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11" firstSheet="10" activeTab="18"/>
  </bookViews>
  <sheets>
    <sheet name="Rough1" sheetId="1" state="hidden" r:id="rId1"/>
    <sheet name="Sheet2" sheetId="2" state="hidden" r:id="rId2"/>
    <sheet name="Dec 2015" sheetId="5" r:id="rId3"/>
    <sheet name="Jan 2016" sheetId="3" r:id="rId4"/>
    <sheet name="Feb 2016" sheetId="4" r:id="rId5"/>
    <sheet name="Mar 2016" sheetId="6" r:id="rId6"/>
    <sheet name="Apr 2016" sheetId="7" r:id="rId7"/>
    <sheet name="May 2016" sheetId="8" r:id="rId8"/>
    <sheet name="Jun 2016" sheetId="9" r:id="rId9"/>
    <sheet name="July 2016" sheetId="10" r:id="rId10"/>
    <sheet name="Aug 2016" sheetId="11" r:id="rId11"/>
    <sheet name="Sept 2016" sheetId="13" r:id="rId12"/>
    <sheet name="Oct 2016" sheetId="14" r:id="rId13"/>
    <sheet name="Nov 2016" sheetId="15" r:id="rId14"/>
    <sheet name="Dec-2016" sheetId="16" r:id="rId15"/>
    <sheet name="Jan 2017" sheetId="17" r:id="rId16"/>
    <sheet name="Feb 2017" sheetId="18" r:id="rId17"/>
    <sheet name="Mar 2017" sheetId="19" r:id="rId18"/>
    <sheet name="Summary" sheetId="12" r:id="rId19"/>
  </sheets>
  <calcPr calcId="145621"/>
</workbook>
</file>

<file path=xl/calcChain.xml><?xml version="1.0" encoding="utf-8"?>
<calcChain xmlns="http://schemas.openxmlformats.org/spreadsheetml/2006/main">
  <c r="S24" i="12" l="1"/>
  <c r="P25" i="12"/>
  <c r="P23" i="12"/>
  <c r="Q25" i="12"/>
  <c r="Q23" i="12"/>
  <c r="O59" i="12" l="1"/>
  <c r="O60" i="12"/>
  <c r="O61" i="12"/>
  <c r="O62" i="12"/>
  <c r="O63" i="12"/>
  <c r="O64" i="12"/>
  <c r="O58" i="12"/>
  <c r="O54" i="12"/>
  <c r="O55" i="12"/>
  <c r="O56" i="12"/>
  <c r="O53" i="12"/>
  <c r="O51" i="12"/>
  <c r="O50" i="12"/>
  <c r="O47" i="12"/>
  <c r="O48" i="12"/>
  <c r="O49" i="12"/>
  <c r="O46" i="12"/>
  <c r="O44" i="12"/>
  <c r="O43" i="12"/>
  <c r="O38" i="12"/>
  <c r="O39" i="12"/>
  <c r="O40" i="12"/>
  <c r="O41" i="12"/>
  <c r="O37" i="12"/>
  <c r="O36" i="12"/>
  <c r="O28" i="12"/>
  <c r="O29" i="12"/>
  <c r="O30" i="12"/>
  <c r="O31" i="12"/>
  <c r="O32" i="12"/>
  <c r="O33" i="12"/>
  <c r="O34" i="12"/>
  <c r="O27" i="12"/>
  <c r="O25" i="12"/>
  <c r="O23" i="12"/>
  <c r="O21" i="12"/>
  <c r="O20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5" i="12"/>
  <c r="AH82" i="19" l="1"/>
  <c r="AG82" i="19"/>
  <c r="AF82" i="19"/>
  <c r="AE82" i="19"/>
  <c r="AD82" i="19"/>
  <c r="AC82" i="19"/>
  <c r="AB82" i="19"/>
  <c r="AA82" i="19"/>
  <c r="Z82" i="19"/>
  <c r="Y82" i="19"/>
  <c r="X82" i="19"/>
  <c r="W82" i="19"/>
  <c r="V82" i="19"/>
  <c r="U82" i="19"/>
  <c r="T82" i="19"/>
  <c r="S82" i="19"/>
  <c r="R82" i="19"/>
  <c r="Q82" i="19"/>
  <c r="P82" i="19"/>
  <c r="O82" i="19"/>
  <c r="N82" i="19"/>
  <c r="M82" i="19"/>
  <c r="L82" i="19"/>
  <c r="K82" i="19"/>
  <c r="J82" i="19"/>
  <c r="I82" i="19"/>
  <c r="H82" i="19"/>
  <c r="G82" i="19"/>
  <c r="F82" i="19"/>
  <c r="E82" i="19"/>
  <c r="D82" i="19"/>
  <c r="AH78" i="19"/>
  <c r="AG78" i="19"/>
  <c r="AF78" i="19"/>
  <c r="AE78" i="19"/>
  <c r="AD78" i="19"/>
  <c r="AC78" i="19"/>
  <c r="AB78" i="19"/>
  <c r="AA78" i="19"/>
  <c r="Z78" i="19"/>
  <c r="Y78" i="19"/>
  <c r="X78" i="19"/>
  <c r="W78" i="19"/>
  <c r="V78" i="19"/>
  <c r="U78" i="19"/>
  <c r="T78" i="19"/>
  <c r="S78" i="19"/>
  <c r="R78" i="19"/>
  <c r="Q78" i="19"/>
  <c r="P78" i="19"/>
  <c r="O78" i="19"/>
  <c r="N78" i="19"/>
  <c r="M78" i="19"/>
  <c r="L78" i="19"/>
  <c r="K78" i="19"/>
  <c r="J78" i="19"/>
  <c r="I78" i="19"/>
  <c r="H78" i="19"/>
  <c r="G78" i="19"/>
  <c r="F78" i="19"/>
  <c r="E78" i="19"/>
  <c r="D78" i="19"/>
  <c r="AH72" i="19"/>
  <c r="AG72" i="19"/>
  <c r="AF72" i="19"/>
  <c r="AE72" i="19"/>
  <c r="AD72" i="19"/>
  <c r="AC72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L72" i="19"/>
  <c r="K72" i="19"/>
  <c r="J72" i="19"/>
  <c r="I72" i="19"/>
  <c r="H72" i="19"/>
  <c r="G72" i="19"/>
  <c r="F72" i="19"/>
  <c r="E72" i="19"/>
  <c r="D72" i="19"/>
  <c r="AH71" i="19"/>
  <c r="AG71" i="19"/>
  <c r="AF71" i="19"/>
  <c r="AE71" i="19"/>
  <c r="AD71" i="19"/>
  <c r="AC71" i="19"/>
  <c r="AB71" i="19"/>
  <c r="AA71" i="19"/>
  <c r="Z71" i="19"/>
  <c r="Y71" i="19"/>
  <c r="X71" i="19"/>
  <c r="W71" i="19"/>
  <c r="V71" i="19"/>
  <c r="U71" i="19"/>
  <c r="T71" i="19"/>
  <c r="S71" i="19"/>
  <c r="R71" i="19"/>
  <c r="Q71" i="19"/>
  <c r="P71" i="19"/>
  <c r="O71" i="19"/>
  <c r="N71" i="19"/>
  <c r="M71" i="19"/>
  <c r="L71" i="19"/>
  <c r="K71" i="19"/>
  <c r="J71" i="19"/>
  <c r="I71" i="19"/>
  <c r="H71" i="19"/>
  <c r="G71" i="19"/>
  <c r="F71" i="19"/>
  <c r="E71" i="19"/>
  <c r="D71" i="19"/>
  <c r="AH69" i="19"/>
  <c r="AG69" i="19"/>
  <c r="AF69" i="19"/>
  <c r="AF70" i="19" s="1"/>
  <c r="AE69" i="19"/>
  <c r="AD69" i="19"/>
  <c r="AC69" i="19"/>
  <c r="AB69" i="19"/>
  <c r="AA69" i="19"/>
  <c r="Z69" i="19"/>
  <c r="Y69" i="19"/>
  <c r="X69" i="19"/>
  <c r="W69" i="19"/>
  <c r="V69" i="19"/>
  <c r="U69" i="19"/>
  <c r="T69" i="19"/>
  <c r="S69" i="19"/>
  <c r="R69" i="19"/>
  <c r="Q69" i="19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AH68" i="19"/>
  <c r="AG68" i="19"/>
  <c r="AF68" i="19"/>
  <c r="AE68" i="19"/>
  <c r="AD68" i="19"/>
  <c r="AC68" i="19"/>
  <c r="AB68" i="19"/>
  <c r="AA68" i="19"/>
  <c r="Z68" i="19"/>
  <c r="Y68" i="19"/>
  <c r="X68" i="19"/>
  <c r="W68" i="19"/>
  <c r="V68" i="19"/>
  <c r="U68" i="19"/>
  <c r="T68" i="19"/>
  <c r="S68" i="19"/>
  <c r="R68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AH65" i="19"/>
  <c r="AG65" i="19"/>
  <c r="AF65" i="19"/>
  <c r="AF66" i="19" s="1"/>
  <c r="AE65" i="19"/>
  <c r="AD65" i="19"/>
  <c r="AC65" i="19"/>
  <c r="AB65" i="19"/>
  <c r="AB66" i="19" s="1"/>
  <c r="AA65" i="19"/>
  <c r="Z65" i="19"/>
  <c r="Y65" i="19"/>
  <c r="X65" i="19"/>
  <c r="X66" i="19" s="1"/>
  <c r="W65" i="19"/>
  <c r="V65" i="19"/>
  <c r="U65" i="19"/>
  <c r="T65" i="19"/>
  <c r="T66" i="19" s="1"/>
  <c r="S65" i="19"/>
  <c r="R65" i="19"/>
  <c r="Q65" i="19"/>
  <c r="P65" i="19"/>
  <c r="P66" i="19" s="1"/>
  <c r="O65" i="19"/>
  <c r="N65" i="19"/>
  <c r="M65" i="19"/>
  <c r="L65" i="19"/>
  <c r="L66" i="19" s="1"/>
  <c r="K65" i="19"/>
  <c r="J65" i="19"/>
  <c r="I65" i="19"/>
  <c r="H65" i="19"/>
  <c r="H66" i="19" s="1"/>
  <c r="G65" i="19"/>
  <c r="F65" i="19"/>
  <c r="E65" i="19"/>
  <c r="D65" i="19"/>
  <c r="D66" i="19" s="1"/>
  <c r="AH64" i="19"/>
  <c r="AG64" i="19"/>
  <c r="AF64" i="19"/>
  <c r="AE64" i="19"/>
  <c r="AD64" i="19"/>
  <c r="AC64" i="19"/>
  <c r="AB64" i="19"/>
  <c r="AA64" i="19"/>
  <c r="Z64" i="19"/>
  <c r="Y64" i="19"/>
  <c r="X64" i="19"/>
  <c r="W64" i="19"/>
  <c r="V64" i="19"/>
  <c r="U64" i="19"/>
  <c r="T64" i="19"/>
  <c r="S64" i="19"/>
  <c r="R64" i="19"/>
  <c r="Q64" i="19"/>
  <c r="P64" i="19"/>
  <c r="O64" i="19"/>
  <c r="N64" i="19"/>
  <c r="M64" i="19"/>
  <c r="L64" i="19"/>
  <c r="K64" i="19"/>
  <c r="J64" i="19"/>
  <c r="I64" i="19"/>
  <c r="H64" i="19"/>
  <c r="G64" i="19"/>
  <c r="F64" i="19"/>
  <c r="E64" i="19"/>
  <c r="D64" i="19"/>
  <c r="AH60" i="19"/>
  <c r="AG60" i="19"/>
  <c r="AF60" i="19"/>
  <c r="AE60" i="19"/>
  <c r="AD60" i="19"/>
  <c r="AC60" i="19"/>
  <c r="AB60" i="19"/>
  <c r="AA60" i="19"/>
  <c r="Z60" i="19"/>
  <c r="Y60" i="19"/>
  <c r="X60" i="19"/>
  <c r="W60" i="19"/>
  <c r="V60" i="19"/>
  <c r="U60" i="19"/>
  <c r="T60" i="19"/>
  <c r="S60" i="19"/>
  <c r="R60" i="19"/>
  <c r="Q60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AH59" i="19"/>
  <c r="AG59" i="19"/>
  <c r="AF59" i="19"/>
  <c r="AE59" i="19"/>
  <c r="AD59" i="19"/>
  <c r="AC59" i="19"/>
  <c r="AB59" i="19"/>
  <c r="AA59" i="19"/>
  <c r="Z59" i="19"/>
  <c r="Y59" i="19"/>
  <c r="X59" i="19"/>
  <c r="W59" i="19"/>
  <c r="V59" i="19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AH56" i="19"/>
  <c r="AG56" i="19"/>
  <c r="AF56" i="19"/>
  <c r="AE56" i="19"/>
  <c r="AD56" i="19"/>
  <c r="AC56" i="19"/>
  <c r="AB56" i="19"/>
  <c r="AA56" i="19"/>
  <c r="Z56" i="19"/>
  <c r="Y56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AH47" i="19"/>
  <c r="AG47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AI46" i="19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AH43" i="19"/>
  <c r="AG43" i="19"/>
  <c r="AF43" i="19"/>
  <c r="AE43" i="19"/>
  <c r="AD43" i="19"/>
  <c r="AC43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AH42" i="19"/>
  <c r="AG42" i="19"/>
  <c r="AF42" i="19"/>
  <c r="AE42" i="19"/>
  <c r="AD42" i="19"/>
  <c r="AC42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AI41" i="19"/>
  <c r="AI40" i="19"/>
  <c r="AI39" i="19"/>
  <c r="AI37" i="19"/>
  <c r="AI36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AI33" i="19"/>
  <c r="AI32" i="19"/>
  <c r="AI31" i="19"/>
  <c r="AI30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AH27" i="19"/>
  <c r="AG27" i="19"/>
  <c r="AF27" i="19"/>
  <c r="AE27" i="19"/>
  <c r="AD27" i="19"/>
  <c r="AC27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AI26" i="19"/>
  <c r="AI24" i="19"/>
  <c r="AI22" i="19"/>
  <c r="AI21" i="19"/>
  <c r="AI18" i="19"/>
  <c r="AH17" i="19"/>
  <c r="AH19" i="19" s="1"/>
  <c r="AG17" i="19"/>
  <c r="AG19" i="19" s="1"/>
  <c r="AF17" i="19"/>
  <c r="AF19" i="19" s="1"/>
  <c r="AE17" i="19"/>
  <c r="AE19" i="19" s="1"/>
  <c r="AD17" i="19"/>
  <c r="AD19" i="19" s="1"/>
  <c r="AC17" i="19"/>
  <c r="AC19" i="19" s="1"/>
  <c r="AB17" i="19"/>
  <c r="AB19" i="19" s="1"/>
  <c r="AA17" i="19"/>
  <c r="AA19" i="19" s="1"/>
  <c r="Z17" i="19"/>
  <c r="Z19" i="19" s="1"/>
  <c r="Y17" i="19"/>
  <c r="Y19" i="19" s="1"/>
  <c r="X17" i="19"/>
  <c r="X19" i="19" s="1"/>
  <c r="W17" i="19"/>
  <c r="W19" i="19" s="1"/>
  <c r="V17" i="19"/>
  <c r="V19" i="19" s="1"/>
  <c r="U17" i="19"/>
  <c r="U19" i="19" s="1"/>
  <c r="T17" i="19"/>
  <c r="T19" i="19" s="1"/>
  <c r="S17" i="19"/>
  <c r="S19" i="19" s="1"/>
  <c r="R17" i="19"/>
  <c r="R19" i="19" s="1"/>
  <c r="Q17" i="19"/>
  <c r="Q19" i="19" s="1"/>
  <c r="P17" i="19"/>
  <c r="P19" i="19" s="1"/>
  <c r="O17" i="19"/>
  <c r="O19" i="19" s="1"/>
  <c r="N17" i="19"/>
  <c r="N19" i="19" s="1"/>
  <c r="M17" i="19"/>
  <c r="M19" i="19" s="1"/>
  <c r="L17" i="19"/>
  <c r="L19" i="19" s="1"/>
  <c r="K17" i="19"/>
  <c r="K19" i="19" s="1"/>
  <c r="J17" i="19"/>
  <c r="J19" i="19" s="1"/>
  <c r="I17" i="19"/>
  <c r="I19" i="19" s="1"/>
  <c r="H17" i="19"/>
  <c r="H19" i="19" s="1"/>
  <c r="G17" i="19"/>
  <c r="G19" i="19" s="1"/>
  <c r="F17" i="19"/>
  <c r="F19" i="19" s="1"/>
  <c r="E17" i="19"/>
  <c r="E19" i="19" s="1"/>
  <c r="D17" i="19"/>
  <c r="D19" i="19" s="1"/>
  <c r="AI16" i="19"/>
  <c r="AI15" i="19"/>
  <c r="AI14" i="19"/>
  <c r="AI13" i="19"/>
  <c r="AI12" i="19"/>
  <c r="AI11" i="19"/>
  <c r="AI10" i="19"/>
  <c r="AI9" i="19"/>
  <c r="AI8" i="19"/>
  <c r="AI7" i="19"/>
  <c r="AI6" i="19"/>
  <c r="AI5" i="19"/>
  <c r="J53" i="19" l="1"/>
  <c r="J54" i="19" s="1"/>
  <c r="R53" i="19"/>
  <c r="R54" i="19" s="1"/>
  <c r="Z53" i="19"/>
  <c r="Z54" i="19" s="1"/>
  <c r="AH53" i="19"/>
  <c r="F53" i="19"/>
  <c r="F54" i="19" s="1"/>
  <c r="N53" i="19"/>
  <c r="N57" i="19" s="1"/>
  <c r="V53" i="19"/>
  <c r="V54" i="19" s="1"/>
  <c r="AD53" i="19"/>
  <c r="E53" i="19"/>
  <c r="E54" i="19" s="1"/>
  <c r="I53" i="19"/>
  <c r="I57" i="19" s="1"/>
  <c r="M53" i="19"/>
  <c r="M57" i="19" s="1"/>
  <c r="Q53" i="19"/>
  <c r="U53" i="19"/>
  <c r="U57" i="19" s="1"/>
  <c r="Y53" i="19"/>
  <c r="Y54" i="19" s="1"/>
  <c r="AC53" i="19"/>
  <c r="AC57" i="19" s="1"/>
  <c r="AG53" i="19"/>
  <c r="AF73" i="19"/>
  <c r="H70" i="19"/>
  <c r="X70" i="19"/>
  <c r="P70" i="19"/>
  <c r="I61" i="19"/>
  <c r="Q61" i="19"/>
  <c r="Y61" i="19"/>
  <c r="AC61" i="19"/>
  <c r="E61" i="19"/>
  <c r="M61" i="19"/>
  <c r="U61" i="19"/>
  <c r="AG61" i="19"/>
  <c r="AI56" i="19"/>
  <c r="AH61" i="19"/>
  <c r="F70" i="19"/>
  <c r="J70" i="19"/>
  <c r="N70" i="19"/>
  <c r="R70" i="19"/>
  <c r="V70" i="19"/>
  <c r="Z70" i="19"/>
  <c r="AD70" i="19"/>
  <c r="AH70" i="19"/>
  <c r="AI71" i="19"/>
  <c r="AI68" i="19"/>
  <c r="D70" i="19"/>
  <c r="L70" i="19"/>
  <c r="T70" i="19"/>
  <c r="AB70" i="19"/>
  <c r="E73" i="19"/>
  <c r="I73" i="19"/>
  <c r="M73" i="19"/>
  <c r="Q73" i="19"/>
  <c r="U73" i="19"/>
  <c r="Y73" i="19"/>
  <c r="AC73" i="19"/>
  <c r="AG73" i="19"/>
  <c r="E70" i="19"/>
  <c r="I70" i="19"/>
  <c r="M70" i="19"/>
  <c r="Q70" i="19"/>
  <c r="U70" i="19"/>
  <c r="Y70" i="19"/>
  <c r="AC70" i="19"/>
  <c r="AG70" i="19"/>
  <c r="F73" i="19"/>
  <c r="J73" i="19"/>
  <c r="N73" i="19"/>
  <c r="R73" i="19"/>
  <c r="V73" i="19"/>
  <c r="Z73" i="19"/>
  <c r="AD73" i="19"/>
  <c r="AH73" i="19"/>
  <c r="D76" i="19"/>
  <c r="H76" i="19"/>
  <c r="L76" i="19"/>
  <c r="P76" i="19"/>
  <c r="T76" i="19"/>
  <c r="X76" i="19"/>
  <c r="AB76" i="19"/>
  <c r="AF76" i="19"/>
  <c r="E75" i="19"/>
  <c r="I75" i="19"/>
  <c r="M75" i="19"/>
  <c r="M81" i="19" s="1"/>
  <c r="M83" i="19" s="1"/>
  <c r="Q75" i="19"/>
  <c r="U75" i="19"/>
  <c r="Y75" i="19"/>
  <c r="AC75" i="19"/>
  <c r="AC81" i="19" s="1"/>
  <c r="AC83" i="19" s="1"/>
  <c r="AG75" i="19"/>
  <c r="AI44" i="19"/>
  <c r="AI82" i="19"/>
  <c r="G66" i="19"/>
  <c r="AE66" i="19"/>
  <c r="D53" i="19"/>
  <c r="D54" i="19" s="1"/>
  <c r="D55" i="19" s="1"/>
  <c r="H53" i="19"/>
  <c r="H57" i="19" s="1"/>
  <c r="L53" i="19"/>
  <c r="L57" i="19" s="1"/>
  <c r="P53" i="19"/>
  <c r="P57" i="19" s="1"/>
  <c r="T53" i="19"/>
  <c r="T54" i="19" s="1"/>
  <c r="X53" i="19"/>
  <c r="X57" i="19" s="1"/>
  <c r="AB53" i="19"/>
  <c r="AB57" i="19" s="1"/>
  <c r="AF53" i="19"/>
  <c r="AF57" i="19" s="1"/>
  <c r="AI47" i="19"/>
  <c r="G53" i="19"/>
  <c r="G57" i="19" s="1"/>
  <c r="K53" i="19"/>
  <c r="K57" i="19" s="1"/>
  <c r="O53" i="19"/>
  <c r="O54" i="19" s="1"/>
  <c r="S53" i="19"/>
  <c r="S57" i="19" s="1"/>
  <c r="W53" i="19"/>
  <c r="W57" i="19" s="1"/>
  <c r="AA53" i="19"/>
  <c r="AA54" i="19" s="1"/>
  <c r="AE53" i="19"/>
  <c r="AE57" i="19" s="1"/>
  <c r="F61" i="19"/>
  <c r="N61" i="19"/>
  <c r="K73" i="19"/>
  <c r="AA73" i="19"/>
  <c r="K70" i="19"/>
  <c r="AA70" i="19"/>
  <c r="H73" i="19"/>
  <c r="P73" i="19"/>
  <c r="X73" i="19"/>
  <c r="J66" i="19"/>
  <c r="Z66" i="19"/>
  <c r="O66" i="19"/>
  <c r="W66" i="19"/>
  <c r="V61" i="19"/>
  <c r="AD61" i="19"/>
  <c r="K61" i="19"/>
  <c r="W61" i="19"/>
  <c r="D61" i="19"/>
  <c r="H61" i="19"/>
  <c r="L61" i="19"/>
  <c r="P61" i="19"/>
  <c r="T61" i="19"/>
  <c r="X61" i="19"/>
  <c r="AB61" i="19"/>
  <c r="AF61" i="19"/>
  <c r="S70" i="19"/>
  <c r="J61" i="19"/>
  <c r="R61" i="19"/>
  <c r="Z61" i="19"/>
  <c r="AI60" i="19"/>
  <c r="G61" i="19"/>
  <c r="O61" i="19"/>
  <c r="S61" i="19"/>
  <c r="AA61" i="19"/>
  <c r="AE61" i="19"/>
  <c r="P54" i="19"/>
  <c r="I76" i="19"/>
  <c r="Q76" i="19"/>
  <c r="Y76" i="19"/>
  <c r="Y81" i="19" s="1"/>
  <c r="Y83" i="19" s="1"/>
  <c r="AG76" i="19"/>
  <c r="AG81" i="19" s="1"/>
  <c r="AG83" i="19" s="1"/>
  <c r="F75" i="19"/>
  <c r="N75" i="19"/>
  <c r="V75" i="19"/>
  <c r="AD75" i="19"/>
  <c r="AH75" i="19"/>
  <c r="F76" i="19"/>
  <c r="N76" i="19"/>
  <c r="N77" i="19" s="1"/>
  <c r="N79" i="19" s="1"/>
  <c r="R76" i="19"/>
  <c r="Z76" i="19"/>
  <c r="AH76" i="19"/>
  <c r="K75" i="19"/>
  <c r="S75" i="19"/>
  <c r="W75" i="19"/>
  <c r="AE75" i="19"/>
  <c r="G76" i="19"/>
  <c r="K76" i="19"/>
  <c r="O76" i="19"/>
  <c r="S76" i="19"/>
  <c r="W76" i="19"/>
  <c r="AA76" i="19"/>
  <c r="AE76" i="19"/>
  <c r="AI35" i="19"/>
  <c r="D75" i="19"/>
  <c r="D81" i="19" s="1"/>
  <c r="D83" i="19" s="1"/>
  <c r="H75" i="19"/>
  <c r="L75" i="19"/>
  <c r="P75" i="19"/>
  <c r="T75" i="19"/>
  <c r="T77" i="19" s="1"/>
  <c r="T79" i="19" s="1"/>
  <c r="X75" i="19"/>
  <c r="AB75" i="19"/>
  <c r="AF75" i="19"/>
  <c r="E66" i="19"/>
  <c r="I66" i="19"/>
  <c r="M66" i="19"/>
  <c r="Q66" i="19"/>
  <c r="U66" i="19"/>
  <c r="Y66" i="19"/>
  <c r="AC66" i="19"/>
  <c r="AG66" i="19"/>
  <c r="E76" i="19"/>
  <c r="E81" i="19" s="1"/>
  <c r="E83" i="19" s="1"/>
  <c r="M76" i="19"/>
  <c r="U76" i="19"/>
  <c r="U77" i="19" s="1"/>
  <c r="U79" i="19" s="1"/>
  <c r="AC76" i="19"/>
  <c r="J75" i="19"/>
  <c r="R75" i="19"/>
  <c r="R77" i="19" s="1"/>
  <c r="R79" i="19" s="1"/>
  <c r="Z75" i="19"/>
  <c r="AI43" i="19"/>
  <c r="AI64" i="19"/>
  <c r="J76" i="19"/>
  <c r="V76" i="19"/>
  <c r="AD76" i="19"/>
  <c r="G75" i="19"/>
  <c r="G77" i="19" s="1"/>
  <c r="G79" i="19" s="1"/>
  <c r="O75" i="19"/>
  <c r="AA75" i="19"/>
  <c r="I54" i="19"/>
  <c r="R57" i="19"/>
  <c r="M54" i="19"/>
  <c r="AG57" i="19"/>
  <c r="AG54" i="19"/>
  <c r="G54" i="19"/>
  <c r="N54" i="19"/>
  <c r="AH54" i="19"/>
  <c r="AH57" i="19"/>
  <c r="AD54" i="19"/>
  <c r="AD57" i="19"/>
  <c r="Z57" i="19"/>
  <c r="Q57" i="19"/>
  <c r="Q54" i="19"/>
  <c r="AC54" i="19"/>
  <c r="AI17" i="19"/>
  <c r="AI59" i="19"/>
  <c r="AI19" i="19"/>
  <c r="AI42" i="19"/>
  <c r="AI34" i="19"/>
  <c r="U81" i="19"/>
  <c r="U83" i="19" s="1"/>
  <c r="F66" i="19"/>
  <c r="AI65" i="19"/>
  <c r="N66" i="19"/>
  <c r="V77" i="19"/>
  <c r="V79" i="19" s="1"/>
  <c r="V66" i="19"/>
  <c r="AD66" i="19"/>
  <c r="R66" i="19"/>
  <c r="AH66" i="19"/>
  <c r="G70" i="19"/>
  <c r="O70" i="19"/>
  <c r="W70" i="19"/>
  <c r="AE70" i="19"/>
  <c r="AI69" i="19"/>
  <c r="G73" i="19"/>
  <c r="O73" i="19"/>
  <c r="W73" i="19"/>
  <c r="AE73" i="19"/>
  <c r="AI72" i="19"/>
  <c r="AI73" i="19" s="1"/>
  <c r="S73" i="19"/>
  <c r="AI78" i="19"/>
  <c r="AA81" i="19"/>
  <c r="AA83" i="19" s="1"/>
  <c r="K66" i="19"/>
  <c r="S66" i="19"/>
  <c r="AA66" i="19"/>
  <c r="D73" i="19"/>
  <c r="L73" i="19"/>
  <c r="T73" i="19"/>
  <c r="AB73" i="19"/>
  <c r="V54" i="18"/>
  <c r="AE54" i="18"/>
  <c r="AB53" i="18"/>
  <c r="AC53" i="18"/>
  <c r="AD53" i="18"/>
  <c r="AE53" i="18"/>
  <c r="S54" i="19" l="1"/>
  <c r="F57" i="19"/>
  <c r="J57" i="19"/>
  <c r="V57" i="19"/>
  <c r="Y57" i="19"/>
  <c r="E57" i="19"/>
  <c r="U54" i="19"/>
  <c r="U62" i="19" s="1"/>
  <c r="D57" i="19"/>
  <c r="X81" i="19"/>
  <c r="X83" i="19" s="1"/>
  <c r="AI70" i="19"/>
  <c r="AE54" i="19"/>
  <c r="AE62" i="19" s="1"/>
  <c r="AF77" i="19"/>
  <c r="AF79" i="19" s="1"/>
  <c r="P81" i="19"/>
  <c r="P83" i="19" s="1"/>
  <c r="S81" i="19"/>
  <c r="S83" i="19" s="1"/>
  <c r="N81" i="19"/>
  <c r="N83" i="19" s="1"/>
  <c r="Q77" i="19"/>
  <c r="Q79" i="19" s="1"/>
  <c r="O57" i="19"/>
  <c r="R81" i="19"/>
  <c r="R83" i="19" s="1"/>
  <c r="AA77" i="19"/>
  <c r="AA79" i="19" s="1"/>
  <c r="O77" i="19"/>
  <c r="O79" i="19" s="1"/>
  <c r="AC77" i="19"/>
  <c r="AC79" i="19" s="1"/>
  <c r="T81" i="19"/>
  <c r="T83" i="19" s="1"/>
  <c r="O81" i="19"/>
  <c r="O83" i="19" s="1"/>
  <c r="M77" i="19"/>
  <c r="M79" i="19" s="1"/>
  <c r="X77" i="19"/>
  <c r="X79" i="19" s="1"/>
  <c r="H77" i="19"/>
  <c r="H79" i="19" s="1"/>
  <c r="AI75" i="19"/>
  <c r="AB77" i="19"/>
  <c r="AB79" i="19" s="1"/>
  <c r="L77" i="19"/>
  <c r="L79" i="19" s="1"/>
  <c r="AE81" i="19"/>
  <c r="AE83" i="19" s="1"/>
  <c r="AH77" i="19"/>
  <c r="AH79" i="19" s="1"/>
  <c r="I81" i="19"/>
  <c r="I83" i="19" s="1"/>
  <c r="Z81" i="19"/>
  <c r="Z83" i="19" s="1"/>
  <c r="L81" i="19"/>
  <c r="L83" i="19" s="1"/>
  <c r="AG77" i="19"/>
  <c r="AG79" i="19" s="1"/>
  <c r="I77" i="19"/>
  <c r="I79" i="19" s="1"/>
  <c r="AB81" i="19"/>
  <c r="AB83" i="19" s="1"/>
  <c r="T57" i="19"/>
  <c r="AF54" i="19"/>
  <c r="AF62" i="19" s="1"/>
  <c r="AD81" i="19"/>
  <c r="AD83" i="19" s="1"/>
  <c r="S77" i="19"/>
  <c r="S79" i="19" s="1"/>
  <c r="AE77" i="19"/>
  <c r="AE79" i="19" s="1"/>
  <c r="AH81" i="19"/>
  <c r="AH83" i="19" s="1"/>
  <c r="F81" i="19"/>
  <c r="F83" i="19" s="1"/>
  <c r="D62" i="19"/>
  <c r="H81" i="19"/>
  <c r="H83" i="19" s="1"/>
  <c r="W81" i="19"/>
  <c r="W83" i="19" s="1"/>
  <c r="AI61" i="19"/>
  <c r="K54" i="19"/>
  <c r="K62" i="19" s="1"/>
  <c r="X54" i="19"/>
  <c r="X62" i="19" s="1"/>
  <c r="W54" i="19"/>
  <c r="L54" i="19"/>
  <c r="L62" i="19" s="1"/>
  <c r="AB54" i="19"/>
  <c r="AB62" i="19" s="1"/>
  <c r="D85" i="19"/>
  <c r="AA57" i="19"/>
  <c r="H54" i="19"/>
  <c r="H62" i="19" s="1"/>
  <c r="P62" i="19"/>
  <c r="Z77" i="19"/>
  <c r="Z79" i="19" s="1"/>
  <c r="Q81" i="19"/>
  <c r="Q83" i="19" s="1"/>
  <c r="AI76" i="19"/>
  <c r="J81" i="19"/>
  <c r="J83" i="19" s="1"/>
  <c r="K77" i="19"/>
  <c r="K79" i="19" s="1"/>
  <c r="V81" i="19"/>
  <c r="V83" i="19" s="1"/>
  <c r="D90" i="19"/>
  <c r="K81" i="19"/>
  <c r="K83" i="19" s="1"/>
  <c r="E77" i="19"/>
  <c r="E79" i="19" s="1"/>
  <c r="W77" i="19"/>
  <c r="W79" i="19" s="1"/>
  <c r="G81" i="19"/>
  <c r="G83" i="19" s="1"/>
  <c r="AD77" i="19"/>
  <c r="AD79" i="19" s="1"/>
  <c r="J77" i="19"/>
  <c r="J79" i="19" s="1"/>
  <c r="F77" i="19"/>
  <c r="F79" i="19" s="1"/>
  <c r="P77" i="19"/>
  <c r="P79" i="19" s="1"/>
  <c r="D77" i="19"/>
  <c r="D79" i="19" s="1"/>
  <c r="Y77" i="19"/>
  <c r="Y79" i="19" s="1"/>
  <c r="AF81" i="19"/>
  <c r="AF83" i="19" s="1"/>
  <c r="AH62" i="19"/>
  <c r="AC62" i="19"/>
  <c r="J62" i="19"/>
  <c r="AG62" i="19"/>
  <c r="V62" i="19"/>
  <c r="R62" i="19"/>
  <c r="Q62" i="19"/>
  <c r="S62" i="19"/>
  <c r="N62" i="19"/>
  <c r="AA62" i="19"/>
  <c r="O62" i="19"/>
  <c r="T62" i="19"/>
  <c r="Z62" i="19"/>
  <c r="F62" i="19"/>
  <c r="E62" i="19"/>
  <c r="E55" i="19"/>
  <c r="F55" i="19" s="1"/>
  <c r="G55" i="19" s="1"/>
  <c r="AD62" i="19"/>
  <c r="Y62" i="19"/>
  <c r="G62" i="19"/>
  <c r="M62" i="19"/>
  <c r="I62" i="19"/>
  <c r="N60" i="12"/>
  <c r="N61" i="12"/>
  <c r="N63" i="12"/>
  <c r="N54" i="12"/>
  <c r="N55" i="12"/>
  <c r="N53" i="12"/>
  <c r="N51" i="12"/>
  <c r="N47" i="12"/>
  <c r="N48" i="12"/>
  <c r="N49" i="12"/>
  <c r="N46" i="12"/>
  <c r="N44" i="12"/>
  <c r="N43" i="12"/>
  <c r="N37" i="12"/>
  <c r="N38" i="12"/>
  <c r="N39" i="12"/>
  <c r="N40" i="12"/>
  <c r="N41" i="12"/>
  <c r="N36" i="12"/>
  <c r="N28" i="12"/>
  <c r="N29" i="12"/>
  <c r="N30" i="12"/>
  <c r="N31" i="12"/>
  <c r="N32" i="12"/>
  <c r="N33" i="12"/>
  <c r="N34" i="12"/>
  <c r="N27" i="12"/>
  <c r="N25" i="12"/>
  <c r="N23" i="12"/>
  <c r="N21" i="12"/>
  <c r="N20" i="12"/>
  <c r="N18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5" i="12"/>
  <c r="D86" i="19" l="1"/>
  <c r="AI54" i="19"/>
  <c r="D89" i="19" s="1"/>
  <c r="D91" i="19" s="1"/>
  <c r="W62" i="19"/>
  <c r="AI62" i="19" s="1"/>
  <c r="H55" i="19"/>
  <c r="I55" i="19" s="1"/>
  <c r="J55" i="19" s="1"/>
  <c r="K55" i="19" s="1"/>
  <c r="L55" i="19" s="1"/>
  <c r="M55" i="19" s="1"/>
  <c r="N55" i="19" s="1"/>
  <c r="O55" i="19" s="1"/>
  <c r="P55" i="19" s="1"/>
  <c r="Q55" i="19" s="1"/>
  <c r="R55" i="19" s="1"/>
  <c r="S55" i="19" s="1"/>
  <c r="T55" i="19" s="1"/>
  <c r="U55" i="19" s="1"/>
  <c r="V55" i="19" s="1"/>
  <c r="W55" i="19" s="1"/>
  <c r="X55" i="19" s="1"/>
  <c r="Y55" i="19" s="1"/>
  <c r="Z55" i="19" s="1"/>
  <c r="AA55" i="19" s="1"/>
  <c r="AB55" i="19" s="1"/>
  <c r="AC55" i="19" s="1"/>
  <c r="AD55" i="19" s="1"/>
  <c r="AE55" i="19" s="1"/>
  <c r="AF55" i="19" s="1"/>
  <c r="AG55" i="19" s="1"/>
  <c r="AH55" i="19" s="1"/>
  <c r="AI81" i="19"/>
  <c r="D88" i="19"/>
  <c r="D87" i="19"/>
  <c r="AI77" i="19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D47" i="18"/>
  <c r="AE82" i="18" l="1"/>
  <c r="AD82" i="18"/>
  <c r="AC82" i="18"/>
  <c r="AB82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82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O78" i="18"/>
  <c r="N78" i="18"/>
  <c r="M78" i="18"/>
  <c r="L78" i="18"/>
  <c r="K78" i="18"/>
  <c r="J78" i="18"/>
  <c r="I78" i="18"/>
  <c r="H78" i="18"/>
  <c r="G78" i="18"/>
  <c r="F78" i="18"/>
  <c r="E78" i="18"/>
  <c r="D78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F65" i="18"/>
  <c r="E65" i="18"/>
  <c r="D65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D64" i="18"/>
  <c r="AE60" i="18"/>
  <c r="AD60" i="18"/>
  <c r="AC60" i="18"/>
  <c r="AB60" i="18"/>
  <c r="AA60" i="18"/>
  <c r="Z60" i="18"/>
  <c r="Y60" i="18"/>
  <c r="X60" i="18"/>
  <c r="W60" i="18"/>
  <c r="V60" i="18"/>
  <c r="U60" i="18"/>
  <c r="T60" i="18"/>
  <c r="S60" i="18"/>
  <c r="R60" i="18"/>
  <c r="Q60" i="18"/>
  <c r="P60" i="18"/>
  <c r="O60" i="18"/>
  <c r="N60" i="18"/>
  <c r="M60" i="18"/>
  <c r="L60" i="18"/>
  <c r="K60" i="18"/>
  <c r="J60" i="18"/>
  <c r="I60" i="18"/>
  <c r="H60" i="18"/>
  <c r="G60" i="18"/>
  <c r="F60" i="18"/>
  <c r="E60" i="18"/>
  <c r="D60" i="18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AF46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AE42" i="18"/>
  <c r="AD42" i="18"/>
  <c r="AD75" i="18" s="1"/>
  <c r="AC42" i="18"/>
  <c r="AB42" i="18"/>
  <c r="AA42" i="18"/>
  <c r="Z42" i="18"/>
  <c r="Z75" i="18" s="1"/>
  <c r="Y42" i="18"/>
  <c r="X42" i="18"/>
  <c r="W42" i="18"/>
  <c r="V42" i="18"/>
  <c r="V75" i="18" s="1"/>
  <c r="U42" i="18"/>
  <c r="T42" i="18"/>
  <c r="S42" i="18"/>
  <c r="R42" i="18"/>
  <c r="R75" i="18" s="1"/>
  <c r="Q42" i="18"/>
  <c r="P42" i="18"/>
  <c r="O42" i="18"/>
  <c r="N42" i="18"/>
  <c r="N75" i="18" s="1"/>
  <c r="M42" i="18"/>
  <c r="L42" i="18"/>
  <c r="K42" i="18"/>
  <c r="J42" i="18"/>
  <c r="J75" i="18" s="1"/>
  <c r="I42" i="18"/>
  <c r="H42" i="18"/>
  <c r="G42" i="18"/>
  <c r="F42" i="18"/>
  <c r="F75" i="18" s="1"/>
  <c r="E42" i="18"/>
  <c r="D42" i="18"/>
  <c r="AF41" i="18"/>
  <c r="AF40" i="18"/>
  <c r="AF39" i="18"/>
  <c r="AF37" i="18"/>
  <c r="AF36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AE34" i="18"/>
  <c r="AD34" i="18"/>
  <c r="AC34" i="18"/>
  <c r="AC76" i="18" s="1"/>
  <c r="AB34" i="18"/>
  <c r="AA34" i="18"/>
  <c r="Z34" i="18"/>
  <c r="Y34" i="18"/>
  <c r="Y76" i="18" s="1"/>
  <c r="X34" i="18"/>
  <c r="X76" i="18" s="1"/>
  <c r="W34" i="18"/>
  <c r="V34" i="18"/>
  <c r="U34" i="18"/>
  <c r="U76" i="18" s="1"/>
  <c r="T34" i="18"/>
  <c r="S34" i="18"/>
  <c r="R34" i="18"/>
  <c r="Q34" i="18"/>
  <c r="Q76" i="18" s="1"/>
  <c r="P34" i="18"/>
  <c r="O34" i="18"/>
  <c r="N34" i="18"/>
  <c r="M34" i="18"/>
  <c r="M76" i="18" s="1"/>
  <c r="L34" i="18"/>
  <c r="K34" i="18"/>
  <c r="K76" i="18" s="1"/>
  <c r="J34" i="18"/>
  <c r="I34" i="18"/>
  <c r="I76" i="18" s="1"/>
  <c r="H34" i="18"/>
  <c r="G34" i="18"/>
  <c r="F34" i="18"/>
  <c r="E34" i="18"/>
  <c r="E76" i="18" s="1"/>
  <c r="D34" i="18"/>
  <c r="AF33" i="18"/>
  <c r="AF32" i="18"/>
  <c r="AF31" i="18"/>
  <c r="AF30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AF26" i="18"/>
  <c r="AF24" i="18"/>
  <c r="AF22" i="18"/>
  <c r="AF21" i="18"/>
  <c r="AF18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S19" i="18" s="1"/>
  <c r="R17" i="18"/>
  <c r="R19" i="18" s="1"/>
  <c r="Q17" i="18"/>
  <c r="Q19" i="18" s="1"/>
  <c r="P17" i="18"/>
  <c r="P19" i="18" s="1"/>
  <c r="O17" i="18"/>
  <c r="O19" i="18" s="1"/>
  <c r="N17" i="18"/>
  <c r="N19" i="18" s="1"/>
  <c r="M17" i="18"/>
  <c r="M19" i="18" s="1"/>
  <c r="L17" i="18"/>
  <c r="L19" i="18" s="1"/>
  <c r="K17" i="18"/>
  <c r="K19" i="18" s="1"/>
  <c r="J17" i="18"/>
  <c r="J19" i="18" s="1"/>
  <c r="I17" i="18"/>
  <c r="I19" i="18" s="1"/>
  <c r="H17" i="18"/>
  <c r="H19" i="18" s="1"/>
  <c r="G17" i="18"/>
  <c r="G19" i="18" s="1"/>
  <c r="F17" i="18"/>
  <c r="F19" i="18" s="1"/>
  <c r="E17" i="18"/>
  <c r="E19" i="18" s="1"/>
  <c r="D17" i="18"/>
  <c r="D19" i="18" s="1"/>
  <c r="AF16" i="18"/>
  <c r="AF15" i="18"/>
  <c r="AF14" i="18"/>
  <c r="AF13" i="18"/>
  <c r="AF12" i="18"/>
  <c r="AF11" i="18"/>
  <c r="AF10" i="18"/>
  <c r="AF9" i="18"/>
  <c r="AF8" i="18"/>
  <c r="AF7" i="18"/>
  <c r="AF6" i="18"/>
  <c r="AF5" i="18"/>
  <c r="H53" i="18" l="1"/>
  <c r="H54" i="18" s="1"/>
  <c r="P53" i="18"/>
  <c r="AB54" i="18"/>
  <c r="D53" i="18"/>
  <c r="D54" i="18" s="1"/>
  <c r="D55" i="18" s="1"/>
  <c r="L53" i="18"/>
  <c r="L54" i="18" s="1"/>
  <c r="T53" i="18"/>
  <c r="X53" i="18"/>
  <c r="X54" i="18" s="1"/>
  <c r="H70" i="18"/>
  <c r="AA70" i="18"/>
  <c r="H73" i="18"/>
  <c r="X73" i="18"/>
  <c r="AF43" i="18"/>
  <c r="K75" i="18"/>
  <c r="X75" i="18"/>
  <c r="S70" i="18"/>
  <c r="G53" i="18"/>
  <c r="G54" i="18" s="1"/>
  <c r="K53" i="18"/>
  <c r="K57" i="18" s="1"/>
  <c r="O53" i="18"/>
  <c r="O54" i="18" s="1"/>
  <c r="S53" i="18"/>
  <c r="S57" i="18" s="1"/>
  <c r="W53" i="18"/>
  <c r="W57" i="18" s="1"/>
  <c r="AA53" i="18"/>
  <c r="AA54" i="18" s="1"/>
  <c r="D70" i="18"/>
  <c r="L70" i="18"/>
  <c r="T70" i="18"/>
  <c r="X70" i="18"/>
  <c r="AB70" i="18"/>
  <c r="AA73" i="18"/>
  <c r="D61" i="18"/>
  <c r="L61" i="18"/>
  <c r="X61" i="18"/>
  <c r="X62" i="18" s="1"/>
  <c r="H61" i="18"/>
  <c r="H62" i="18" s="1"/>
  <c r="P61" i="18"/>
  <c r="T61" i="18"/>
  <c r="AB61" i="18"/>
  <c r="AB62" i="18" s="1"/>
  <c r="E53" i="18"/>
  <c r="E57" i="18" s="1"/>
  <c r="M53" i="18"/>
  <c r="M57" i="18" s="1"/>
  <c r="Q53" i="18"/>
  <c r="Q57" i="18" s="1"/>
  <c r="U53" i="18"/>
  <c r="U57" i="18" s="1"/>
  <c r="Y53" i="18"/>
  <c r="Y54" i="18" s="1"/>
  <c r="F53" i="18"/>
  <c r="J53" i="18"/>
  <c r="J54" i="18" s="1"/>
  <c r="N53" i="18"/>
  <c r="N54" i="18" s="1"/>
  <c r="R53" i="18"/>
  <c r="R54" i="18" s="1"/>
  <c r="V53" i="18"/>
  <c r="V57" i="18" s="1"/>
  <c r="Z53" i="18"/>
  <c r="Z54" i="18" s="1"/>
  <c r="AD54" i="18"/>
  <c r="G66" i="18"/>
  <c r="O66" i="18"/>
  <c r="W66" i="18"/>
  <c r="AE66" i="18"/>
  <c r="I53" i="18"/>
  <c r="I57" i="18" s="1"/>
  <c r="AC57" i="18"/>
  <c r="AF47" i="18"/>
  <c r="K73" i="18"/>
  <c r="S61" i="18"/>
  <c r="P73" i="18"/>
  <c r="E61" i="18"/>
  <c r="M61" i="18"/>
  <c r="U61" i="18"/>
  <c r="AC61" i="18"/>
  <c r="K70" i="18"/>
  <c r="Z61" i="18"/>
  <c r="P70" i="18"/>
  <c r="I61" i="18"/>
  <c r="Q61" i="18"/>
  <c r="Y61" i="18"/>
  <c r="X77" i="18"/>
  <c r="X79" i="18" s="1"/>
  <c r="J66" i="18"/>
  <c r="Z66" i="18"/>
  <c r="AF56" i="18"/>
  <c r="F61" i="18"/>
  <c r="N61" i="18"/>
  <c r="V61" i="18"/>
  <c r="AD61" i="18"/>
  <c r="AF68" i="18"/>
  <c r="AF71" i="18"/>
  <c r="AF82" i="18"/>
  <c r="G61" i="18"/>
  <c r="K61" i="18"/>
  <c r="O61" i="18"/>
  <c r="W61" i="18"/>
  <c r="AA61" i="18"/>
  <c r="AE61" i="18"/>
  <c r="E70" i="18"/>
  <c r="I70" i="18"/>
  <c r="M70" i="18"/>
  <c r="Q70" i="18"/>
  <c r="U70" i="18"/>
  <c r="Y70" i="18"/>
  <c r="AC70" i="18"/>
  <c r="E73" i="18"/>
  <c r="I73" i="18"/>
  <c r="M73" i="18"/>
  <c r="Q73" i="18"/>
  <c r="U73" i="18"/>
  <c r="Y73" i="18"/>
  <c r="AC73" i="18"/>
  <c r="J61" i="18"/>
  <c r="R61" i="18"/>
  <c r="AF60" i="18"/>
  <c r="F70" i="18"/>
  <c r="J70" i="18"/>
  <c r="N70" i="18"/>
  <c r="R70" i="18"/>
  <c r="V70" i="18"/>
  <c r="Z70" i="18"/>
  <c r="AD70" i="18"/>
  <c r="F73" i="18"/>
  <c r="J73" i="18"/>
  <c r="N73" i="18"/>
  <c r="R73" i="18"/>
  <c r="V73" i="18"/>
  <c r="Z73" i="18"/>
  <c r="AD73" i="18"/>
  <c r="H57" i="18"/>
  <c r="L57" i="18"/>
  <c r="K77" i="18"/>
  <c r="K79" i="18" s="1"/>
  <c r="F76" i="18"/>
  <c r="F81" i="18" s="1"/>
  <c r="F83" i="18" s="1"/>
  <c r="N76" i="18"/>
  <c r="N81" i="18" s="1"/>
  <c r="N83" i="18" s="1"/>
  <c r="V76" i="18"/>
  <c r="V77" i="18" s="1"/>
  <c r="V79" i="18" s="1"/>
  <c r="AD76" i="18"/>
  <c r="AD77" i="18" s="1"/>
  <c r="AD79" i="18" s="1"/>
  <c r="O75" i="18"/>
  <c r="W75" i="18"/>
  <c r="AE75" i="18"/>
  <c r="D76" i="18"/>
  <c r="H76" i="18"/>
  <c r="H81" i="18" s="1"/>
  <c r="H83" i="18" s="1"/>
  <c r="L76" i="18"/>
  <c r="P76" i="18"/>
  <c r="T76" i="18"/>
  <c r="AB76" i="18"/>
  <c r="AB81" i="18" s="1"/>
  <c r="AB83" i="18" s="1"/>
  <c r="E75" i="18"/>
  <c r="E77" i="18" s="1"/>
  <c r="E79" i="18" s="1"/>
  <c r="I75" i="18"/>
  <c r="I81" i="18" s="1"/>
  <c r="I83" i="18" s="1"/>
  <c r="M75" i="18"/>
  <c r="M81" i="18" s="1"/>
  <c r="M83" i="18" s="1"/>
  <c r="Q75" i="18"/>
  <c r="Q77" i="18" s="1"/>
  <c r="Q79" i="18" s="1"/>
  <c r="U75" i="18"/>
  <c r="U81" i="18" s="1"/>
  <c r="U83" i="18" s="1"/>
  <c r="Y75" i="18"/>
  <c r="AC75" i="18"/>
  <c r="AF44" i="18"/>
  <c r="E66" i="18"/>
  <c r="I66" i="18"/>
  <c r="M66" i="18"/>
  <c r="Q66" i="18"/>
  <c r="U66" i="18"/>
  <c r="Y66" i="18"/>
  <c r="AC66" i="18"/>
  <c r="Y81" i="18"/>
  <c r="Y83" i="18" s="1"/>
  <c r="J76" i="18"/>
  <c r="J77" i="18" s="1"/>
  <c r="J79" i="18" s="1"/>
  <c r="R76" i="18"/>
  <c r="R81" i="18" s="1"/>
  <c r="R83" i="18" s="1"/>
  <c r="Z76" i="18"/>
  <c r="Z81" i="18" s="1"/>
  <c r="Z83" i="18" s="1"/>
  <c r="G75" i="18"/>
  <c r="G77" i="18" s="1"/>
  <c r="G79" i="18" s="1"/>
  <c r="S75" i="18"/>
  <c r="AA75" i="18"/>
  <c r="G76" i="18"/>
  <c r="O76" i="18"/>
  <c r="S76" i="18"/>
  <c r="S81" i="18" s="1"/>
  <c r="S83" i="18" s="1"/>
  <c r="W76" i="18"/>
  <c r="AA76" i="18"/>
  <c r="AE76" i="18"/>
  <c r="AE77" i="18" s="1"/>
  <c r="AE79" i="18" s="1"/>
  <c r="D75" i="18"/>
  <c r="H75" i="18"/>
  <c r="L75" i="18"/>
  <c r="P75" i="18"/>
  <c r="P77" i="18" s="1"/>
  <c r="P79" i="18" s="1"/>
  <c r="T75" i="18"/>
  <c r="AB75" i="18"/>
  <c r="D66" i="18"/>
  <c r="H66" i="18"/>
  <c r="L66" i="18"/>
  <c r="P66" i="18"/>
  <c r="T66" i="18"/>
  <c r="X66" i="18"/>
  <c r="AB66" i="18"/>
  <c r="F57" i="18"/>
  <c r="AA57" i="18"/>
  <c r="O57" i="18"/>
  <c r="K54" i="18"/>
  <c r="AF42" i="18"/>
  <c r="AF59" i="18"/>
  <c r="AF17" i="18"/>
  <c r="AF35" i="18"/>
  <c r="X81" i="18"/>
  <c r="X83" i="18" s="1"/>
  <c r="AF34" i="18"/>
  <c r="P54" i="18"/>
  <c r="P57" i="18"/>
  <c r="T54" i="18"/>
  <c r="T57" i="18"/>
  <c r="AF19" i="18"/>
  <c r="AF64" i="18"/>
  <c r="AC81" i="18"/>
  <c r="AC83" i="18" s="1"/>
  <c r="F66" i="18"/>
  <c r="AF65" i="18"/>
  <c r="N66" i="18"/>
  <c r="R77" i="18"/>
  <c r="R79" i="18" s="1"/>
  <c r="V66" i="18"/>
  <c r="Z77" i="18"/>
  <c r="Z79" i="18" s="1"/>
  <c r="AD81" i="18"/>
  <c r="AD83" i="18" s="1"/>
  <c r="AD66" i="18"/>
  <c r="R66" i="18"/>
  <c r="G70" i="18"/>
  <c r="O70" i="18"/>
  <c r="W70" i="18"/>
  <c r="AE70" i="18"/>
  <c r="AF69" i="18"/>
  <c r="G73" i="18"/>
  <c r="O73" i="18"/>
  <c r="W73" i="18"/>
  <c r="AE73" i="18"/>
  <c r="AF72" i="18"/>
  <c r="AF73" i="18" s="1"/>
  <c r="S73" i="18"/>
  <c r="AF78" i="18"/>
  <c r="K81" i="18"/>
  <c r="K83" i="18" s="1"/>
  <c r="K66" i="18"/>
  <c r="S66" i="18"/>
  <c r="AA66" i="18"/>
  <c r="D73" i="18"/>
  <c r="L73" i="18"/>
  <c r="T73" i="18"/>
  <c r="AB73" i="18"/>
  <c r="I77" i="18"/>
  <c r="I79" i="18" s="1"/>
  <c r="M77" i="18"/>
  <c r="M79" i="18" s="1"/>
  <c r="Y77" i="18"/>
  <c r="Y79" i="18" s="1"/>
  <c r="AC77" i="18"/>
  <c r="AC79" i="18" s="1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D53" i="15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AD53" i="17"/>
  <c r="AE53" i="17"/>
  <c r="AF53" i="17"/>
  <c r="AG53" i="17"/>
  <c r="AH53" i="17"/>
  <c r="D53" i="17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H53" i="16"/>
  <c r="AB57" i="18" l="1"/>
  <c r="X57" i="18"/>
  <c r="D62" i="18"/>
  <c r="D57" i="18"/>
  <c r="R57" i="18"/>
  <c r="L62" i="18"/>
  <c r="T77" i="18"/>
  <c r="T79" i="18" s="1"/>
  <c r="D77" i="18"/>
  <c r="D79" i="18" s="1"/>
  <c r="M54" i="18"/>
  <c r="M62" i="18" s="1"/>
  <c r="AE57" i="18"/>
  <c r="AF70" i="18"/>
  <c r="W54" i="18"/>
  <c r="W62" i="18" s="1"/>
  <c r="Y57" i="18"/>
  <c r="AA81" i="18"/>
  <c r="AA83" i="18" s="1"/>
  <c r="E54" i="18"/>
  <c r="E55" i="18" s="1"/>
  <c r="Q81" i="18"/>
  <c r="Q83" i="18" s="1"/>
  <c r="U77" i="18"/>
  <c r="U79" i="18" s="1"/>
  <c r="G57" i="18"/>
  <c r="E81" i="18"/>
  <c r="E83" i="18" s="1"/>
  <c r="S54" i="18"/>
  <c r="L81" i="18"/>
  <c r="L83" i="18" s="1"/>
  <c r="N77" i="18"/>
  <c r="N79" i="18" s="1"/>
  <c r="O81" i="18"/>
  <c r="O83" i="18" s="1"/>
  <c r="W81" i="18"/>
  <c r="W83" i="18" s="1"/>
  <c r="P81" i="18"/>
  <c r="P83" i="18" s="1"/>
  <c r="AE81" i="18"/>
  <c r="AE83" i="18" s="1"/>
  <c r="AF76" i="18"/>
  <c r="AD57" i="18"/>
  <c r="N57" i="18"/>
  <c r="AB77" i="18"/>
  <c r="AB79" i="18" s="1"/>
  <c r="H77" i="18"/>
  <c r="H79" i="18" s="1"/>
  <c r="T81" i="18"/>
  <c r="T83" i="18" s="1"/>
  <c r="D81" i="18"/>
  <c r="D83" i="18" s="1"/>
  <c r="AC54" i="18"/>
  <c r="AC62" i="18" s="1"/>
  <c r="J57" i="18"/>
  <c r="D85" i="18"/>
  <c r="N58" i="12" s="1"/>
  <c r="Q54" i="18"/>
  <c r="Q62" i="18" s="1"/>
  <c r="F54" i="18"/>
  <c r="F62" i="18" s="1"/>
  <c r="I54" i="18"/>
  <c r="I62" i="18" s="1"/>
  <c r="U54" i="18"/>
  <c r="U62" i="18" s="1"/>
  <c r="V62" i="18"/>
  <c r="Z57" i="18"/>
  <c r="D90" i="18"/>
  <c r="S77" i="18"/>
  <c r="S79" i="18" s="1"/>
  <c r="V81" i="18"/>
  <c r="V83" i="18" s="1"/>
  <c r="L77" i="18"/>
  <c r="L79" i="18" s="1"/>
  <c r="G81" i="18"/>
  <c r="G83" i="18" s="1"/>
  <c r="O77" i="18"/>
  <c r="O79" i="18" s="1"/>
  <c r="AF61" i="18"/>
  <c r="J81" i="18"/>
  <c r="J83" i="18" s="1"/>
  <c r="AF75" i="18"/>
  <c r="W77" i="18"/>
  <c r="W79" i="18" s="1"/>
  <c r="F77" i="18"/>
  <c r="F79" i="18" s="1"/>
  <c r="AA77" i="18"/>
  <c r="AA79" i="18" s="1"/>
  <c r="T62" i="18"/>
  <c r="S62" i="18"/>
  <c r="O62" i="18"/>
  <c r="AA62" i="18"/>
  <c r="Z62" i="18"/>
  <c r="P62" i="18"/>
  <c r="R62" i="18"/>
  <c r="Y62" i="18"/>
  <c r="G62" i="18"/>
  <c r="N62" i="18"/>
  <c r="K62" i="18"/>
  <c r="J62" i="18"/>
  <c r="AD62" i="18"/>
  <c r="AE62" i="18"/>
  <c r="M60" i="12"/>
  <c r="M61" i="12"/>
  <c r="M63" i="12"/>
  <c r="M54" i="12"/>
  <c r="M55" i="12"/>
  <c r="M53" i="12"/>
  <c r="M51" i="12"/>
  <c r="M47" i="12"/>
  <c r="M48" i="12"/>
  <c r="M49" i="12"/>
  <c r="M46" i="12"/>
  <c r="M44" i="12"/>
  <c r="M43" i="12"/>
  <c r="M37" i="12"/>
  <c r="M38" i="12"/>
  <c r="M39" i="12"/>
  <c r="M40" i="12"/>
  <c r="M41" i="12"/>
  <c r="M36" i="12"/>
  <c r="M28" i="12"/>
  <c r="M29" i="12"/>
  <c r="M30" i="12"/>
  <c r="M31" i="12"/>
  <c r="M32" i="12"/>
  <c r="M33" i="12"/>
  <c r="M34" i="12"/>
  <c r="M27" i="12"/>
  <c r="M23" i="12"/>
  <c r="M25" i="12"/>
  <c r="M21" i="12"/>
  <c r="M20" i="12"/>
  <c r="M18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5" i="12"/>
  <c r="E62" i="18" l="1"/>
  <c r="F55" i="18"/>
  <c r="G55" i="18" s="1"/>
  <c r="H55" i="18" s="1"/>
  <c r="I55" i="18" s="1"/>
  <c r="J55" i="18" s="1"/>
  <c r="K55" i="18" s="1"/>
  <c r="L55" i="18" s="1"/>
  <c r="M55" i="18" s="1"/>
  <c r="N55" i="18" s="1"/>
  <c r="O55" i="18" s="1"/>
  <c r="P55" i="18" s="1"/>
  <c r="Q55" i="18" s="1"/>
  <c r="R55" i="18" s="1"/>
  <c r="S55" i="18" s="1"/>
  <c r="T55" i="18" s="1"/>
  <c r="U55" i="18" s="1"/>
  <c r="V55" i="18" s="1"/>
  <c r="W55" i="18" s="1"/>
  <c r="X55" i="18" s="1"/>
  <c r="Y55" i="18" s="1"/>
  <c r="Z55" i="18" s="1"/>
  <c r="AA55" i="18" s="1"/>
  <c r="AB55" i="18" s="1"/>
  <c r="AC55" i="18" s="1"/>
  <c r="AD55" i="18" s="1"/>
  <c r="AE55" i="18" s="1"/>
  <c r="AF54" i="18"/>
  <c r="D86" i="18"/>
  <c r="N59" i="12" s="1"/>
  <c r="AF81" i="18"/>
  <c r="AF77" i="18"/>
  <c r="AF62" i="18"/>
  <c r="N56" i="12" s="1"/>
  <c r="D88" i="18"/>
  <c r="D87" i="18"/>
  <c r="AH82" i="17"/>
  <c r="AG82" i="17"/>
  <c r="AF82" i="17"/>
  <c r="AE82" i="17"/>
  <c r="AD82" i="17"/>
  <c r="AC82" i="17"/>
  <c r="AB82" i="17"/>
  <c r="AA82" i="17"/>
  <c r="Z82" i="17"/>
  <c r="Y82" i="17"/>
  <c r="X82" i="17"/>
  <c r="W82" i="17"/>
  <c r="V82" i="17"/>
  <c r="U82" i="17"/>
  <c r="T82" i="17"/>
  <c r="S82" i="17"/>
  <c r="R82" i="17"/>
  <c r="Q82" i="17"/>
  <c r="P82" i="17"/>
  <c r="O82" i="17"/>
  <c r="N82" i="17"/>
  <c r="M82" i="17"/>
  <c r="L82" i="17"/>
  <c r="K82" i="17"/>
  <c r="J82" i="17"/>
  <c r="I82" i="17"/>
  <c r="H82" i="17"/>
  <c r="G82" i="17"/>
  <c r="F82" i="17"/>
  <c r="E82" i="17"/>
  <c r="D82" i="17"/>
  <c r="AH78" i="17"/>
  <c r="AG78" i="17"/>
  <c r="AF78" i="17"/>
  <c r="AE78" i="17"/>
  <c r="AD78" i="17"/>
  <c r="AC78" i="17"/>
  <c r="AB78" i="17"/>
  <c r="AA78" i="17"/>
  <c r="Z78" i="17"/>
  <c r="Y78" i="17"/>
  <c r="X78" i="17"/>
  <c r="W78" i="17"/>
  <c r="V78" i="17"/>
  <c r="U78" i="17"/>
  <c r="T78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G78" i="17"/>
  <c r="F78" i="17"/>
  <c r="E78" i="17"/>
  <c r="D78" i="17"/>
  <c r="AH72" i="17"/>
  <c r="AG72" i="17"/>
  <c r="AF72" i="17"/>
  <c r="AE72" i="17"/>
  <c r="AD72" i="17"/>
  <c r="AC72" i="17"/>
  <c r="AB72" i="17"/>
  <c r="AA72" i="17"/>
  <c r="Z72" i="17"/>
  <c r="Y72" i="17"/>
  <c r="X72" i="17"/>
  <c r="W72" i="17"/>
  <c r="V72" i="17"/>
  <c r="U72" i="17"/>
  <c r="T72" i="17"/>
  <c r="S72" i="17"/>
  <c r="R72" i="17"/>
  <c r="Q72" i="17"/>
  <c r="P72" i="17"/>
  <c r="O72" i="17"/>
  <c r="N72" i="17"/>
  <c r="M72" i="17"/>
  <c r="L72" i="17"/>
  <c r="K72" i="17"/>
  <c r="J72" i="17"/>
  <c r="I72" i="17"/>
  <c r="H72" i="17"/>
  <c r="G72" i="17"/>
  <c r="F72" i="17"/>
  <c r="E72" i="17"/>
  <c r="D72" i="17"/>
  <c r="AH71" i="17"/>
  <c r="AG71" i="17"/>
  <c r="AF71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AH69" i="17"/>
  <c r="AG69" i="17"/>
  <c r="AG70" i="17" s="1"/>
  <c r="AF69" i="17"/>
  <c r="AE69" i="17"/>
  <c r="AD69" i="17"/>
  <c r="AC69" i="17"/>
  <c r="AC70" i="17" s="1"/>
  <c r="AB69" i="17"/>
  <c r="AA69" i="17"/>
  <c r="Z69" i="17"/>
  <c r="Y69" i="17"/>
  <c r="Y70" i="17" s="1"/>
  <c r="X69" i="17"/>
  <c r="W69" i="17"/>
  <c r="V69" i="17"/>
  <c r="U69" i="17"/>
  <c r="U70" i="17" s="1"/>
  <c r="T69" i="17"/>
  <c r="S69" i="17"/>
  <c r="R69" i="17"/>
  <c r="Q69" i="17"/>
  <c r="Q70" i="17" s="1"/>
  <c r="P69" i="17"/>
  <c r="O69" i="17"/>
  <c r="N69" i="17"/>
  <c r="M69" i="17"/>
  <c r="M70" i="17" s="1"/>
  <c r="L69" i="17"/>
  <c r="K69" i="17"/>
  <c r="J69" i="17"/>
  <c r="I69" i="17"/>
  <c r="I70" i="17" s="1"/>
  <c r="H69" i="17"/>
  <c r="G69" i="17"/>
  <c r="F69" i="17"/>
  <c r="E69" i="17"/>
  <c r="E70" i="17" s="1"/>
  <c r="D69" i="17"/>
  <c r="AH68" i="17"/>
  <c r="AG68" i="17"/>
  <c r="AF68" i="17"/>
  <c r="AE68" i="17"/>
  <c r="AD68" i="17"/>
  <c r="AC68" i="17"/>
  <c r="AB68" i="17"/>
  <c r="AA68" i="17"/>
  <c r="Z68" i="17"/>
  <c r="Y68" i="17"/>
  <c r="X68" i="17"/>
  <c r="W68" i="17"/>
  <c r="V68" i="17"/>
  <c r="U68" i="17"/>
  <c r="T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F68" i="17"/>
  <c r="E68" i="17"/>
  <c r="D68" i="17"/>
  <c r="AH65" i="17"/>
  <c r="AG65" i="17"/>
  <c r="AF65" i="17"/>
  <c r="AE65" i="17"/>
  <c r="AD65" i="17"/>
  <c r="AC65" i="17"/>
  <c r="AB65" i="17"/>
  <c r="AA65" i="17"/>
  <c r="Z65" i="17"/>
  <c r="Y65" i="17"/>
  <c r="X65" i="17"/>
  <c r="W65" i="17"/>
  <c r="V65" i="17"/>
  <c r="U65" i="17"/>
  <c r="T65" i="17"/>
  <c r="S65" i="17"/>
  <c r="R65" i="17"/>
  <c r="Q65" i="17"/>
  <c r="P65" i="17"/>
  <c r="O65" i="17"/>
  <c r="N65" i="17"/>
  <c r="M65" i="17"/>
  <c r="L65" i="17"/>
  <c r="K65" i="17"/>
  <c r="J65" i="17"/>
  <c r="I65" i="17"/>
  <c r="H65" i="17"/>
  <c r="G65" i="17"/>
  <c r="F65" i="17"/>
  <c r="E65" i="17"/>
  <c r="D65" i="17"/>
  <c r="AH64" i="17"/>
  <c r="AG64" i="17"/>
  <c r="AF64" i="17"/>
  <c r="AE64" i="17"/>
  <c r="AD64" i="17"/>
  <c r="AC64" i="17"/>
  <c r="AB64" i="17"/>
  <c r="AA64" i="17"/>
  <c r="Z64" i="17"/>
  <c r="Y64" i="17"/>
  <c r="X64" i="17"/>
  <c r="W64" i="17"/>
  <c r="V64" i="17"/>
  <c r="U64" i="17"/>
  <c r="T64" i="17"/>
  <c r="S64" i="17"/>
  <c r="R64" i="17"/>
  <c r="Q64" i="17"/>
  <c r="P64" i="17"/>
  <c r="O64" i="17"/>
  <c r="N64" i="17"/>
  <c r="M64" i="17"/>
  <c r="L64" i="17"/>
  <c r="K64" i="17"/>
  <c r="J64" i="17"/>
  <c r="I64" i="17"/>
  <c r="H64" i="17"/>
  <c r="G64" i="17"/>
  <c r="F64" i="17"/>
  <c r="E64" i="17"/>
  <c r="D64" i="17"/>
  <c r="AH60" i="17"/>
  <c r="AG60" i="17"/>
  <c r="AF60" i="17"/>
  <c r="AE60" i="17"/>
  <c r="AD60" i="17"/>
  <c r="AC60" i="17"/>
  <c r="AB60" i="17"/>
  <c r="AA60" i="17"/>
  <c r="Z60" i="17"/>
  <c r="Y60" i="17"/>
  <c r="X60" i="17"/>
  <c r="W60" i="17"/>
  <c r="V60" i="17"/>
  <c r="U60" i="17"/>
  <c r="T60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AH59" i="17"/>
  <c r="AG59" i="17"/>
  <c r="AF59" i="17"/>
  <c r="AE59" i="17"/>
  <c r="AD59" i="17"/>
  <c r="AC59" i="17"/>
  <c r="AB59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AH56" i="17"/>
  <c r="AG56" i="17"/>
  <c r="AF56" i="17"/>
  <c r="AE56" i="17"/>
  <c r="AD56" i="17"/>
  <c r="AC56" i="17"/>
  <c r="AB56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AI46" i="17"/>
  <c r="AH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AH42" i="17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AI41" i="17"/>
  <c r="AI40" i="17"/>
  <c r="AI39" i="17"/>
  <c r="AI37" i="17"/>
  <c r="AI36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AI33" i="17"/>
  <c r="AI32" i="17"/>
  <c r="AI31" i="17"/>
  <c r="AI30" i="17"/>
  <c r="AH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AI26" i="17"/>
  <c r="AI24" i="17"/>
  <c r="AI22" i="17"/>
  <c r="AI21" i="17"/>
  <c r="AI18" i="17"/>
  <c r="AH17" i="17"/>
  <c r="AH19" i="17" s="1"/>
  <c r="AG17" i="17"/>
  <c r="AG19" i="17" s="1"/>
  <c r="AF17" i="17"/>
  <c r="AF19" i="17" s="1"/>
  <c r="AE17" i="17"/>
  <c r="AE19" i="17" s="1"/>
  <c r="AD17" i="17"/>
  <c r="AD19" i="17" s="1"/>
  <c r="AC17" i="17"/>
  <c r="AC19" i="17" s="1"/>
  <c r="AB17" i="17"/>
  <c r="AB19" i="17" s="1"/>
  <c r="AA17" i="17"/>
  <c r="AA19" i="17" s="1"/>
  <c r="Z17" i="17"/>
  <c r="Z19" i="17" s="1"/>
  <c r="Y17" i="17"/>
  <c r="Y19" i="17" s="1"/>
  <c r="X17" i="17"/>
  <c r="X19" i="17" s="1"/>
  <c r="W17" i="17"/>
  <c r="W19" i="17" s="1"/>
  <c r="V17" i="17"/>
  <c r="V19" i="17" s="1"/>
  <c r="U17" i="17"/>
  <c r="U19" i="17" s="1"/>
  <c r="T17" i="17"/>
  <c r="T19" i="17" s="1"/>
  <c r="S17" i="17"/>
  <c r="S19" i="17" s="1"/>
  <c r="R17" i="17"/>
  <c r="R19" i="17" s="1"/>
  <c r="Q17" i="17"/>
  <c r="Q19" i="17" s="1"/>
  <c r="P17" i="17"/>
  <c r="P19" i="17" s="1"/>
  <c r="O17" i="17"/>
  <c r="O19" i="17" s="1"/>
  <c r="N17" i="17"/>
  <c r="N19" i="17" s="1"/>
  <c r="M17" i="17"/>
  <c r="M19" i="17" s="1"/>
  <c r="L17" i="17"/>
  <c r="L19" i="17" s="1"/>
  <c r="K17" i="17"/>
  <c r="K19" i="17" s="1"/>
  <c r="J17" i="17"/>
  <c r="J19" i="17" s="1"/>
  <c r="I17" i="17"/>
  <c r="I19" i="17" s="1"/>
  <c r="H17" i="17"/>
  <c r="H19" i="17" s="1"/>
  <c r="G17" i="17"/>
  <c r="G19" i="17" s="1"/>
  <c r="F17" i="17"/>
  <c r="E17" i="17"/>
  <c r="E19" i="17" s="1"/>
  <c r="D17" i="17"/>
  <c r="D19" i="17" s="1"/>
  <c r="AI16" i="17"/>
  <c r="AI15" i="17"/>
  <c r="AI14" i="17"/>
  <c r="AI13" i="17"/>
  <c r="AI12" i="17"/>
  <c r="AI11" i="17"/>
  <c r="AI10" i="17"/>
  <c r="AI9" i="17"/>
  <c r="AI8" i="17"/>
  <c r="AI7" i="17"/>
  <c r="AI6" i="17"/>
  <c r="AI5" i="17"/>
  <c r="D89" i="18" l="1"/>
  <c r="N50" i="12"/>
  <c r="N57" i="17"/>
  <c r="V54" i="17"/>
  <c r="R54" i="17"/>
  <c r="Z54" i="17"/>
  <c r="O66" i="17"/>
  <c r="W66" i="17"/>
  <c r="G66" i="17"/>
  <c r="AE66" i="17"/>
  <c r="I61" i="17"/>
  <c r="Q61" i="17"/>
  <c r="Y61" i="17"/>
  <c r="AG61" i="17"/>
  <c r="S61" i="17"/>
  <c r="E73" i="17"/>
  <c r="I73" i="17"/>
  <c r="M73" i="17"/>
  <c r="Q73" i="17"/>
  <c r="U73" i="17"/>
  <c r="Y73" i="17"/>
  <c r="AC73" i="17"/>
  <c r="AG73" i="17"/>
  <c r="E61" i="17"/>
  <c r="M61" i="17"/>
  <c r="U61" i="17"/>
  <c r="AC61" i="17"/>
  <c r="P70" i="17"/>
  <c r="AF70" i="17"/>
  <c r="H76" i="17"/>
  <c r="P76" i="17"/>
  <c r="X76" i="17"/>
  <c r="AB76" i="17"/>
  <c r="Q66" i="17"/>
  <c r="D76" i="17"/>
  <c r="L76" i="17"/>
  <c r="T76" i="17"/>
  <c r="AF76" i="17"/>
  <c r="I76" i="17"/>
  <c r="Q76" i="17"/>
  <c r="Y76" i="17"/>
  <c r="Y81" i="17" s="1"/>
  <c r="Y83" i="17" s="1"/>
  <c r="AG76" i="17"/>
  <c r="J75" i="17"/>
  <c r="R75" i="17"/>
  <c r="Z75" i="17"/>
  <c r="AH75" i="17"/>
  <c r="AH81" i="17" s="1"/>
  <c r="AH83" i="17" s="1"/>
  <c r="R76" i="17"/>
  <c r="AH76" i="17"/>
  <c r="E57" i="17"/>
  <c r="F66" i="17"/>
  <c r="J66" i="17"/>
  <c r="N66" i="17"/>
  <c r="R66" i="17"/>
  <c r="V66" i="17"/>
  <c r="Z66" i="17"/>
  <c r="AD66" i="17"/>
  <c r="AH66" i="17"/>
  <c r="E76" i="17"/>
  <c r="E81" i="17" s="1"/>
  <c r="E83" i="17" s="1"/>
  <c r="M76" i="17"/>
  <c r="U76" i="17"/>
  <c r="AC76" i="17"/>
  <c r="F75" i="17"/>
  <c r="F81" i="17" s="1"/>
  <c r="F83" i="17" s="1"/>
  <c r="N75" i="17"/>
  <c r="V75" i="17"/>
  <c r="AD75" i="17"/>
  <c r="P75" i="17"/>
  <c r="P81" i="17" s="1"/>
  <c r="P83" i="17" s="1"/>
  <c r="AF75" i="17"/>
  <c r="G54" i="17"/>
  <c r="K57" i="17"/>
  <c r="O54" i="17"/>
  <c r="S57" i="17"/>
  <c r="W54" i="17"/>
  <c r="AA54" i="17"/>
  <c r="AE54" i="17"/>
  <c r="AI47" i="17"/>
  <c r="H54" i="17"/>
  <c r="L54" i="17"/>
  <c r="P54" i="17"/>
  <c r="T57" i="17"/>
  <c r="X54" i="17"/>
  <c r="AB54" i="17"/>
  <c r="AF54" i="17"/>
  <c r="O61" i="17"/>
  <c r="L73" i="17"/>
  <c r="P73" i="17"/>
  <c r="X73" i="17"/>
  <c r="AB73" i="17"/>
  <c r="H61" i="17"/>
  <c r="H62" i="17" s="1"/>
  <c r="L61" i="17"/>
  <c r="P61" i="17"/>
  <c r="T61" i="17"/>
  <c r="X61" i="17"/>
  <c r="AB61" i="17"/>
  <c r="AF61" i="17"/>
  <c r="AG66" i="17"/>
  <c r="F70" i="17"/>
  <c r="N70" i="17"/>
  <c r="V70" i="17"/>
  <c r="AD70" i="17"/>
  <c r="H73" i="17"/>
  <c r="T73" i="17"/>
  <c r="AF73" i="17"/>
  <c r="F61" i="17"/>
  <c r="N61" i="17"/>
  <c r="V61" i="17"/>
  <c r="AD61" i="17"/>
  <c r="G61" i="17"/>
  <c r="K61" i="17"/>
  <c r="W61" i="17"/>
  <c r="AA61" i="17"/>
  <c r="AE61" i="17"/>
  <c r="AI60" i="17"/>
  <c r="G73" i="17"/>
  <c r="K73" i="17"/>
  <c r="O73" i="17"/>
  <c r="S73" i="17"/>
  <c r="W73" i="17"/>
  <c r="AA73" i="17"/>
  <c r="AE73" i="17"/>
  <c r="J61" i="17"/>
  <c r="R61" i="17"/>
  <c r="Z61" i="17"/>
  <c r="AH61" i="17"/>
  <c r="AI59" i="17"/>
  <c r="G70" i="17"/>
  <c r="K70" i="17"/>
  <c r="O70" i="17"/>
  <c r="S70" i="17"/>
  <c r="W70" i="17"/>
  <c r="AA70" i="17"/>
  <c r="AE70" i="17"/>
  <c r="F76" i="17"/>
  <c r="N76" i="17"/>
  <c r="V76" i="17"/>
  <c r="AD76" i="17"/>
  <c r="K75" i="17"/>
  <c r="S75" i="17"/>
  <c r="AA75" i="17"/>
  <c r="Q54" i="17"/>
  <c r="AI64" i="17"/>
  <c r="G76" i="17"/>
  <c r="K76" i="17"/>
  <c r="O76" i="17"/>
  <c r="S76" i="17"/>
  <c r="W76" i="17"/>
  <c r="AA76" i="17"/>
  <c r="AA77" i="17" s="1"/>
  <c r="AA79" i="17" s="1"/>
  <c r="AE76" i="17"/>
  <c r="D75" i="17"/>
  <c r="H75" i="17"/>
  <c r="H81" i="17" s="1"/>
  <c r="H83" i="17" s="1"/>
  <c r="L75" i="17"/>
  <c r="L77" i="17" s="1"/>
  <c r="L79" i="17" s="1"/>
  <c r="T75" i="17"/>
  <c r="X75" i="17"/>
  <c r="AB75" i="17"/>
  <c r="AB77" i="17" s="1"/>
  <c r="AB79" i="17" s="1"/>
  <c r="AI44" i="17"/>
  <c r="G57" i="17"/>
  <c r="J76" i="17"/>
  <c r="J77" i="17" s="1"/>
  <c r="J79" i="17" s="1"/>
  <c r="Z76" i="17"/>
  <c r="Z77" i="17" s="1"/>
  <c r="Z79" i="17" s="1"/>
  <c r="AI35" i="17"/>
  <c r="G75" i="17"/>
  <c r="O75" i="17"/>
  <c r="W75" i="17"/>
  <c r="AE75" i="17"/>
  <c r="I57" i="17"/>
  <c r="Y54" i="17"/>
  <c r="AG57" i="17"/>
  <c r="AI17" i="17"/>
  <c r="E75" i="17"/>
  <c r="I75" i="17"/>
  <c r="M75" i="17"/>
  <c r="Q75" i="17"/>
  <c r="Q81" i="17" s="1"/>
  <c r="Q83" i="17" s="1"/>
  <c r="U75" i="17"/>
  <c r="Y75" i="17"/>
  <c r="AC75" i="17"/>
  <c r="AC77" i="17" s="1"/>
  <c r="AC79" i="17" s="1"/>
  <c r="AG75" i="17"/>
  <c r="AI43" i="17"/>
  <c r="U57" i="17"/>
  <c r="U54" i="17"/>
  <c r="J57" i="17"/>
  <c r="J54" i="17"/>
  <c r="N54" i="17"/>
  <c r="AD54" i="17"/>
  <c r="AD57" i="17"/>
  <c r="AH57" i="17"/>
  <c r="AH54" i="17"/>
  <c r="M57" i="17"/>
  <c r="M54" i="17"/>
  <c r="AC57" i="17"/>
  <c r="AC54" i="17"/>
  <c r="AI56" i="17"/>
  <c r="AI69" i="17"/>
  <c r="L70" i="17"/>
  <c r="X70" i="17"/>
  <c r="J73" i="17"/>
  <c r="Z73" i="17"/>
  <c r="AH73" i="17"/>
  <c r="F19" i="17"/>
  <c r="T70" i="17"/>
  <c r="AI42" i="17"/>
  <c r="R73" i="17"/>
  <c r="D61" i="17"/>
  <c r="H70" i="17"/>
  <c r="AB70" i="17"/>
  <c r="F73" i="17"/>
  <c r="N73" i="17"/>
  <c r="V73" i="17"/>
  <c r="AD73" i="17"/>
  <c r="AI34" i="17"/>
  <c r="E66" i="17"/>
  <c r="AI65" i="17"/>
  <c r="I66" i="17"/>
  <c r="M66" i="17"/>
  <c r="U66" i="17"/>
  <c r="Y66" i="17"/>
  <c r="AC66" i="17"/>
  <c r="D70" i="17"/>
  <c r="AI71" i="17"/>
  <c r="D73" i="17"/>
  <c r="AI82" i="17"/>
  <c r="J70" i="17"/>
  <c r="R70" i="17"/>
  <c r="Z70" i="17"/>
  <c r="AH70" i="17"/>
  <c r="K66" i="17"/>
  <c r="S66" i="17"/>
  <c r="AA66" i="17"/>
  <c r="AI68" i="17"/>
  <c r="AI78" i="17"/>
  <c r="L81" i="17"/>
  <c r="L83" i="17" s="1"/>
  <c r="AI72" i="17"/>
  <c r="D66" i="17"/>
  <c r="H66" i="17"/>
  <c r="L66" i="17"/>
  <c r="P66" i="17"/>
  <c r="T66" i="17"/>
  <c r="X66" i="17"/>
  <c r="AB66" i="17"/>
  <c r="AF66" i="17"/>
  <c r="L60" i="12"/>
  <c r="L61" i="12"/>
  <c r="L63" i="12"/>
  <c r="L54" i="12"/>
  <c r="L55" i="12"/>
  <c r="L53" i="12"/>
  <c r="L51" i="12"/>
  <c r="L47" i="12"/>
  <c r="L48" i="12"/>
  <c r="L49" i="12"/>
  <c r="L46" i="12"/>
  <c r="L44" i="12"/>
  <c r="L43" i="12"/>
  <c r="L37" i="12"/>
  <c r="L38" i="12"/>
  <c r="L39" i="12"/>
  <c r="L40" i="12"/>
  <c r="L41" i="12"/>
  <c r="L36" i="12"/>
  <c r="L28" i="12"/>
  <c r="L29" i="12"/>
  <c r="L30" i="12"/>
  <c r="L31" i="12"/>
  <c r="L32" i="12"/>
  <c r="L33" i="12"/>
  <c r="L34" i="12"/>
  <c r="L27" i="12"/>
  <c r="L25" i="12"/>
  <c r="L23" i="12"/>
  <c r="L21" i="12"/>
  <c r="L20" i="12"/>
  <c r="L18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5" i="12"/>
  <c r="D91" i="18" l="1"/>
  <c r="N64" i="12" s="1"/>
  <c r="N62" i="12"/>
  <c r="V57" i="17"/>
  <c r="R57" i="17"/>
  <c r="Z57" i="17"/>
  <c r="AE81" i="17"/>
  <c r="AE83" i="17" s="1"/>
  <c r="AA81" i="17"/>
  <c r="AA83" i="17" s="1"/>
  <c r="M81" i="17"/>
  <c r="M83" i="17" s="1"/>
  <c r="AD77" i="17"/>
  <c r="AD79" i="17" s="1"/>
  <c r="I81" i="17"/>
  <c r="I83" i="17" s="1"/>
  <c r="O77" i="17"/>
  <c r="O79" i="17" s="1"/>
  <c r="X77" i="17"/>
  <c r="X79" i="17" s="1"/>
  <c r="O62" i="17"/>
  <c r="AB62" i="17"/>
  <c r="L62" i="17"/>
  <c r="G62" i="17"/>
  <c r="E54" i="17"/>
  <c r="E62" i="17" s="1"/>
  <c r="AI19" i="17"/>
  <c r="AE57" i="17"/>
  <c r="P77" i="17"/>
  <c r="P79" i="17" s="1"/>
  <c r="Y77" i="17"/>
  <c r="Y79" i="17" s="1"/>
  <c r="AF57" i="17"/>
  <c r="P57" i="17"/>
  <c r="AE62" i="17"/>
  <c r="AB81" i="17"/>
  <c r="AB83" i="17" s="1"/>
  <c r="J81" i="17"/>
  <c r="J83" i="17" s="1"/>
  <c r="X81" i="17"/>
  <c r="X83" i="17" s="1"/>
  <c r="E77" i="17"/>
  <c r="E79" i="17" s="1"/>
  <c r="T77" i="17"/>
  <c r="T79" i="17" s="1"/>
  <c r="O81" i="17"/>
  <c r="O83" i="17" s="1"/>
  <c r="AD81" i="17"/>
  <c r="AD83" i="17" s="1"/>
  <c r="V81" i="17"/>
  <c r="V83" i="17" s="1"/>
  <c r="U81" i="17"/>
  <c r="U83" i="17" s="1"/>
  <c r="AH77" i="17"/>
  <c r="AH79" i="17" s="1"/>
  <c r="R77" i="17"/>
  <c r="R79" i="17" s="1"/>
  <c r="F77" i="17"/>
  <c r="F79" i="17" s="1"/>
  <c r="AG77" i="17"/>
  <c r="AG79" i="17" s="1"/>
  <c r="K77" i="17"/>
  <c r="K79" i="17" s="1"/>
  <c r="AF81" i="17"/>
  <c r="AF83" i="17" s="1"/>
  <c r="N77" i="17"/>
  <c r="N79" i="17" s="1"/>
  <c r="I77" i="17"/>
  <c r="I79" i="17" s="1"/>
  <c r="U77" i="17"/>
  <c r="U79" i="17" s="1"/>
  <c r="T54" i="17"/>
  <c r="T62" i="17" s="1"/>
  <c r="V77" i="17"/>
  <c r="V79" i="17" s="1"/>
  <c r="T81" i="17"/>
  <c r="T83" i="17" s="1"/>
  <c r="AF77" i="17"/>
  <c r="AF79" i="17" s="1"/>
  <c r="AC81" i="17"/>
  <c r="AC83" i="17" s="1"/>
  <c r="S54" i="17"/>
  <c r="S62" i="17" s="1"/>
  <c r="O57" i="17"/>
  <c r="W81" i="17"/>
  <c r="W83" i="17" s="1"/>
  <c r="G81" i="17"/>
  <c r="G83" i="17" s="1"/>
  <c r="S81" i="17"/>
  <c r="S83" i="17" s="1"/>
  <c r="N81" i="17"/>
  <c r="N83" i="17" s="1"/>
  <c r="R81" i="17"/>
  <c r="R83" i="17" s="1"/>
  <c r="AE77" i="17"/>
  <c r="AE79" i="17" s="1"/>
  <c r="M77" i="17"/>
  <c r="M79" i="17" s="1"/>
  <c r="AI75" i="17"/>
  <c r="Y57" i="17"/>
  <c r="X62" i="17"/>
  <c r="Q57" i="17"/>
  <c r="AB57" i="17"/>
  <c r="AA57" i="17"/>
  <c r="X57" i="17"/>
  <c r="W62" i="17"/>
  <c r="K54" i="17"/>
  <c r="K62" i="17" s="1"/>
  <c r="H57" i="17"/>
  <c r="L57" i="17"/>
  <c r="W57" i="17"/>
  <c r="AI76" i="17"/>
  <c r="W77" i="17"/>
  <c r="W79" i="17" s="1"/>
  <c r="K81" i="17"/>
  <c r="K83" i="17" s="1"/>
  <c r="I54" i="17"/>
  <c r="I62" i="17" s="1"/>
  <c r="AG54" i="17"/>
  <c r="AG62" i="17" s="1"/>
  <c r="H77" i="17"/>
  <c r="H79" i="17" s="1"/>
  <c r="G77" i="17"/>
  <c r="G79" i="17" s="1"/>
  <c r="Q77" i="17"/>
  <c r="Q79" i="17" s="1"/>
  <c r="D77" i="17"/>
  <c r="D79" i="17" s="1"/>
  <c r="D81" i="17"/>
  <c r="D83" i="17" s="1"/>
  <c r="AG81" i="17"/>
  <c r="AG83" i="17" s="1"/>
  <c r="Z81" i="17"/>
  <c r="Z83" i="17" s="1"/>
  <c r="S77" i="17"/>
  <c r="S79" i="17" s="1"/>
  <c r="D90" i="17"/>
  <c r="AI61" i="17"/>
  <c r="AD62" i="17"/>
  <c r="N62" i="17"/>
  <c r="AF62" i="17"/>
  <c r="P62" i="17"/>
  <c r="F57" i="17"/>
  <c r="F54" i="17"/>
  <c r="AC62" i="17"/>
  <c r="AH62" i="17"/>
  <c r="Z62" i="17"/>
  <c r="J62" i="17"/>
  <c r="U62" i="17"/>
  <c r="AA62" i="17"/>
  <c r="M62" i="17"/>
  <c r="V62" i="17"/>
  <c r="Q62" i="17"/>
  <c r="Y62" i="17"/>
  <c r="D57" i="17"/>
  <c r="D54" i="17"/>
  <c r="D85" i="17"/>
  <c r="M58" i="12" s="1"/>
  <c r="AI70" i="17"/>
  <c r="AI73" i="17"/>
  <c r="R62" i="17"/>
  <c r="D85" i="15"/>
  <c r="D88" i="17" l="1"/>
  <c r="AI77" i="17"/>
  <c r="D87" i="17"/>
  <c r="AI81" i="17"/>
  <c r="F62" i="17"/>
  <c r="D55" i="17"/>
  <c r="E55" i="17" s="1"/>
  <c r="F55" i="17" s="1"/>
  <c r="G55" i="17" s="1"/>
  <c r="H55" i="17" s="1"/>
  <c r="I55" i="17" s="1"/>
  <c r="J55" i="17" s="1"/>
  <c r="K55" i="17" s="1"/>
  <c r="L55" i="17" s="1"/>
  <c r="M55" i="17" s="1"/>
  <c r="N55" i="17" s="1"/>
  <c r="O55" i="17" s="1"/>
  <c r="P55" i="17" s="1"/>
  <c r="Q55" i="17" s="1"/>
  <c r="R55" i="17" s="1"/>
  <c r="S55" i="17" s="1"/>
  <c r="T55" i="17" s="1"/>
  <c r="U55" i="17" s="1"/>
  <c r="V55" i="17" s="1"/>
  <c r="W55" i="17" s="1"/>
  <c r="X55" i="17" s="1"/>
  <c r="Y55" i="17" s="1"/>
  <c r="Z55" i="17" s="1"/>
  <c r="AA55" i="17" s="1"/>
  <c r="AB55" i="17" s="1"/>
  <c r="AC55" i="17" s="1"/>
  <c r="AD55" i="17" s="1"/>
  <c r="AE55" i="17" s="1"/>
  <c r="AF55" i="17" s="1"/>
  <c r="AG55" i="17" s="1"/>
  <c r="AH55" i="17" s="1"/>
  <c r="AI54" i="17"/>
  <c r="D62" i="17"/>
  <c r="D86" i="17"/>
  <c r="M59" i="12" s="1"/>
  <c r="P19" i="16"/>
  <c r="AI24" i="16"/>
  <c r="AI21" i="16"/>
  <c r="AI60" i="16"/>
  <c r="AI56" i="16"/>
  <c r="AI30" i="16"/>
  <c r="D89" i="17" l="1"/>
  <c r="M50" i="12"/>
  <c r="AI62" i="17"/>
  <c r="M56" i="12" s="1"/>
  <c r="AH82" i="16"/>
  <c r="AG82" i="16"/>
  <c r="AF82" i="16"/>
  <c r="AE82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AH78" i="16"/>
  <c r="AG78" i="16"/>
  <c r="AF78" i="16"/>
  <c r="AE78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AH72" i="16"/>
  <c r="AG72" i="16"/>
  <c r="AF72" i="16"/>
  <c r="AE72" i="16"/>
  <c r="AD72" i="16"/>
  <c r="AC72" i="16"/>
  <c r="AB72" i="16"/>
  <c r="AA72" i="16"/>
  <c r="Z72" i="16"/>
  <c r="Y72" i="16"/>
  <c r="X72" i="16"/>
  <c r="W72" i="16"/>
  <c r="V72" i="16"/>
  <c r="U72" i="16"/>
  <c r="T72" i="16"/>
  <c r="S72" i="16"/>
  <c r="R72" i="16"/>
  <c r="Q72" i="16"/>
  <c r="P72" i="16"/>
  <c r="O72" i="16"/>
  <c r="N72" i="16"/>
  <c r="M72" i="16"/>
  <c r="L72" i="16"/>
  <c r="K72" i="16"/>
  <c r="J72" i="16"/>
  <c r="I72" i="16"/>
  <c r="H72" i="16"/>
  <c r="G72" i="16"/>
  <c r="F72" i="16"/>
  <c r="E72" i="16"/>
  <c r="D72" i="16"/>
  <c r="AH71" i="16"/>
  <c r="AG71" i="16"/>
  <c r="AF71" i="16"/>
  <c r="AE71" i="16"/>
  <c r="AD71" i="16"/>
  <c r="AC71" i="16"/>
  <c r="AB71" i="16"/>
  <c r="AA71" i="16"/>
  <c r="Z71" i="16"/>
  <c r="Y71" i="16"/>
  <c r="X71" i="16"/>
  <c r="W71" i="16"/>
  <c r="V71" i="16"/>
  <c r="U71" i="16"/>
  <c r="T71" i="16"/>
  <c r="S71" i="16"/>
  <c r="R71" i="16"/>
  <c r="Q71" i="16"/>
  <c r="P71" i="16"/>
  <c r="O71" i="16"/>
  <c r="N71" i="16"/>
  <c r="M71" i="16"/>
  <c r="L71" i="16"/>
  <c r="K71" i="16"/>
  <c r="J71" i="16"/>
  <c r="I71" i="16"/>
  <c r="H71" i="16"/>
  <c r="G71" i="16"/>
  <c r="F71" i="16"/>
  <c r="E71" i="16"/>
  <c r="D71" i="16"/>
  <c r="AH69" i="16"/>
  <c r="AG69" i="16"/>
  <c r="AF69" i="16"/>
  <c r="AE69" i="16"/>
  <c r="AD69" i="16"/>
  <c r="AC69" i="16"/>
  <c r="AB69" i="16"/>
  <c r="AA69" i="16"/>
  <c r="Z69" i="16"/>
  <c r="Y69" i="16"/>
  <c r="X69" i="16"/>
  <c r="W69" i="16"/>
  <c r="V69" i="16"/>
  <c r="U69" i="16"/>
  <c r="T69" i="16"/>
  <c r="S69" i="16"/>
  <c r="R69" i="16"/>
  <c r="Q69" i="16"/>
  <c r="P69" i="16"/>
  <c r="O69" i="16"/>
  <c r="N69" i="16"/>
  <c r="M69" i="16"/>
  <c r="L69" i="16"/>
  <c r="K69" i="16"/>
  <c r="J69" i="16"/>
  <c r="I69" i="16"/>
  <c r="H69" i="16"/>
  <c r="G69" i="16"/>
  <c r="F69" i="16"/>
  <c r="E69" i="16"/>
  <c r="D69" i="16"/>
  <c r="AH68" i="16"/>
  <c r="AG68" i="16"/>
  <c r="AF68" i="16"/>
  <c r="AE68" i="16"/>
  <c r="AD68" i="16"/>
  <c r="AC68" i="16"/>
  <c r="AB68" i="16"/>
  <c r="AA68" i="16"/>
  <c r="Z68" i="16"/>
  <c r="Y68" i="16"/>
  <c r="X68" i="16"/>
  <c r="W68" i="16"/>
  <c r="V68" i="16"/>
  <c r="U68" i="16"/>
  <c r="T68" i="16"/>
  <c r="S68" i="16"/>
  <c r="R68" i="16"/>
  <c r="Q68" i="16"/>
  <c r="P68" i="16"/>
  <c r="O68" i="16"/>
  <c r="N68" i="16"/>
  <c r="M68" i="16"/>
  <c r="L68" i="16"/>
  <c r="K68" i="16"/>
  <c r="J68" i="16"/>
  <c r="I68" i="16"/>
  <c r="H68" i="16"/>
  <c r="G68" i="16"/>
  <c r="F68" i="16"/>
  <c r="E68" i="16"/>
  <c r="D68" i="16"/>
  <c r="AH65" i="16"/>
  <c r="AG65" i="16"/>
  <c r="AF65" i="16"/>
  <c r="AE65" i="16"/>
  <c r="AD65" i="16"/>
  <c r="AC65" i="16"/>
  <c r="AB65" i="16"/>
  <c r="AA65" i="16"/>
  <c r="Z65" i="16"/>
  <c r="Y65" i="16"/>
  <c r="X65" i="16"/>
  <c r="W65" i="16"/>
  <c r="V65" i="16"/>
  <c r="U65" i="16"/>
  <c r="T65" i="16"/>
  <c r="S65" i="16"/>
  <c r="R65" i="16"/>
  <c r="Q65" i="16"/>
  <c r="P65" i="16"/>
  <c r="O65" i="16"/>
  <c r="N65" i="16"/>
  <c r="M65" i="16"/>
  <c r="L65" i="16"/>
  <c r="K65" i="16"/>
  <c r="J65" i="16"/>
  <c r="I65" i="16"/>
  <c r="H65" i="16"/>
  <c r="G65" i="16"/>
  <c r="F65" i="16"/>
  <c r="E65" i="16"/>
  <c r="D65" i="16"/>
  <c r="AH64" i="16"/>
  <c r="AG64" i="16"/>
  <c r="AF64" i="16"/>
  <c r="AE64" i="16"/>
  <c r="AD64" i="16"/>
  <c r="AC64" i="16"/>
  <c r="AB64" i="16"/>
  <c r="AA64" i="16"/>
  <c r="Z64" i="16"/>
  <c r="Y64" i="16"/>
  <c r="X64" i="16"/>
  <c r="W64" i="16"/>
  <c r="V64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G64" i="16"/>
  <c r="F64" i="16"/>
  <c r="E64" i="16"/>
  <c r="D64" i="16"/>
  <c r="AH60" i="16"/>
  <c r="AG60" i="16"/>
  <c r="AF60" i="16"/>
  <c r="AE60" i="16"/>
  <c r="AD60" i="16"/>
  <c r="AC60" i="16"/>
  <c r="AB60" i="16"/>
  <c r="AA60" i="16"/>
  <c r="Z60" i="16"/>
  <c r="Y60" i="16"/>
  <c r="X60" i="16"/>
  <c r="W60" i="16"/>
  <c r="V60" i="16"/>
  <c r="U60" i="16"/>
  <c r="T60" i="16"/>
  <c r="S60" i="16"/>
  <c r="R60" i="16"/>
  <c r="Q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AH59" i="16"/>
  <c r="AG59" i="16"/>
  <c r="AF59" i="16"/>
  <c r="AE59" i="16"/>
  <c r="AD59" i="16"/>
  <c r="AC59" i="16"/>
  <c r="AB59" i="16"/>
  <c r="AA59" i="16"/>
  <c r="Z59" i="16"/>
  <c r="Y59" i="16"/>
  <c r="X59" i="16"/>
  <c r="W59" i="16"/>
  <c r="V59" i="16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AH56" i="16"/>
  <c r="AG56" i="16"/>
  <c r="AF56" i="16"/>
  <c r="AE56" i="16"/>
  <c r="AD56" i="16"/>
  <c r="AC56" i="16"/>
  <c r="AB56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O56" i="16"/>
  <c r="N56" i="16"/>
  <c r="M56" i="16"/>
  <c r="L56" i="16"/>
  <c r="K56" i="16"/>
  <c r="J56" i="16"/>
  <c r="I56" i="16"/>
  <c r="H56" i="16"/>
  <c r="G56" i="16"/>
  <c r="F56" i="16"/>
  <c r="E56" i="16"/>
  <c r="D56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AI46" i="16"/>
  <c r="AH44" i="16"/>
  <c r="AG44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AH43" i="16"/>
  <c r="AG43" i="16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AH42" i="16"/>
  <c r="AG42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AI41" i="16"/>
  <c r="AI40" i="16"/>
  <c r="AI39" i="16"/>
  <c r="AI37" i="16"/>
  <c r="AI36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AH34" i="16"/>
  <c r="AG34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AI33" i="16"/>
  <c r="AI32" i="16"/>
  <c r="AI31" i="16"/>
  <c r="AH28" i="16"/>
  <c r="AG28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AH27" i="16"/>
  <c r="AG27" i="16"/>
  <c r="AF27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AI26" i="16"/>
  <c r="AI22" i="16"/>
  <c r="AI18" i="16"/>
  <c r="AH17" i="16"/>
  <c r="AH19" i="16" s="1"/>
  <c r="AG17" i="16"/>
  <c r="AG19" i="16" s="1"/>
  <c r="AF17" i="16"/>
  <c r="AF19" i="16" s="1"/>
  <c r="AE17" i="16"/>
  <c r="AE19" i="16" s="1"/>
  <c r="AD17" i="16"/>
  <c r="AD19" i="16" s="1"/>
  <c r="AC17" i="16"/>
  <c r="AC19" i="16" s="1"/>
  <c r="AB17" i="16"/>
  <c r="AB19" i="16" s="1"/>
  <c r="AA17" i="16"/>
  <c r="AA19" i="16" s="1"/>
  <c r="Z17" i="16"/>
  <c r="Z19" i="16" s="1"/>
  <c r="Y17" i="16"/>
  <c r="Y19" i="16" s="1"/>
  <c r="X17" i="16"/>
  <c r="X19" i="16" s="1"/>
  <c r="W17" i="16"/>
  <c r="W19" i="16" s="1"/>
  <c r="V17" i="16"/>
  <c r="V19" i="16" s="1"/>
  <c r="U17" i="16"/>
  <c r="U19" i="16" s="1"/>
  <c r="T17" i="16"/>
  <c r="T19" i="16" s="1"/>
  <c r="S17" i="16"/>
  <c r="S19" i="16" s="1"/>
  <c r="R17" i="16"/>
  <c r="R19" i="16" s="1"/>
  <c r="Q17" i="16"/>
  <c r="Q19" i="16" s="1"/>
  <c r="P17" i="16"/>
  <c r="O17" i="16"/>
  <c r="O19" i="16" s="1"/>
  <c r="N17" i="16"/>
  <c r="N19" i="16" s="1"/>
  <c r="M17" i="16"/>
  <c r="M19" i="16" s="1"/>
  <c r="L17" i="16"/>
  <c r="L19" i="16" s="1"/>
  <c r="K17" i="16"/>
  <c r="K19" i="16" s="1"/>
  <c r="J17" i="16"/>
  <c r="J19" i="16" s="1"/>
  <c r="I17" i="16"/>
  <c r="I19" i="16" s="1"/>
  <c r="H17" i="16"/>
  <c r="H19" i="16" s="1"/>
  <c r="G17" i="16"/>
  <c r="G19" i="16" s="1"/>
  <c r="G53" i="16" s="1"/>
  <c r="F17" i="16"/>
  <c r="F19" i="16" s="1"/>
  <c r="E17" i="16"/>
  <c r="E19" i="16" s="1"/>
  <c r="D17" i="16"/>
  <c r="AI16" i="16"/>
  <c r="AI15" i="16"/>
  <c r="AI14" i="16"/>
  <c r="AI13" i="16"/>
  <c r="AI12" i="16"/>
  <c r="AI11" i="16"/>
  <c r="AI10" i="16"/>
  <c r="AI9" i="16"/>
  <c r="AI8" i="16"/>
  <c r="AI7" i="16"/>
  <c r="AI6" i="16"/>
  <c r="AI5" i="16"/>
  <c r="D91" i="17" l="1"/>
  <c r="M64" i="12" s="1"/>
  <c r="M62" i="12"/>
  <c r="G61" i="16"/>
  <c r="S61" i="16"/>
  <c r="W61" i="16"/>
  <c r="E53" i="16"/>
  <c r="AG54" i="16"/>
  <c r="H57" i="16"/>
  <c r="L54" i="16"/>
  <c r="P54" i="16"/>
  <c r="T57" i="16"/>
  <c r="X57" i="16"/>
  <c r="AB54" i="16"/>
  <c r="AF57" i="16"/>
  <c r="F53" i="16"/>
  <c r="F57" i="16" s="1"/>
  <c r="J57" i="16"/>
  <c r="N57" i="16"/>
  <c r="R54" i="16"/>
  <c r="R62" i="16" s="1"/>
  <c r="V54" i="16"/>
  <c r="Z54" i="16"/>
  <c r="AD54" i="16"/>
  <c r="AH54" i="16"/>
  <c r="AH62" i="16" s="1"/>
  <c r="J76" i="16"/>
  <c r="R76" i="16"/>
  <c r="Z76" i="16"/>
  <c r="AH76" i="16"/>
  <c r="K75" i="16"/>
  <c r="W75" i="16"/>
  <c r="W81" i="16" s="1"/>
  <c r="W83" i="16" s="1"/>
  <c r="F76" i="16"/>
  <c r="N76" i="16"/>
  <c r="V76" i="16"/>
  <c r="AD76" i="16"/>
  <c r="G75" i="16"/>
  <c r="O75" i="16"/>
  <c r="S75" i="16"/>
  <c r="Y66" i="16"/>
  <c r="E66" i="16"/>
  <c r="I66" i="16"/>
  <c r="Q66" i="16"/>
  <c r="U66" i="16"/>
  <c r="AC66" i="16"/>
  <c r="AG66" i="16"/>
  <c r="E70" i="16"/>
  <c r="M70" i="16"/>
  <c r="U70" i="16"/>
  <c r="AC70" i="16"/>
  <c r="I70" i="16"/>
  <c r="Q70" i="16"/>
  <c r="Y70" i="16"/>
  <c r="AG70" i="16"/>
  <c r="G73" i="16"/>
  <c r="K73" i="16"/>
  <c r="O73" i="16"/>
  <c r="S73" i="16"/>
  <c r="W73" i="16"/>
  <c r="AA73" i="16"/>
  <c r="AE73" i="16"/>
  <c r="M61" i="16"/>
  <c r="AC61" i="16"/>
  <c r="G70" i="16"/>
  <c r="K70" i="16"/>
  <c r="O70" i="16"/>
  <c r="S70" i="16"/>
  <c r="W70" i="16"/>
  <c r="AA70" i="16"/>
  <c r="AE70" i="16"/>
  <c r="G66" i="16"/>
  <c r="K66" i="16"/>
  <c r="O66" i="16"/>
  <c r="S66" i="16"/>
  <c r="W66" i="16"/>
  <c r="AA66" i="16"/>
  <c r="AE66" i="16"/>
  <c r="H76" i="16"/>
  <c r="L76" i="16"/>
  <c r="P76" i="16"/>
  <c r="T76" i="16"/>
  <c r="X76" i="16"/>
  <c r="AB76" i="16"/>
  <c r="AF76" i="16"/>
  <c r="AI82" i="16"/>
  <c r="AH75" i="16"/>
  <c r="AH81" i="16" s="1"/>
  <c r="AH83" i="16" s="1"/>
  <c r="G54" i="16"/>
  <c r="K57" i="16"/>
  <c r="O54" i="16"/>
  <c r="S57" i="16"/>
  <c r="W54" i="16"/>
  <c r="AA57" i="16"/>
  <c r="AE57" i="16"/>
  <c r="D61" i="16"/>
  <c r="H61" i="16"/>
  <c r="L61" i="16"/>
  <c r="P61" i="16"/>
  <c r="T61" i="16"/>
  <c r="X61" i="16"/>
  <c r="AB61" i="16"/>
  <c r="AF61" i="16"/>
  <c r="E61" i="16"/>
  <c r="I61" i="16"/>
  <c r="U61" i="16"/>
  <c r="Y61" i="16"/>
  <c r="AH73" i="16"/>
  <c r="F61" i="16"/>
  <c r="J61" i="16"/>
  <c r="N61" i="16"/>
  <c r="R61" i="16"/>
  <c r="V61" i="16"/>
  <c r="Z61" i="16"/>
  <c r="AD61" i="16"/>
  <c r="AH61" i="16"/>
  <c r="J70" i="16"/>
  <c r="N70" i="16"/>
  <c r="Z70" i="16"/>
  <c r="AD70" i="16"/>
  <c r="K61" i="16"/>
  <c r="O61" i="16"/>
  <c r="AA61" i="16"/>
  <c r="AE61" i="16"/>
  <c r="F70" i="16"/>
  <c r="R70" i="16"/>
  <c r="V70" i="16"/>
  <c r="AH70" i="16"/>
  <c r="D73" i="16"/>
  <c r="H73" i="16"/>
  <c r="L73" i="16"/>
  <c r="P73" i="16"/>
  <c r="T73" i="16"/>
  <c r="X73" i="16"/>
  <c r="AB73" i="16"/>
  <c r="AF73" i="16"/>
  <c r="Q61" i="16"/>
  <c r="AG61" i="16"/>
  <c r="D70" i="16"/>
  <c r="H70" i="16"/>
  <c r="L70" i="16"/>
  <c r="P70" i="16"/>
  <c r="T70" i="16"/>
  <c r="X70" i="16"/>
  <c r="AB70" i="16"/>
  <c r="AF70" i="16"/>
  <c r="AA75" i="16"/>
  <c r="AE75" i="16"/>
  <c r="AI44" i="16"/>
  <c r="G76" i="16"/>
  <c r="G77" i="16" s="1"/>
  <c r="G79" i="16" s="1"/>
  <c r="K76" i="16"/>
  <c r="K77" i="16" s="1"/>
  <c r="K79" i="16" s="1"/>
  <c r="O76" i="16"/>
  <c r="O77" i="16" s="1"/>
  <c r="O79" i="16" s="1"/>
  <c r="S76" i="16"/>
  <c r="W76" i="16"/>
  <c r="AA76" i="16"/>
  <c r="AA77" i="16" s="1"/>
  <c r="AA79" i="16" s="1"/>
  <c r="AE76" i="16"/>
  <c r="AE81" i="16" s="1"/>
  <c r="AE83" i="16" s="1"/>
  <c r="D75" i="16"/>
  <c r="H75" i="16"/>
  <c r="L75" i="16"/>
  <c r="L77" i="16" s="1"/>
  <c r="L79" i="16" s="1"/>
  <c r="P75" i="16"/>
  <c r="T75" i="16"/>
  <c r="T81" i="16" s="1"/>
  <c r="T83" i="16" s="1"/>
  <c r="X75" i="16"/>
  <c r="AB75" i="16"/>
  <c r="AF75" i="16"/>
  <c r="AI43" i="16"/>
  <c r="F75" i="16"/>
  <c r="F77" i="16" s="1"/>
  <c r="F79" i="16" s="1"/>
  <c r="E76" i="16"/>
  <c r="I76" i="16"/>
  <c r="M76" i="16"/>
  <c r="Q76" i="16"/>
  <c r="U76" i="16"/>
  <c r="Y76" i="16"/>
  <c r="AC76" i="16"/>
  <c r="AG76" i="16"/>
  <c r="AI35" i="16"/>
  <c r="R75" i="16"/>
  <c r="R81" i="16" s="1"/>
  <c r="R83" i="16" s="1"/>
  <c r="V75" i="16"/>
  <c r="V81" i="16" s="1"/>
  <c r="V83" i="16" s="1"/>
  <c r="F66" i="16"/>
  <c r="J66" i="16"/>
  <c r="N66" i="16"/>
  <c r="R66" i="16"/>
  <c r="V66" i="16"/>
  <c r="Z66" i="16"/>
  <c r="AD66" i="16"/>
  <c r="AH66" i="16"/>
  <c r="H54" i="16"/>
  <c r="X54" i="16"/>
  <c r="AB57" i="16"/>
  <c r="AF54" i="16"/>
  <c r="J54" i="16"/>
  <c r="AI17" i="16"/>
  <c r="D19" i="16"/>
  <c r="D53" i="16" s="1"/>
  <c r="AG57" i="16"/>
  <c r="D76" i="16"/>
  <c r="AI34" i="16"/>
  <c r="S54" i="16"/>
  <c r="F73" i="16"/>
  <c r="J73" i="16"/>
  <c r="N73" i="16"/>
  <c r="R73" i="16"/>
  <c r="V73" i="16"/>
  <c r="Z73" i="16"/>
  <c r="AD73" i="16"/>
  <c r="E75" i="16"/>
  <c r="AI42" i="16"/>
  <c r="I75" i="16"/>
  <c r="M75" i="16"/>
  <c r="Q75" i="16"/>
  <c r="U75" i="16"/>
  <c r="U77" i="16" s="1"/>
  <c r="U79" i="16" s="1"/>
  <c r="Y75" i="16"/>
  <c r="AC75" i="16"/>
  <c r="AG75" i="16"/>
  <c r="AH57" i="16"/>
  <c r="AI59" i="16"/>
  <c r="J75" i="16"/>
  <c r="J81" i="16" s="1"/>
  <c r="J83" i="16" s="1"/>
  <c r="N75" i="16"/>
  <c r="N77" i="16" s="1"/>
  <c r="N79" i="16" s="1"/>
  <c r="Z75" i="16"/>
  <c r="Z81" i="16" s="1"/>
  <c r="Z83" i="16" s="1"/>
  <c r="AD75" i="16"/>
  <c r="AI47" i="16"/>
  <c r="G81" i="16"/>
  <c r="G83" i="16" s="1"/>
  <c r="AA81" i="16"/>
  <c r="AA83" i="16" s="1"/>
  <c r="AI65" i="16"/>
  <c r="D66" i="16"/>
  <c r="H66" i="16"/>
  <c r="L66" i="16"/>
  <c r="P66" i="16"/>
  <c r="T66" i="16"/>
  <c r="X66" i="16"/>
  <c r="AB66" i="16"/>
  <c r="AF66" i="16"/>
  <c r="AI64" i="16"/>
  <c r="M66" i="16"/>
  <c r="E73" i="16"/>
  <c r="I73" i="16"/>
  <c r="M73" i="16"/>
  <c r="Q73" i="16"/>
  <c r="U73" i="16"/>
  <c r="Y73" i="16"/>
  <c r="AC73" i="16"/>
  <c r="AG73" i="16"/>
  <c r="AI68" i="16"/>
  <c r="AI71" i="16"/>
  <c r="AI69" i="16"/>
  <c r="AI72" i="16"/>
  <c r="AI78" i="16"/>
  <c r="K51" i="12"/>
  <c r="K47" i="12"/>
  <c r="K48" i="12"/>
  <c r="K49" i="12"/>
  <c r="K46" i="12"/>
  <c r="K44" i="12"/>
  <c r="K43" i="12"/>
  <c r="K37" i="12"/>
  <c r="K38" i="12"/>
  <c r="K39" i="12"/>
  <c r="K40" i="12"/>
  <c r="K41" i="12"/>
  <c r="K36" i="12"/>
  <c r="K28" i="12"/>
  <c r="K29" i="12"/>
  <c r="K30" i="12"/>
  <c r="K31" i="12"/>
  <c r="K32" i="12"/>
  <c r="K33" i="12"/>
  <c r="K34" i="12"/>
  <c r="K27" i="12"/>
  <c r="K25" i="12"/>
  <c r="K23" i="12"/>
  <c r="K21" i="12"/>
  <c r="K20" i="12"/>
  <c r="K18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5" i="12"/>
  <c r="P57" i="16" l="1"/>
  <c r="Z57" i="16"/>
  <c r="F54" i="16"/>
  <c r="F62" i="16" s="1"/>
  <c r="T54" i="16"/>
  <c r="T62" i="16" s="1"/>
  <c r="V57" i="16"/>
  <c r="L57" i="16"/>
  <c r="AD57" i="16"/>
  <c r="AD81" i="16"/>
  <c r="AD83" i="16" s="1"/>
  <c r="S77" i="16"/>
  <c r="S79" i="16" s="1"/>
  <c r="R77" i="16"/>
  <c r="R79" i="16" s="1"/>
  <c r="W77" i="16"/>
  <c r="W79" i="16" s="1"/>
  <c r="AE77" i="16"/>
  <c r="AE79" i="16" s="1"/>
  <c r="X77" i="16"/>
  <c r="X79" i="16" s="1"/>
  <c r="H77" i="16"/>
  <c r="H79" i="16" s="1"/>
  <c r="AC77" i="16"/>
  <c r="AC79" i="16" s="1"/>
  <c r="AB77" i="16"/>
  <c r="AB79" i="16" s="1"/>
  <c r="N54" i="16"/>
  <c r="N62" i="16" s="1"/>
  <c r="R57" i="16"/>
  <c r="O81" i="16"/>
  <c r="O83" i="16" s="1"/>
  <c r="K81" i="16"/>
  <c r="K83" i="16" s="1"/>
  <c r="D90" i="16"/>
  <c r="AI73" i="16"/>
  <c r="AH77" i="16"/>
  <c r="AH79" i="16" s="1"/>
  <c r="AC81" i="16"/>
  <c r="AC83" i="16" s="1"/>
  <c r="S81" i="16"/>
  <c r="S83" i="16" s="1"/>
  <c r="AE54" i="16"/>
  <c r="AE62" i="16" s="1"/>
  <c r="K54" i="16"/>
  <c r="K62" i="16" s="1"/>
  <c r="M81" i="16"/>
  <c r="M83" i="16" s="1"/>
  <c r="E77" i="16"/>
  <c r="E79" i="16" s="1"/>
  <c r="W57" i="16"/>
  <c r="AF81" i="16"/>
  <c r="AF83" i="16" s="1"/>
  <c r="P81" i="16"/>
  <c r="P83" i="16" s="1"/>
  <c r="T77" i="16"/>
  <c r="T79" i="16" s="1"/>
  <c r="U81" i="16"/>
  <c r="U83" i="16" s="1"/>
  <c r="O57" i="16"/>
  <c r="X81" i="16"/>
  <c r="X83" i="16" s="1"/>
  <c r="H81" i="16"/>
  <c r="H83" i="16" s="1"/>
  <c r="AB81" i="16"/>
  <c r="AB83" i="16" s="1"/>
  <c r="L81" i="16"/>
  <c r="L83" i="16" s="1"/>
  <c r="AF77" i="16"/>
  <c r="AF79" i="16" s="1"/>
  <c r="M77" i="16"/>
  <c r="M79" i="16" s="1"/>
  <c r="AA54" i="16"/>
  <c r="P77" i="16"/>
  <c r="P79" i="16" s="1"/>
  <c r="G57" i="16"/>
  <c r="AG81" i="16"/>
  <c r="AG83" i="16" s="1"/>
  <c r="Q77" i="16"/>
  <c r="Q79" i="16" s="1"/>
  <c r="Y77" i="16"/>
  <c r="Y79" i="16" s="1"/>
  <c r="I77" i="16"/>
  <c r="I79" i="16" s="1"/>
  <c r="AI61" i="16"/>
  <c r="AA62" i="16"/>
  <c r="Q81" i="16"/>
  <c r="Q83" i="16" s="1"/>
  <c r="Y81" i="16"/>
  <c r="Y83" i="16" s="1"/>
  <c r="AD77" i="16"/>
  <c r="AD79" i="16" s="1"/>
  <c r="V77" i="16"/>
  <c r="V79" i="16" s="1"/>
  <c r="N81" i="16"/>
  <c r="N83" i="16" s="1"/>
  <c r="F81" i="16"/>
  <c r="F83" i="16" s="1"/>
  <c r="AG77" i="16"/>
  <c r="AG79" i="16" s="1"/>
  <c r="I81" i="16"/>
  <c r="I83" i="16" s="1"/>
  <c r="AI76" i="16"/>
  <c r="AG62" i="16"/>
  <c r="AD62" i="16"/>
  <c r="E57" i="16"/>
  <c r="E54" i="16"/>
  <c r="W62" i="16"/>
  <c r="E81" i="16"/>
  <c r="E83" i="16" s="1"/>
  <c r="AI75" i="16"/>
  <c r="V62" i="16"/>
  <c r="AC54" i="16"/>
  <c r="AC57" i="16"/>
  <c r="M57" i="16"/>
  <c r="M54" i="16"/>
  <c r="G62" i="16"/>
  <c r="J62" i="16"/>
  <c r="P62" i="16"/>
  <c r="AI70" i="16"/>
  <c r="D77" i="16"/>
  <c r="Z77" i="16"/>
  <c r="Z79" i="16" s="1"/>
  <c r="J77" i="16"/>
  <c r="J79" i="16" s="1"/>
  <c r="S62" i="16"/>
  <c r="Y57" i="16"/>
  <c r="Y54" i="16"/>
  <c r="I57" i="16"/>
  <c r="I54" i="16"/>
  <c r="L62" i="16"/>
  <c r="Z62" i="16"/>
  <c r="AB62" i="16"/>
  <c r="U57" i="16"/>
  <c r="U54" i="16"/>
  <c r="AI19" i="16"/>
  <c r="AF62" i="16"/>
  <c r="D81" i="16"/>
  <c r="O62" i="16"/>
  <c r="Q57" i="16"/>
  <c r="Q54" i="16"/>
  <c r="X62" i="16"/>
  <c r="H62" i="16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G82" i="15"/>
  <c r="AF82" i="15"/>
  <c r="AE82" i="15"/>
  <c r="AD82" i="15"/>
  <c r="AC82" i="15"/>
  <c r="AB82" i="15"/>
  <c r="AA82" i="15"/>
  <c r="Z82" i="15"/>
  <c r="Y82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E82" i="15"/>
  <c r="D82" i="15"/>
  <c r="AG78" i="15"/>
  <c r="AF78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E78" i="15"/>
  <c r="D78" i="15"/>
  <c r="AG72" i="15"/>
  <c r="AF72" i="15"/>
  <c r="AE72" i="15"/>
  <c r="AD72" i="15"/>
  <c r="AC72" i="15"/>
  <c r="AB72" i="15"/>
  <c r="AA72" i="15"/>
  <c r="Z72" i="15"/>
  <c r="Y72" i="15"/>
  <c r="X72" i="15"/>
  <c r="W72" i="15"/>
  <c r="V72" i="15"/>
  <c r="U72" i="15"/>
  <c r="T72" i="15"/>
  <c r="S72" i="15"/>
  <c r="R72" i="15"/>
  <c r="Q72" i="15"/>
  <c r="P72" i="15"/>
  <c r="O72" i="15"/>
  <c r="N72" i="15"/>
  <c r="M72" i="15"/>
  <c r="L72" i="15"/>
  <c r="K72" i="15"/>
  <c r="J72" i="15"/>
  <c r="I72" i="15"/>
  <c r="H72" i="15"/>
  <c r="G72" i="15"/>
  <c r="F72" i="15"/>
  <c r="E72" i="15"/>
  <c r="D72" i="15"/>
  <c r="AG71" i="15"/>
  <c r="AF71" i="15"/>
  <c r="AE71" i="15"/>
  <c r="AD71" i="15"/>
  <c r="AC71" i="15"/>
  <c r="AB71" i="15"/>
  <c r="AA71" i="15"/>
  <c r="Z71" i="15"/>
  <c r="Y71" i="15"/>
  <c r="X71" i="15"/>
  <c r="W71" i="15"/>
  <c r="V71" i="15"/>
  <c r="U71" i="15"/>
  <c r="T71" i="15"/>
  <c r="S71" i="15"/>
  <c r="R71" i="15"/>
  <c r="Q71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D71" i="15"/>
  <c r="AG69" i="15"/>
  <c r="AF69" i="15"/>
  <c r="AE69" i="15"/>
  <c r="AD69" i="15"/>
  <c r="AC69" i="15"/>
  <c r="AB69" i="15"/>
  <c r="AA69" i="15"/>
  <c r="Z69" i="15"/>
  <c r="Y69" i="15"/>
  <c r="X69" i="15"/>
  <c r="W69" i="15"/>
  <c r="V69" i="15"/>
  <c r="U69" i="15"/>
  <c r="T69" i="15"/>
  <c r="S69" i="15"/>
  <c r="R69" i="15"/>
  <c r="Q69" i="15"/>
  <c r="P69" i="15"/>
  <c r="O69" i="15"/>
  <c r="N69" i="15"/>
  <c r="M69" i="15"/>
  <c r="L69" i="15"/>
  <c r="K69" i="15"/>
  <c r="J69" i="15"/>
  <c r="I69" i="15"/>
  <c r="H69" i="15"/>
  <c r="G69" i="15"/>
  <c r="F69" i="15"/>
  <c r="E69" i="15"/>
  <c r="D69" i="15"/>
  <c r="AG68" i="15"/>
  <c r="AF68" i="15"/>
  <c r="AE68" i="15"/>
  <c r="AE70" i="15" s="1"/>
  <c r="AD68" i="15"/>
  <c r="AC68" i="15"/>
  <c r="AB68" i="15"/>
  <c r="AA68" i="15"/>
  <c r="AA70" i="15" s="1"/>
  <c r="Z68" i="15"/>
  <c r="Y68" i="15"/>
  <c r="X68" i="15"/>
  <c r="W68" i="15"/>
  <c r="W70" i="15" s="1"/>
  <c r="V68" i="15"/>
  <c r="U68" i="15"/>
  <c r="T68" i="15"/>
  <c r="S68" i="15"/>
  <c r="R68" i="15"/>
  <c r="Q68" i="15"/>
  <c r="P68" i="15"/>
  <c r="O68" i="15"/>
  <c r="O70" i="15" s="1"/>
  <c r="N68" i="15"/>
  <c r="M68" i="15"/>
  <c r="L68" i="15"/>
  <c r="K68" i="15"/>
  <c r="K70" i="15" s="1"/>
  <c r="J68" i="15"/>
  <c r="I68" i="15"/>
  <c r="H68" i="15"/>
  <c r="G68" i="15"/>
  <c r="G70" i="15" s="1"/>
  <c r="F68" i="15"/>
  <c r="E68" i="15"/>
  <c r="D68" i="15"/>
  <c r="AG65" i="15"/>
  <c r="AF65" i="15"/>
  <c r="AE65" i="15"/>
  <c r="AD65" i="15"/>
  <c r="AC65" i="15"/>
  <c r="AB65" i="15"/>
  <c r="AA65" i="15"/>
  <c r="Z65" i="15"/>
  <c r="Y65" i="15"/>
  <c r="X65" i="15"/>
  <c r="W65" i="15"/>
  <c r="V65" i="15"/>
  <c r="U65" i="15"/>
  <c r="T65" i="15"/>
  <c r="S65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E65" i="15"/>
  <c r="D65" i="15"/>
  <c r="AG64" i="15"/>
  <c r="AF64" i="15"/>
  <c r="AE64" i="15"/>
  <c r="AD64" i="15"/>
  <c r="AC64" i="15"/>
  <c r="AC66" i="15" s="1"/>
  <c r="AB64" i="15"/>
  <c r="AB66" i="15" s="1"/>
  <c r="AA64" i="15"/>
  <c r="Z64" i="15"/>
  <c r="Y64" i="15"/>
  <c r="Y66" i="15" s="1"/>
  <c r="X64" i="15"/>
  <c r="W64" i="15"/>
  <c r="V64" i="15"/>
  <c r="U64" i="15"/>
  <c r="U66" i="15" s="1"/>
  <c r="T64" i="15"/>
  <c r="S64" i="15"/>
  <c r="R64" i="15"/>
  <c r="Q64" i="15"/>
  <c r="P64" i="15"/>
  <c r="O64" i="15"/>
  <c r="N64" i="15"/>
  <c r="M64" i="15"/>
  <c r="M66" i="15" s="1"/>
  <c r="L64" i="15"/>
  <c r="K64" i="15"/>
  <c r="J64" i="15"/>
  <c r="I64" i="15"/>
  <c r="H64" i="15"/>
  <c r="G64" i="15"/>
  <c r="F64" i="15"/>
  <c r="E64" i="15"/>
  <c r="D64" i="15"/>
  <c r="AG60" i="15"/>
  <c r="AF60" i="15"/>
  <c r="AE60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AG59" i="15"/>
  <c r="AF59" i="15"/>
  <c r="AE59" i="15"/>
  <c r="AD59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AG56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AH46" i="15"/>
  <c r="AG44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AG43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AH41" i="15"/>
  <c r="AH40" i="15"/>
  <c r="AH39" i="15"/>
  <c r="AH37" i="15"/>
  <c r="AH36" i="15"/>
  <c r="AG35" i="15"/>
  <c r="AF35" i="15"/>
  <c r="AE35" i="15"/>
  <c r="AD35" i="15"/>
  <c r="AD76" i="15" s="1"/>
  <c r="AC35" i="15"/>
  <c r="AB35" i="15"/>
  <c r="AA35" i="15"/>
  <c r="Z35" i="15"/>
  <c r="Z76" i="15" s="1"/>
  <c r="Y35" i="15"/>
  <c r="X35" i="15"/>
  <c r="W35" i="15"/>
  <c r="V35" i="15"/>
  <c r="V76" i="15" s="1"/>
  <c r="U35" i="15"/>
  <c r="T35" i="15"/>
  <c r="S35" i="15"/>
  <c r="R35" i="15"/>
  <c r="R76" i="15" s="1"/>
  <c r="Q35" i="15"/>
  <c r="P35" i="15"/>
  <c r="O35" i="15"/>
  <c r="N35" i="15"/>
  <c r="N76" i="15" s="1"/>
  <c r="M35" i="15"/>
  <c r="L35" i="15"/>
  <c r="K35" i="15"/>
  <c r="J35" i="15"/>
  <c r="J76" i="15" s="1"/>
  <c r="I35" i="15"/>
  <c r="H35" i="15"/>
  <c r="G35" i="15"/>
  <c r="F35" i="15"/>
  <c r="F76" i="15" s="1"/>
  <c r="E35" i="15"/>
  <c r="D35" i="15"/>
  <c r="AH33" i="15"/>
  <c r="AH32" i="15"/>
  <c r="AH31" i="15"/>
  <c r="AH30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AH26" i="15"/>
  <c r="AH24" i="15"/>
  <c r="AH22" i="15"/>
  <c r="AH21" i="15"/>
  <c r="AH18" i="15"/>
  <c r="AG17" i="15"/>
  <c r="AG19" i="15" s="1"/>
  <c r="AF17" i="15"/>
  <c r="AF19" i="15" s="1"/>
  <c r="AE17" i="15"/>
  <c r="AE19" i="15" s="1"/>
  <c r="AD17" i="15"/>
  <c r="AD19" i="15" s="1"/>
  <c r="AC17" i="15"/>
  <c r="AC19" i="15" s="1"/>
  <c r="AB17" i="15"/>
  <c r="AB19" i="15" s="1"/>
  <c r="AA17" i="15"/>
  <c r="AA19" i="15" s="1"/>
  <c r="Z17" i="15"/>
  <c r="Z19" i="15" s="1"/>
  <c r="Y17" i="15"/>
  <c r="Y19" i="15" s="1"/>
  <c r="X17" i="15"/>
  <c r="X19" i="15" s="1"/>
  <c r="W17" i="15"/>
  <c r="W19" i="15" s="1"/>
  <c r="V17" i="15"/>
  <c r="V19" i="15" s="1"/>
  <c r="U17" i="15"/>
  <c r="U19" i="15" s="1"/>
  <c r="T17" i="15"/>
  <c r="T19" i="15" s="1"/>
  <c r="S17" i="15"/>
  <c r="S19" i="15" s="1"/>
  <c r="R17" i="15"/>
  <c r="R19" i="15" s="1"/>
  <c r="Q17" i="15"/>
  <c r="Q19" i="15" s="1"/>
  <c r="P17" i="15"/>
  <c r="P19" i="15" s="1"/>
  <c r="O17" i="15"/>
  <c r="O19" i="15" s="1"/>
  <c r="N17" i="15"/>
  <c r="N19" i="15" s="1"/>
  <c r="M17" i="15"/>
  <c r="M19" i="15" s="1"/>
  <c r="L17" i="15"/>
  <c r="L19" i="15" s="1"/>
  <c r="K17" i="15"/>
  <c r="K19" i="15" s="1"/>
  <c r="J17" i="15"/>
  <c r="J19" i="15" s="1"/>
  <c r="I17" i="15"/>
  <c r="I19" i="15" s="1"/>
  <c r="H17" i="15"/>
  <c r="H19" i="15" s="1"/>
  <c r="G17" i="15"/>
  <c r="G19" i="15" s="1"/>
  <c r="F17" i="15"/>
  <c r="F19" i="15" s="1"/>
  <c r="E17" i="15"/>
  <c r="E19" i="15" s="1"/>
  <c r="D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D85" i="16" l="1"/>
  <c r="L58" i="12" s="1"/>
  <c r="D54" i="16"/>
  <c r="D57" i="16"/>
  <c r="D86" i="16" s="1"/>
  <c r="L59" i="12" s="1"/>
  <c r="Y62" i="16"/>
  <c r="E62" i="16"/>
  <c r="AI81" i="16"/>
  <c r="D83" i="16"/>
  <c r="D88" i="16" s="1"/>
  <c r="AC62" i="16"/>
  <c r="U62" i="16"/>
  <c r="I62" i="16"/>
  <c r="AI77" i="16"/>
  <c r="D79" i="16"/>
  <c r="D87" i="16" s="1"/>
  <c r="M62" i="16"/>
  <c r="Q62" i="16"/>
  <c r="P61" i="15"/>
  <c r="E61" i="15"/>
  <c r="I61" i="15"/>
  <c r="M61" i="15"/>
  <c r="Q61" i="15"/>
  <c r="U61" i="15"/>
  <c r="AH47" i="15"/>
  <c r="H57" i="15"/>
  <c r="L54" i="15"/>
  <c r="P57" i="15"/>
  <c r="T54" i="15"/>
  <c r="X54" i="15"/>
  <c r="AB54" i="15"/>
  <c r="AF57" i="15"/>
  <c r="F54" i="15"/>
  <c r="J57" i="15"/>
  <c r="N54" i="15"/>
  <c r="R54" i="15"/>
  <c r="V54" i="15"/>
  <c r="Z54" i="15"/>
  <c r="AD54" i="15"/>
  <c r="T61" i="15"/>
  <c r="AF61" i="15"/>
  <c r="Y61" i="15"/>
  <c r="AC61" i="15"/>
  <c r="AG61" i="15"/>
  <c r="S70" i="15"/>
  <c r="E75" i="15"/>
  <c r="I75" i="15"/>
  <c r="M75" i="15"/>
  <c r="Q75" i="15"/>
  <c r="U75" i="15"/>
  <c r="Y75" i="15"/>
  <c r="AC75" i="15"/>
  <c r="AG75" i="15"/>
  <c r="Q66" i="15"/>
  <c r="AG66" i="15"/>
  <c r="W66" i="15"/>
  <c r="E66" i="15"/>
  <c r="I66" i="15"/>
  <c r="F73" i="15"/>
  <c r="J73" i="15"/>
  <c r="N73" i="15"/>
  <c r="R73" i="15"/>
  <c r="V73" i="15"/>
  <c r="Z73" i="15"/>
  <c r="AD73" i="15"/>
  <c r="K61" i="15"/>
  <c r="S61" i="15"/>
  <c r="W61" i="15"/>
  <c r="AA61" i="15"/>
  <c r="O66" i="15"/>
  <c r="AE66" i="15"/>
  <c r="I70" i="15"/>
  <c r="M70" i="15"/>
  <c r="Q70" i="15"/>
  <c r="U70" i="15"/>
  <c r="Y70" i="15"/>
  <c r="AC70" i="15"/>
  <c r="AG70" i="15"/>
  <c r="G61" i="15"/>
  <c r="O61" i="15"/>
  <c r="AE61" i="15"/>
  <c r="AH60" i="15"/>
  <c r="K54" i="12" s="1"/>
  <c r="H61" i="15"/>
  <c r="D66" i="15"/>
  <c r="L66" i="15"/>
  <c r="T66" i="15"/>
  <c r="AB61" i="15"/>
  <c r="AH71" i="15"/>
  <c r="F70" i="15"/>
  <c r="J70" i="15"/>
  <c r="N70" i="15"/>
  <c r="R70" i="15"/>
  <c r="V70" i="15"/>
  <c r="Z70" i="15"/>
  <c r="AD70" i="15"/>
  <c r="G73" i="15"/>
  <c r="K73" i="15"/>
  <c r="O73" i="15"/>
  <c r="S73" i="15"/>
  <c r="W73" i="15"/>
  <c r="AA73" i="15"/>
  <c r="AE73" i="15"/>
  <c r="X61" i="15"/>
  <c r="D70" i="15"/>
  <c r="H70" i="15"/>
  <c r="L70" i="15"/>
  <c r="P70" i="15"/>
  <c r="T70" i="15"/>
  <c r="X70" i="15"/>
  <c r="AB70" i="15"/>
  <c r="AF70" i="15"/>
  <c r="M73" i="15"/>
  <c r="U73" i="15"/>
  <c r="AC73" i="15"/>
  <c r="D76" i="15"/>
  <c r="H76" i="15"/>
  <c r="L76" i="15"/>
  <c r="P76" i="15"/>
  <c r="T76" i="15"/>
  <c r="X76" i="15"/>
  <c r="AB76" i="15"/>
  <c r="AF76" i="15"/>
  <c r="G75" i="15"/>
  <c r="K75" i="15"/>
  <c r="O75" i="15"/>
  <c r="S75" i="15"/>
  <c r="W75" i="15"/>
  <c r="AA75" i="15"/>
  <c r="AE75" i="15"/>
  <c r="AH64" i="15"/>
  <c r="AH17" i="15"/>
  <c r="AH44" i="15"/>
  <c r="AH35" i="15"/>
  <c r="AH43" i="15"/>
  <c r="I57" i="15"/>
  <c r="I54" i="15"/>
  <c r="Q57" i="15"/>
  <c r="Q54" i="15"/>
  <c r="Y57" i="15"/>
  <c r="Y54" i="15"/>
  <c r="G57" i="15"/>
  <c r="G54" i="15"/>
  <c r="K57" i="15"/>
  <c r="K54" i="15"/>
  <c r="O57" i="15"/>
  <c r="O54" i="15"/>
  <c r="S57" i="15"/>
  <c r="S54" i="15"/>
  <c r="W57" i="15"/>
  <c r="W54" i="15"/>
  <c r="AA57" i="15"/>
  <c r="AA54" i="15"/>
  <c r="AE57" i="15"/>
  <c r="AE54" i="15"/>
  <c r="L57" i="15"/>
  <c r="AB57" i="15"/>
  <c r="E54" i="15"/>
  <c r="E57" i="15"/>
  <c r="M54" i="15"/>
  <c r="M57" i="15"/>
  <c r="U54" i="15"/>
  <c r="U57" i="15"/>
  <c r="AC54" i="15"/>
  <c r="AC57" i="15"/>
  <c r="AG57" i="15"/>
  <c r="AG54" i="15"/>
  <c r="N57" i="15"/>
  <c r="AD57" i="15"/>
  <c r="AH69" i="15"/>
  <c r="AH72" i="15"/>
  <c r="E73" i="15"/>
  <c r="I73" i="15"/>
  <c r="Q73" i="15"/>
  <c r="Y73" i="15"/>
  <c r="AG73" i="15"/>
  <c r="AH82" i="15"/>
  <c r="D19" i="15"/>
  <c r="E76" i="15"/>
  <c r="I76" i="15"/>
  <c r="M76" i="15"/>
  <c r="M77" i="15" s="1"/>
  <c r="M79" i="15" s="1"/>
  <c r="Q76" i="15"/>
  <c r="Q77" i="15" s="1"/>
  <c r="Q79" i="15" s="1"/>
  <c r="U76" i="15"/>
  <c r="U81" i="15" s="1"/>
  <c r="U83" i="15" s="1"/>
  <c r="Y76" i="15"/>
  <c r="Y77" i="15" s="1"/>
  <c r="Y79" i="15" s="1"/>
  <c r="AC76" i="15"/>
  <c r="AG76" i="15"/>
  <c r="AG77" i="15" s="1"/>
  <c r="AG79" i="15" s="1"/>
  <c r="F75" i="15"/>
  <c r="F77" i="15" s="1"/>
  <c r="F79" i="15" s="1"/>
  <c r="J75" i="15"/>
  <c r="J81" i="15" s="1"/>
  <c r="J83" i="15" s="1"/>
  <c r="N75" i="15"/>
  <c r="N77" i="15" s="1"/>
  <c r="N79" i="15" s="1"/>
  <c r="R75" i="15"/>
  <c r="R81" i="15" s="1"/>
  <c r="R83" i="15" s="1"/>
  <c r="V75" i="15"/>
  <c r="V77" i="15" s="1"/>
  <c r="V79" i="15" s="1"/>
  <c r="Z75" i="15"/>
  <c r="Z77" i="15" s="1"/>
  <c r="Z79" i="15" s="1"/>
  <c r="AD75" i="15"/>
  <c r="AH42" i="15"/>
  <c r="K66" i="15"/>
  <c r="S66" i="15"/>
  <c r="AA66" i="15"/>
  <c r="G66" i="15"/>
  <c r="E70" i="15"/>
  <c r="AH68" i="15"/>
  <c r="AC81" i="15"/>
  <c r="AC83" i="15" s="1"/>
  <c r="AH34" i="15"/>
  <c r="U77" i="15"/>
  <c r="U79" i="15" s="1"/>
  <c r="AH78" i="15"/>
  <c r="G76" i="15"/>
  <c r="K76" i="15"/>
  <c r="O76" i="15"/>
  <c r="S76" i="15"/>
  <c r="W76" i="15"/>
  <c r="AA76" i="15"/>
  <c r="AA77" i="15" s="1"/>
  <c r="AA79" i="15" s="1"/>
  <c r="AE76" i="15"/>
  <c r="D75" i="15"/>
  <c r="H75" i="15"/>
  <c r="H77" i="15" s="1"/>
  <c r="H79" i="15" s="1"/>
  <c r="L75" i="15"/>
  <c r="P75" i="15"/>
  <c r="P77" i="15" s="1"/>
  <c r="P79" i="15" s="1"/>
  <c r="T75" i="15"/>
  <c r="X75" i="15"/>
  <c r="X77" i="15" s="1"/>
  <c r="X79" i="15" s="1"/>
  <c r="AB75" i="15"/>
  <c r="AF75" i="15"/>
  <c r="AF77" i="15" s="1"/>
  <c r="AF79" i="15" s="1"/>
  <c r="AH56" i="15"/>
  <c r="D61" i="15"/>
  <c r="L61" i="15"/>
  <c r="AC77" i="15"/>
  <c r="AC79" i="15" s="1"/>
  <c r="D77" i="15"/>
  <c r="P81" i="15"/>
  <c r="P83" i="15" s="1"/>
  <c r="AB77" i="15"/>
  <c r="AB79" i="15" s="1"/>
  <c r="AF81" i="15"/>
  <c r="AF83" i="15" s="1"/>
  <c r="P66" i="15"/>
  <c r="AF66" i="15"/>
  <c r="F61" i="15"/>
  <c r="J61" i="15"/>
  <c r="N61" i="15"/>
  <c r="R61" i="15"/>
  <c r="V61" i="15"/>
  <c r="Z61" i="15"/>
  <c r="AD61" i="15"/>
  <c r="AH59" i="15"/>
  <c r="K53" i="12" s="1"/>
  <c r="F81" i="15"/>
  <c r="F83" i="15" s="1"/>
  <c r="F66" i="15"/>
  <c r="J77" i="15"/>
  <c r="J79" i="15" s="1"/>
  <c r="J66" i="15"/>
  <c r="N81" i="15"/>
  <c r="N83" i="15" s="1"/>
  <c r="N66" i="15"/>
  <c r="R77" i="15"/>
  <c r="R79" i="15" s="1"/>
  <c r="R66" i="15"/>
  <c r="V81" i="15"/>
  <c r="V83" i="15" s="1"/>
  <c r="V66" i="15"/>
  <c r="Z81" i="15"/>
  <c r="Z83" i="15" s="1"/>
  <c r="Z66" i="15"/>
  <c r="AD81" i="15"/>
  <c r="AD83" i="15" s="1"/>
  <c r="AD77" i="15"/>
  <c r="AD79" i="15" s="1"/>
  <c r="AD66" i="15"/>
  <c r="AH65" i="15"/>
  <c r="H66" i="15"/>
  <c r="X66" i="15"/>
  <c r="D73" i="15"/>
  <c r="H73" i="15"/>
  <c r="L73" i="15"/>
  <c r="P73" i="15"/>
  <c r="T73" i="15"/>
  <c r="X73" i="15"/>
  <c r="AB73" i="15"/>
  <c r="AF73" i="15"/>
  <c r="AH89" i="14"/>
  <c r="AH88" i="14"/>
  <c r="D62" i="16" l="1"/>
  <c r="AI62" i="16" s="1"/>
  <c r="L56" i="12" s="1"/>
  <c r="AI54" i="16"/>
  <c r="D55" i="16"/>
  <c r="E55" i="16" s="1"/>
  <c r="F55" i="16" s="1"/>
  <c r="G55" i="16" s="1"/>
  <c r="H55" i="16" s="1"/>
  <c r="I55" i="16" s="1"/>
  <c r="J55" i="16" s="1"/>
  <c r="K55" i="16" s="1"/>
  <c r="L55" i="16" s="1"/>
  <c r="M55" i="16" s="1"/>
  <c r="N55" i="16" s="1"/>
  <c r="O55" i="16" s="1"/>
  <c r="P55" i="16" s="1"/>
  <c r="Q55" i="16" s="1"/>
  <c r="R55" i="16" s="1"/>
  <c r="S55" i="16" s="1"/>
  <c r="T55" i="16" s="1"/>
  <c r="U55" i="16" s="1"/>
  <c r="V55" i="16" s="1"/>
  <c r="W55" i="16" s="1"/>
  <c r="X55" i="16" s="1"/>
  <c r="Y55" i="16" s="1"/>
  <c r="Z55" i="16" s="1"/>
  <c r="AA55" i="16" s="1"/>
  <c r="AB55" i="16" s="1"/>
  <c r="AC55" i="16" s="1"/>
  <c r="AD55" i="16" s="1"/>
  <c r="AE55" i="16" s="1"/>
  <c r="AF55" i="16" s="1"/>
  <c r="AG55" i="16" s="1"/>
  <c r="AH55" i="16" s="1"/>
  <c r="J54" i="15"/>
  <c r="R57" i="15"/>
  <c r="AF54" i="15"/>
  <c r="AF62" i="15" s="1"/>
  <c r="H54" i="15"/>
  <c r="H62" i="15" s="1"/>
  <c r="Z57" i="15"/>
  <c r="X57" i="15"/>
  <c r="P54" i="15"/>
  <c r="P62" i="15" s="1"/>
  <c r="F57" i="15"/>
  <c r="T57" i="15"/>
  <c r="V57" i="15"/>
  <c r="AB81" i="15"/>
  <c r="AB83" i="15" s="1"/>
  <c r="L81" i="15"/>
  <c r="L83" i="15" s="1"/>
  <c r="W81" i="15"/>
  <c r="W83" i="15" s="1"/>
  <c r="G81" i="15"/>
  <c r="G83" i="15" s="1"/>
  <c r="I81" i="15"/>
  <c r="I83" i="15" s="1"/>
  <c r="T77" i="15"/>
  <c r="T79" i="15" s="1"/>
  <c r="D81" i="15"/>
  <c r="D83" i="15" s="1"/>
  <c r="AE81" i="15"/>
  <c r="AE83" i="15" s="1"/>
  <c r="O77" i="15"/>
  <c r="O79" i="15" s="1"/>
  <c r="L77" i="15"/>
  <c r="L79" i="15" s="1"/>
  <c r="T81" i="15"/>
  <c r="T83" i="15" s="1"/>
  <c r="K77" i="15"/>
  <c r="K79" i="15" s="1"/>
  <c r="S81" i="15"/>
  <c r="S83" i="15" s="1"/>
  <c r="AH73" i="15"/>
  <c r="Y81" i="15"/>
  <c r="Y83" i="15" s="1"/>
  <c r="I77" i="15"/>
  <c r="I79" i="15" s="1"/>
  <c r="H81" i="15"/>
  <c r="H83" i="15" s="1"/>
  <c r="AA81" i="15"/>
  <c r="AA83" i="15" s="1"/>
  <c r="K81" i="15"/>
  <c r="K83" i="15" s="1"/>
  <c r="W77" i="15"/>
  <c r="W79" i="15" s="1"/>
  <c r="AH76" i="15"/>
  <c r="AG81" i="15"/>
  <c r="AG83" i="15" s="1"/>
  <c r="Q81" i="15"/>
  <c r="Q83" i="15" s="1"/>
  <c r="X81" i="15"/>
  <c r="X83" i="15" s="1"/>
  <c r="S77" i="15"/>
  <c r="S79" i="15" s="1"/>
  <c r="D90" i="15"/>
  <c r="K63" i="12" s="1"/>
  <c r="AH61" i="15"/>
  <c r="K55" i="12" s="1"/>
  <c r="O81" i="15"/>
  <c r="O83" i="15" s="1"/>
  <c r="G77" i="15"/>
  <c r="G79" i="15" s="1"/>
  <c r="AH70" i="15"/>
  <c r="U62" i="15"/>
  <c r="E62" i="15"/>
  <c r="AE62" i="15"/>
  <c r="W62" i="15"/>
  <c r="O62" i="15"/>
  <c r="G62" i="15"/>
  <c r="Q62" i="15"/>
  <c r="M81" i="15"/>
  <c r="M83" i="15" s="1"/>
  <c r="AH75" i="15"/>
  <c r="E81" i="15"/>
  <c r="E83" i="15" s="1"/>
  <c r="AE77" i="15"/>
  <c r="AE79" i="15" s="1"/>
  <c r="E77" i="15"/>
  <c r="E79" i="15" s="1"/>
  <c r="AD62" i="15"/>
  <c r="V62" i="15"/>
  <c r="N62" i="15"/>
  <c r="F62" i="15"/>
  <c r="X62" i="15"/>
  <c r="AC62" i="15"/>
  <c r="M62" i="15"/>
  <c r="AA62" i="15"/>
  <c r="S62" i="15"/>
  <c r="K62" i="15"/>
  <c r="Y62" i="15"/>
  <c r="I62" i="15"/>
  <c r="D79" i="15"/>
  <c r="AH19" i="15"/>
  <c r="Z62" i="15"/>
  <c r="R62" i="15"/>
  <c r="J62" i="15"/>
  <c r="AG62" i="15"/>
  <c r="AB62" i="15"/>
  <c r="T62" i="15"/>
  <c r="L62" i="15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D89" i="16" l="1"/>
  <c r="L50" i="12"/>
  <c r="AH77" i="15"/>
  <c r="D87" i="15"/>
  <c r="K60" i="12" s="1"/>
  <c r="K58" i="12"/>
  <c r="D57" i="15"/>
  <c r="D86" i="15" s="1"/>
  <c r="K59" i="12" s="1"/>
  <c r="D54" i="15"/>
  <c r="D88" i="15"/>
  <c r="K61" i="12" s="1"/>
  <c r="AH81" i="15"/>
  <c r="J60" i="12"/>
  <c r="J61" i="12"/>
  <c r="J62" i="12"/>
  <c r="J63" i="12"/>
  <c r="J64" i="12"/>
  <c r="J58" i="12"/>
  <c r="J54" i="12"/>
  <c r="J55" i="12"/>
  <c r="J56" i="12"/>
  <c r="J53" i="12"/>
  <c r="J51" i="12"/>
  <c r="J50" i="12"/>
  <c r="J47" i="12"/>
  <c r="J48" i="12"/>
  <c r="J49" i="12"/>
  <c r="J46" i="12"/>
  <c r="J44" i="12"/>
  <c r="J43" i="12"/>
  <c r="J37" i="12"/>
  <c r="J38" i="12"/>
  <c r="J39" i="12"/>
  <c r="J40" i="12"/>
  <c r="J41" i="12"/>
  <c r="J36" i="12"/>
  <c r="J28" i="12"/>
  <c r="J29" i="12"/>
  <c r="J30" i="12"/>
  <c r="J31" i="12"/>
  <c r="J32" i="12"/>
  <c r="J33" i="12"/>
  <c r="J34" i="12"/>
  <c r="J27" i="12"/>
  <c r="J25" i="12"/>
  <c r="J23" i="12"/>
  <c r="J21" i="12"/>
  <c r="J20" i="12"/>
  <c r="J18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2"/>
  <c r="D91" i="16" l="1"/>
  <c r="L64" i="12" s="1"/>
  <c r="L62" i="12"/>
  <c r="AH54" i="15"/>
  <c r="D62" i="15"/>
  <c r="AH62" i="15" s="1"/>
  <c r="K56" i="12" s="1"/>
  <c r="D55" i="15"/>
  <c r="E55" i="15" s="1"/>
  <c r="F55" i="15" s="1"/>
  <c r="G55" i="15" s="1"/>
  <c r="H55" i="15" s="1"/>
  <c r="I55" i="15" s="1"/>
  <c r="J55" i="15" s="1"/>
  <c r="K55" i="15" s="1"/>
  <c r="L55" i="15" s="1"/>
  <c r="M55" i="15" s="1"/>
  <c r="N55" i="15" s="1"/>
  <c r="O55" i="15" s="1"/>
  <c r="P55" i="15" s="1"/>
  <c r="Q55" i="15" s="1"/>
  <c r="R55" i="15" s="1"/>
  <c r="S55" i="15" s="1"/>
  <c r="T55" i="15" s="1"/>
  <c r="U55" i="15" s="1"/>
  <c r="V55" i="15" s="1"/>
  <c r="W55" i="15" s="1"/>
  <c r="X55" i="15" s="1"/>
  <c r="Y55" i="15" s="1"/>
  <c r="Z55" i="15" s="1"/>
  <c r="AA55" i="15" s="1"/>
  <c r="AB55" i="15" s="1"/>
  <c r="AC55" i="15" s="1"/>
  <c r="AD55" i="15" s="1"/>
  <c r="AE55" i="15" s="1"/>
  <c r="AF55" i="15" s="1"/>
  <c r="AG55" i="15" s="1"/>
  <c r="AH82" i="14"/>
  <c r="AG82" i="14"/>
  <c r="AF82" i="14"/>
  <c r="AE82" i="14"/>
  <c r="AD82" i="14"/>
  <c r="AC82" i="14"/>
  <c r="AB82" i="14"/>
  <c r="AA82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AH72" i="14"/>
  <c r="AH73" i="14" s="1"/>
  <c r="AG72" i="14"/>
  <c r="AG73" i="14" s="1"/>
  <c r="AF72" i="14"/>
  <c r="AE72" i="14"/>
  <c r="AD72" i="14"/>
  <c r="AD73" i="14" s="1"/>
  <c r="AC72" i="14"/>
  <c r="AC73" i="14" s="1"/>
  <c r="AB72" i="14"/>
  <c r="AA72" i="14"/>
  <c r="Z72" i="14"/>
  <c r="Z73" i="14" s="1"/>
  <c r="Y72" i="14"/>
  <c r="Y73" i="14" s="1"/>
  <c r="X72" i="14"/>
  <c r="W72" i="14"/>
  <c r="V72" i="14"/>
  <c r="V73" i="14" s="1"/>
  <c r="U72" i="14"/>
  <c r="U73" i="14" s="1"/>
  <c r="T72" i="14"/>
  <c r="S72" i="14"/>
  <c r="R72" i="14"/>
  <c r="R73" i="14" s="1"/>
  <c r="Q72" i="14"/>
  <c r="Q73" i="14" s="1"/>
  <c r="P72" i="14"/>
  <c r="O72" i="14"/>
  <c r="N72" i="14"/>
  <c r="N73" i="14" s="1"/>
  <c r="M72" i="14"/>
  <c r="M73" i="14" s="1"/>
  <c r="L72" i="14"/>
  <c r="K72" i="14"/>
  <c r="J72" i="14"/>
  <c r="J73" i="14" s="1"/>
  <c r="I72" i="14"/>
  <c r="I73" i="14" s="1"/>
  <c r="H72" i="14"/>
  <c r="G72" i="14"/>
  <c r="F72" i="14"/>
  <c r="F73" i="14" s="1"/>
  <c r="E72" i="14"/>
  <c r="E73" i="14" s="1"/>
  <c r="D72" i="14"/>
  <c r="AH71" i="14"/>
  <c r="AG71" i="14"/>
  <c r="AF71" i="14"/>
  <c r="AE71" i="14"/>
  <c r="AD71" i="14"/>
  <c r="AC71" i="14"/>
  <c r="AB71" i="14"/>
  <c r="AA71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AH69" i="14"/>
  <c r="AG69" i="14"/>
  <c r="AF69" i="14"/>
  <c r="AE69" i="14"/>
  <c r="AD69" i="14"/>
  <c r="AC69" i="14"/>
  <c r="AB69" i="14"/>
  <c r="AB70" i="14" s="1"/>
  <c r="AA69" i="14"/>
  <c r="Z69" i="14"/>
  <c r="Y69" i="14"/>
  <c r="X69" i="14"/>
  <c r="W69" i="14"/>
  <c r="V69" i="14"/>
  <c r="U69" i="14"/>
  <c r="T69" i="14"/>
  <c r="T70" i="14" s="1"/>
  <c r="S69" i="14"/>
  <c r="R69" i="14"/>
  <c r="Q69" i="14"/>
  <c r="P69" i="14"/>
  <c r="P70" i="14" s="1"/>
  <c r="O69" i="14"/>
  <c r="N69" i="14"/>
  <c r="M69" i="14"/>
  <c r="L69" i="14"/>
  <c r="L70" i="14" s="1"/>
  <c r="K69" i="14"/>
  <c r="J69" i="14"/>
  <c r="I69" i="14"/>
  <c r="H69" i="14"/>
  <c r="G69" i="14"/>
  <c r="F69" i="14"/>
  <c r="E69" i="14"/>
  <c r="D69" i="14"/>
  <c r="D70" i="14" s="1"/>
  <c r="AH68" i="14"/>
  <c r="AG68" i="14"/>
  <c r="AF68" i="14"/>
  <c r="AE68" i="14"/>
  <c r="AD68" i="14"/>
  <c r="AC68" i="14"/>
  <c r="AB68" i="14"/>
  <c r="AA68" i="14"/>
  <c r="Z68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AH64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AH60" i="14"/>
  <c r="AG60" i="14"/>
  <c r="AF60" i="14"/>
  <c r="AE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AH59" i="14"/>
  <c r="AG59" i="14"/>
  <c r="AF59" i="14"/>
  <c r="AE59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AH56" i="14"/>
  <c r="AG56" i="14"/>
  <c r="AF56" i="14"/>
  <c r="AE56" i="14"/>
  <c r="AD56" i="14"/>
  <c r="AC56" i="14"/>
  <c r="AB56" i="14"/>
  <c r="AA56" i="14"/>
  <c r="Z56" i="14"/>
  <c r="Y56" i="14"/>
  <c r="X56" i="14"/>
  <c r="W56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AI46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AI41" i="14"/>
  <c r="AI40" i="14"/>
  <c r="AI39" i="14"/>
  <c r="AI37" i="14"/>
  <c r="AI36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AI33" i="14"/>
  <c r="AI32" i="14"/>
  <c r="AI31" i="14"/>
  <c r="AI30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AI26" i="14"/>
  <c r="AI24" i="14"/>
  <c r="AI22" i="14"/>
  <c r="AI21" i="14"/>
  <c r="AI18" i="14"/>
  <c r="AH17" i="14"/>
  <c r="AH19" i="14" s="1"/>
  <c r="AG17" i="14"/>
  <c r="AG19" i="14" s="1"/>
  <c r="AF17" i="14"/>
  <c r="AF19" i="14" s="1"/>
  <c r="AE17" i="14"/>
  <c r="AE19" i="14" s="1"/>
  <c r="AE53" i="14" s="1"/>
  <c r="AD17" i="14"/>
  <c r="AD19" i="14" s="1"/>
  <c r="AC17" i="14"/>
  <c r="AC19" i="14" s="1"/>
  <c r="AB17" i="14"/>
  <c r="AB19" i="14" s="1"/>
  <c r="AA17" i="14"/>
  <c r="AA19" i="14" s="1"/>
  <c r="Z17" i="14"/>
  <c r="Z19" i="14" s="1"/>
  <c r="Y17" i="14"/>
  <c r="Y19" i="14" s="1"/>
  <c r="X17" i="14"/>
  <c r="X19" i="14" s="1"/>
  <c r="W17" i="14"/>
  <c r="W19" i="14" s="1"/>
  <c r="W53" i="14" s="1"/>
  <c r="V17" i="14"/>
  <c r="V19" i="14" s="1"/>
  <c r="U17" i="14"/>
  <c r="U19" i="14" s="1"/>
  <c r="T17" i="14"/>
  <c r="T19" i="14" s="1"/>
  <c r="S17" i="14"/>
  <c r="S19" i="14" s="1"/>
  <c r="R17" i="14"/>
  <c r="R19" i="14" s="1"/>
  <c r="Q17" i="14"/>
  <c r="Q19" i="14" s="1"/>
  <c r="P17" i="14"/>
  <c r="P19" i="14" s="1"/>
  <c r="O17" i="14"/>
  <c r="O19" i="14" s="1"/>
  <c r="O53" i="14" s="1"/>
  <c r="N17" i="14"/>
  <c r="N19" i="14" s="1"/>
  <c r="M17" i="14"/>
  <c r="M19" i="14" s="1"/>
  <c r="L17" i="14"/>
  <c r="L19" i="14" s="1"/>
  <c r="K17" i="14"/>
  <c r="K19" i="14" s="1"/>
  <c r="J17" i="14"/>
  <c r="J19" i="14" s="1"/>
  <c r="I17" i="14"/>
  <c r="I19" i="14" s="1"/>
  <c r="H17" i="14"/>
  <c r="H19" i="14" s="1"/>
  <c r="G17" i="14"/>
  <c r="G19" i="14" s="1"/>
  <c r="G53" i="14" s="1"/>
  <c r="F17" i="14"/>
  <c r="F19" i="14" s="1"/>
  <c r="E17" i="14"/>
  <c r="E19" i="14" s="1"/>
  <c r="D17" i="14"/>
  <c r="AI16" i="14"/>
  <c r="AI15" i="14"/>
  <c r="AI14" i="14"/>
  <c r="AI13" i="14"/>
  <c r="AI12" i="14"/>
  <c r="AI11" i="14"/>
  <c r="AI10" i="14"/>
  <c r="AI9" i="14"/>
  <c r="AI8" i="14"/>
  <c r="AI7" i="14"/>
  <c r="AI6" i="14"/>
  <c r="AI5" i="14"/>
  <c r="D89" i="15" l="1"/>
  <c r="K50" i="12"/>
  <c r="F53" i="14"/>
  <c r="J53" i="14"/>
  <c r="J54" i="14" s="1"/>
  <c r="N53" i="14"/>
  <c r="R53" i="14"/>
  <c r="R54" i="14" s="1"/>
  <c r="V53" i="14"/>
  <c r="Z53" i="14"/>
  <c r="Z54" i="14" s="1"/>
  <c r="AD53" i="14"/>
  <c r="AD54" i="14" s="1"/>
  <c r="AH53" i="14"/>
  <c r="AH54" i="14" s="1"/>
  <c r="E53" i="14"/>
  <c r="I53" i="14"/>
  <c r="I54" i="14" s="1"/>
  <c r="M53" i="14"/>
  <c r="M54" i="14" s="1"/>
  <c r="Q53" i="14"/>
  <c r="Y53" i="14"/>
  <c r="AC53" i="14"/>
  <c r="AC54" i="14" s="1"/>
  <c r="AG53" i="14"/>
  <c r="AG70" i="14"/>
  <c r="AI68" i="14"/>
  <c r="J76" i="14"/>
  <c r="R76" i="14"/>
  <c r="Z76" i="14"/>
  <c r="AD76" i="14"/>
  <c r="G66" i="14"/>
  <c r="W66" i="14"/>
  <c r="F76" i="14"/>
  <c r="N76" i="14"/>
  <c r="V76" i="14"/>
  <c r="AH76" i="14"/>
  <c r="E76" i="14"/>
  <c r="I76" i="14"/>
  <c r="I77" i="14" s="1"/>
  <c r="I79" i="14" s="1"/>
  <c r="M76" i="14"/>
  <c r="Q76" i="14"/>
  <c r="U76" i="14"/>
  <c r="Y76" i="14"/>
  <c r="Y81" i="14" s="1"/>
  <c r="Y83" i="14" s="1"/>
  <c r="AC76" i="14"/>
  <c r="AG76" i="14"/>
  <c r="AI35" i="14"/>
  <c r="G75" i="14"/>
  <c r="K75" i="14"/>
  <c r="O75" i="14"/>
  <c r="S75" i="14"/>
  <c r="W75" i="14"/>
  <c r="W77" i="14" s="1"/>
  <c r="W79" i="14" s="1"/>
  <c r="AA75" i="14"/>
  <c r="AE75" i="14"/>
  <c r="H53" i="14"/>
  <c r="H54" i="14" s="1"/>
  <c r="L53" i="14"/>
  <c r="P53" i="14"/>
  <c r="T53" i="14"/>
  <c r="X53" i="14"/>
  <c r="AB53" i="14"/>
  <c r="AF53" i="14"/>
  <c r="U53" i="14"/>
  <c r="AI47" i="14"/>
  <c r="S70" i="14"/>
  <c r="AB61" i="14"/>
  <c r="AF61" i="14"/>
  <c r="O61" i="14"/>
  <c r="E61" i="14"/>
  <c r="I61" i="14"/>
  <c r="M61" i="14"/>
  <c r="Q61" i="14"/>
  <c r="U61" i="14"/>
  <c r="Y61" i="14"/>
  <c r="AC61" i="14"/>
  <c r="AG61" i="14"/>
  <c r="K66" i="14"/>
  <c r="AA66" i="14"/>
  <c r="AE66" i="14"/>
  <c r="AI65" i="14"/>
  <c r="H70" i="14"/>
  <c r="X70" i="14"/>
  <c r="AF70" i="14"/>
  <c r="F61" i="14"/>
  <c r="J61" i="14"/>
  <c r="N61" i="14"/>
  <c r="R61" i="14"/>
  <c r="V61" i="14"/>
  <c r="Z61" i="14"/>
  <c r="AD61" i="14"/>
  <c r="AH61" i="14"/>
  <c r="AI60" i="14"/>
  <c r="K61" i="14"/>
  <c r="AI72" i="14"/>
  <c r="L66" i="14"/>
  <c r="P66" i="14"/>
  <c r="AB66" i="14"/>
  <c r="AF66" i="14"/>
  <c r="G61" i="14"/>
  <c r="W61" i="14"/>
  <c r="AE61" i="14"/>
  <c r="D61" i="14"/>
  <c r="H61" i="14"/>
  <c r="L61" i="14"/>
  <c r="P61" i="14"/>
  <c r="T61" i="14"/>
  <c r="X61" i="14"/>
  <c r="F70" i="14"/>
  <c r="J70" i="14"/>
  <c r="N70" i="14"/>
  <c r="R70" i="14"/>
  <c r="V70" i="14"/>
  <c r="Z70" i="14"/>
  <c r="AD70" i="14"/>
  <c r="AH70" i="14"/>
  <c r="S61" i="14"/>
  <c r="AA61" i="14"/>
  <c r="AI71" i="14"/>
  <c r="AI73" i="14" s="1"/>
  <c r="V54" i="14"/>
  <c r="AI82" i="14"/>
  <c r="D76" i="14"/>
  <c r="H76" i="14"/>
  <c r="L76" i="14"/>
  <c r="P76" i="14"/>
  <c r="T76" i="14"/>
  <c r="X76" i="14"/>
  <c r="AB76" i="14"/>
  <c r="AF76" i="14"/>
  <c r="E75" i="14"/>
  <c r="I75" i="14"/>
  <c r="M75" i="14"/>
  <c r="Q75" i="14"/>
  <c r="U75" i="14"/>
  <c r="Y75" i="14"/>
  <c r="AC75" i="14"/>
  <c r="AG75" i="14"/>
  <c r="K53" i="14"/>
  <c r="K54" i="14" s="1"/>
  <c r="S53" i="14"/>
  <c r="S54" i="14" s="1"/>
  <c r="AA53" i="14"/>
  <c r="AA54" i="14" s="1"/>
  <c r="F54" i="14"/>
  <c r="G76" i="14"/>
  <c r="K76" i="14"/>
  <c r="O76" i="14"/>
  <c r="O77" i="14" s="1"/>
  <c r="O79" i="14" s="1"/>
  <c r="S76" i="14"/>
  <c r="W76" i="14"/>
  <c r="AA76" i="14"/>
  <c r="AA81" i="14" s="1"/>
  <c r="AA83" i="14" s="1"/>
  <c r="AE76" i="14"/>
  <c r="AI44" i="14"/>
  <c r="Y54" i="14"/>
  <c r="E54" i="14"/>
  <c r="G54" i="14"/>
  <c r="O54" i="14"/>
  <c r="W54" i="14"/>
  <c r="AE54" i="14"/>
  <c r="F75" i="14"/>
  <c r="N75" i="14"/>
  <c r="V75" i="14"/>
  <c r="AD75" i="14"/>
  <c r="AH75" i="14"/>
  <c r="AH81" i="14" s="1"/>
  <c r="AH83" i="14" s="1"/>
  <c r="K73" i="14"/>
  <c r="S73" i="14"/>
  <c r="W73" i="14"/>
  <c r="AE73" i="14"/>
  <c r="AI43" i="14"/>
  <c r="AI59" i="14"/>
  <c r="F66" i="14"/>
  <c r="J66" i="14"/>
  <c r="N66" i="14"/>
  <c r="R66" i="14"/>
  <c r="V66" i="14"/>
  <c r="Z66" i="14"/>
  <c r="AD66" i="14"/>
  <c r="AI78" i="14"/>
  <c r="AI17" i="14"/>
  <c r="D19" i="14"/>
  <c r="AI56" i="14"/>
  <c r="AI34" i="14"/>
  <c r="J75" i="14"/>
  <c r="R75" i="14"/>
  <c r="R81" i="14" s="1"/>
  <c r="R83" i="14" s="1"/>
  <c r="Z75" i="14"/>
  <c r="G73" i="14"/>
  <c r="O73" i="14"/>
  <c r="AA73" i="14"/>
  <c r="D75" i="14"/>
  <c r="AI42" i="14"/>
  <c r="H75" i="14"/>
  <c r="H77" i="14" s="1"/>
  <c r="H79" i="14" s="1"/>
  <c r="L75" i="14"/>
  <c r="P75" i="14"/>
  <c r="T75" i="14"/>
  <c r="T81" i="14" s="1"/>
  <c r="T83" i="14" s="1"/>
  <c r="X75" i="14"/>
  <c r="AB75" i="14"/>
  <c r="AF75" i="14"/>
  <c r="AH66" i="14"/>
  <c r="G70" i="14"/>
  <c r="K70" i="14"/>
  <c r="O70" i="14"/>
  <c r="W70" i="14"/>
  <c r="AA70" i="14"/>
  <c r="AE70" i="14"/>
  <c r="AI69" i="14"/>
  <c r="AI70" i="14" s="1"/>
  <c r="AI64" i="14"/>
  <c r="H66" i="14"/>
  <c r="S66" i="14"/>
  <c r="X66" i="14"/>
  <c r="D73" i="14"/>
  <c r="H73" i="14"/>
  <c r="L73" i="14"/>
  <c r="P73" i="14"/>
  <c r="T73" i="14"/>
  <c r="X73" i="14"/>
  <c r="AB73" i="14"/>
  <c r="AF73" i="14"/>
  <c r="D66" i="14"/>
  <c r="O66" i="14"/>
  <c r="T66" i="14"/>
  <c r="E70" i="14"/>
  <c r="I70" i="14"/>
  <c r="M70" i="14"/>
  <c r="Q70" i="14"/>
  <c r="U70" i="14"/>
  <c r="Y70" i="14"/>
  <c r="AC70" i="14"/>
  <c r="E66" i="14"/>
  <c r="I66" i="14"/>
  <c r="M66" i="14"/>
  <c r="Q66" i="14"/>
  <c r="U66" i="14"/>
  <c r="Y66" i="14"/>
  <c r="AC66" i="14"/>
  <c r="AG66" i="14"/>
  <c r="I59" i="12"/>
  <c r="I60" i="12"/>
  <c r="I61" i="12"/>
  <c r="I62" i="12"/>
  <c r="I63" i="12"/>
  <c r="I64" i="12"/>
  <c r="I58" i="12"/>
  <c r="I54" i="12"/>
  <c r="I55" i="12"/>
  <c r="I56" i="12"/>
  <c r="I53" i="12"/>
  <c r="I51" i="12"/>
  <c r="I50" i="12"/>
  <c r="I47" i="12"/>
  <c r="I48" i="12"/>
  <c r="I49" i="12"/>
  <c r="I46" i="12"/>
  <c r="I44" i="12"/>
  <c r="I43" i="12"/>
  <c r="I37" i="12"/>
  <c r="I38" i="12"/>
  <c r="I39" i="12"/>
  <c r="I40" i="12"/>
  <c r="I41" i="12"/>
  <c r="I36" i="12"/>
  <c r="I28" i="12"/>
  <c r="I29" i="12"/>
  <c r="I30" i="12"/>
  <c r="I31" i="12"/>
  <c r="I32" i="12"/>
  <c r="I33" i="12"/>
  <c r="I34" i="12"/>
  <c r="I27" i="12"/>
  <c r="I25" i="12"/>
  <c r="I23" i="12"/>
  <c r="I21" i="12"/>
  <c r="I20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5" i="12"/>
  <c r="D91" i="15" l="1"/>
  <c r="K64" i="12" s="1"/>
  <c r="K62" i="12"/>
  <c r="J62" i="14"/>
  <c r="AH62" i="14"/>
  <c r="R62" i="14"/>
  <c r="N54" i="14"/>
  <c r="N62" i="14" s="1"/>
  <c r="U54" i="14"/>
  <c r="U62" i="14" s="1"/>
  <c r="AG54" i="14"/>
  <c r="AG62" i="14" s="1"/>
  <c r="Q54" i="14"/>
  <c r="Q62" i="14" s="1"/>
  <c r="J77" i="14"/>
  <c r="J79" i="14" s="1"/>
  <c r="M77" i="14"/>
  <c r="M79" i="14" s="1"/>
  <c r="AF81" i="14"/>
  <c r="AF83" i="14" s="1"/>
  <c r="P81" i="14"/>
  <c r="P83" i="14" s="1"/>
  <c r="S81" i="14"/>
  <c r="S83" i="14" s="1"/>
  <c r="AC77" i="14"/>
  <c r="AC79" i="14" s="1"/>
  <c r="V81" i="14"/>
  <c r="V83" i="14" s="1"/>
  <c r="X54" i="14"/>
  <c r="X62" i="14" s="1"/>
  <c r="AB54" i="14"/>
  <c r="AB62" i="14" s="1"/>
  <c r="AD62" i="14"/>
  <c r="Y77" i="14"/>
  <c r="Y79" i="14" s="1"/>
  <c r="I81" i="14"/>
  <c r="I83" i="14" s="1"/>
  <c r="N77" i="14"/>
  <c r="N79" i="14" s="1"/>
  <c r="AC81" i="14"/>
  <c r="AC83" i="14" s="1"/>
  <c r="W81" i="14"/>
  <c r="W83" i="14" s="1"/>
  <c r="G81" i="14"/>
  <c r="G83" i="14" s="1"/>
  <c r="M81" i="14"/>
  <c r="M83" i="14" s="1"/>
  <c r="F77" i="14"/>
  <c r="F79" i="14" s="1"/>
  <c r="S77" i="14"/>
  <c r="S79" i="14" s="1"/>
  <c r="U81" i="14"/>
  <c r="U83" i="14" s="1"/>
  <c r="E81" i="14"/>
  <c r="E83" i="14" s="1"/>
  <c r="D77" i="14"/>
  <c r="D79" i="14" s="1"/>
  <c r="H62" i="14"/>
  <c r="AE77" i="14"/>
  <c r="AE79" i="14" s="1"/>
  <c r="O81" i="14"/>
  <c r="O83" i="14" s="1"/>
  <c r="AG81" i="14"/>
  <c r="AG83" i="14" s="1"/>
  <c r="Q81" i="14"/>
  <c r="Q83" i="14" s="1"/>
  <c r="AA77" i="14"/>
  <c r="AA79" i="14" s="1"/>
  <c r="L54" i="14"/>
  <c r="L62" i="14" s="1"/>
  <c r="N81" i="14"/>
  <c r="N83" i="14" s="1"/>
  <c r="AB81" i="14"/>
  <c r="AB83" i="14" s="1"/>
  <c r="L81" i="14"/>
  <c r="L83" i="14" s="1"/>
  <c r="Z81" i="14"/>
  <c r="Z83" i="14" s="1"/>
  <c r="AD77" i="14"/>
  <c r="AD79" i="14" s="1"/>
  <c r="K81" i="14"/>
  <c r="K83" i="14" s="1"/>
  <c r="T54" i="14"/>
  <c r="T62" i="14" s="1"/>
  <c r="U77" i="14"/>
  <c r="U79" i="14" s="1"/>
  <c r="E77" i="14"/>
  <c r="E79" i="14" s="1"/>
  <c r="AF77" i="14"/>
  <c r="AF79" i="14" s="1"/>
  <c r="AE81" i="14"/>
  <c r="AE83" i="14" s="1"/>
  <c r="K77" i="14"/>
  <c r="K79" i="14" s="1"/>
  <c r="AG77" i="14"/>
  <c r="AG79" i="14" s="1"/>
  <c r="Q77" i="14"/>
  <c r="Q79" i="14" s="1"/>
  <c r="P77" i="14"/>
  <c r="P79" i="14" s="1"/>
  <c r="V77" i="14"/>
  <c r="V79" i="14" s="1"/>
  <c r="X81" i="14"/>
  <c r="X83" i="14" s="1"/>
  <c r="H81" i="14"/>
  <c r="H83" i="14" s="1"/>
  <c r="AF54" i="14"/>
  <c r="AF62" i="14" s="1"/>
  <c r="P54" i="14"/>
  <c r="P62" i="14" s="1"/>
  <c r="V62" i="14"/>
  <c r="X77" i="14"/>
  <c r="X79" i="14" s="1"/>
  <c r="G77" i="14"/>
  <c r="G79" i="14" s="1"/>
  <c r="F62" i="14"/>
  <c r="D90" i="14"/>
  <c r="AI61" i="14"/>
  <c r="R77" i="14"/>
  <c r="R79" i="14" s="1"/>
  <c r="T77" i="14"/>
  <c r="T79" i="14" s="1"/>
  <c r="AH77" i="14"/>
  <c r="AH79" i="14" s="1"/>
  <c r="J81" i="14"/>
  <c r="J83" i="14" s="1"/>
  <c r="AI76" i="14"/>
  <c r="AB77" i="14"/>
  <c r="AB79" i="14" s="1"/>
  <c r="L77" i="14"/>
  <c r="L79" i="14" s="1"/>
  <c r="F81" i="14"/>
  <c r="F83" i="14" s="1"/>
  <c r="D53" i="14"/>
  <c r="AI19" i="14"/>
  <c r="S62" i="14"/>
  <c r="O62" i="14"/>
  <c r="Z62" i="14"/>
  <c r="AD81" i="14"/>
  <c r="AD83" i="14" s="1"/>
  <c r="Z77" i="14"/>
  <c r="Z79" i="14" s="1"/>
  <c r="AC62" i="14"/>
  <c r="M62" i="14"/>
  <c r="E62" i="14"/>
  <c r="AE62" i="14"/>
  <c r="D81" i="14"/>
  <c r="AI75" i="14"/>
  <c r="AA62" i="14"/>
  <c r="K62" i="14"/>
  <c r="W62" i="14"/>
  <c r="G62" i="14"/>
  <c r="Y62" i="14"/>
  <c r="I62" i="14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D87" i="14" l="1"/>
  <c r="D85" i="14"/>
  <c r="D57" i="14"/>
  <c r="D86" i="14" s="1"/>
  <c r="J59" i="12" s="1"/>
  <c r="D54" i="14"/>
  <c r="AI81" i="14"/>
  <c r="D83" i="14"/>
  <c r="D88" i="14" s="1"/>
  <c r="AI77" i="14"/>
  <c r="AG82" i="13"/>
  <c r="AF82" i="13"/>
  <c r="AE82" i="13"/>
  <c r="AD82" i="13"/>
  <c r="AC82" i="13"/>
  <c r="AB82" i="13"/>
  <c r="AA82" i="13"/>
  <c r="Z82" i="13"/>
  <c r="Y82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AG78" i="13"/>
  <c r="AF78" i="13"/>
  <c r="AE78" i="13"/>
  <c r="AD78" i="13"/>
  <c r="AC78" i="13"/>
  <c r="AB78" i="13"/>
  <c r="AA78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AG72" i="13"/>
  <c r="AF72" i="13"/>
  <c r="AE72" i="13"/>
  <c r="AD72" i="13"/>
  <c r="AC72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AG71" i="13"/>
  <c r="AF71" i="13"/>
  <c r="AE71" i="13"/>
  <c r="AD71" i="13"/>
  <c r="AC71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AG69" i="13"/>
  <c r="AF69" i="13"/>
  <c r="AE69" i="13"/>
  <c r="AD69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AG68" i="13"/>
  <c r="AF68" i="13"/>
  <c r="AE68" i="13"/>
  <c r="AD68" i="13"/>
  <c r="AC68" i="13"/>
  <c r="AB68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AG64" i="13"/>
  <c r="AF64" i="13"/>
  <c r="AE64" i="13"/>
  <c r="AD64" i="13"/>
  <c r="AC64" i="13"/>
  <c r="AB64" i="13"/>
  <c r="AA64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AG56" i="13"/>
  <c r="AF56" i="13"/>
  <c r="AE56" i="13"/>
  <c r="AD56" i="13"/>
  <c r="AC56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AH46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AH41" i="13"/>
  <c r="AH40" i="13"/>
  <c r="AH39" i="13"/>
  <c r="AH37" i="13"/>
  <c r="AH36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AH33" i="13"/>
  <c r="AH32" i="13"/>
  <c r="AH31" i="13"/>
  <c r="AH30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AH26" i="13"/>
  <c r="AH24" i="13"/>
  <c r="AH22" i="13"/>
  <c r="AH21" i="13"/>
  <c r="AH18" i="13"/>
  <c r="AG19" i="13"/>
  <c r="AF19" i="13"/>
  <c r="AE19" i="13"/>
  <c r="AE53" i="13" s="1"/>
  <c r="AD19" i="13"/>
  <c r="AC19" i="13"/>
  <c r="AB19" i="13"/>
  <c r="AA19" i="13"/>
  <c r="AA53" i="13" s="1"/>
  <c r="Z19" i="13"/>
  <c r="Y19" i="13"/>
  <c r="X19" i="13"/>
  <c r="W19" i="13"/>
  <c r="W53" i="13" s="1"/>
  <c r="V19" i="13"/>
  <c r="U19" i="13"/>
  <c r="T19" i="13"/>
  <c r="S19" i="13"/>
  <c r="S53" i="13" s="1"/>
  <c r="R19" i="13"/>
  <c r="Q19" i="13"/>
  <c r="P19" i="13"/>
  <c r="O19" i="13"/>
  <c r="O53" i="13" s="1"/>
  <c r="N19" i="13"/>
  <c r="M19" i="13"/>
  <c r="L19" i="13"/>
  <c r="K19" i="13"/>
  <c r="K53" i="13" s="1"/>
  <c r="J19" i="13"/>
  <c r="I19" i="13"/>
  <c r="H19" i="13"/>
  <c r="G19" i="13"/>
  <c r="G53" i="13" s="1"/>
  <c r="F19" i="13"/>
  <c r="E19" i="13"/>
  <c r="D19" i="13"/>
  <c r="AH16" i="13"/>
  <c r="AH15" i="13"/>
  <c r="AH14" i="13"/>
  <c r="AH13" i="13"/>
  <c r="AH12" i="13"/>
  <c r="AH11" i="13"/>
  <c r="AH10" i="13"/>
  <c r="AH9" i="13"/>
  <c r="AH8" i="13"/>
  <c r="AH7" i="13"/>
  <c r="AH6" i="13"/>
  <c r="AH5" i="13"/>
  <c r="D62" i="14" l="1"/>
  <c r="AI62" i="14" s="1"/>
  <c r="AI54" i="14"/>
  <c r="D89" i="14" s="1"/>
  <c r="D91" i="14" s="1"/>
  <c r="D55" i="14"/>
  <c r="E55" i="14" s="1"/>
  <c r="F55" i="14" s="1"/>
  <c r="G55" i="14" s="1"/>
  <c r="H55" i="14" s="1"/>
  <c r="I55" i="14" s="1"/>
  <c r="J55" i="14" s="1"/>
  <c r="K55" i="14" s="1"/>
  <c r="L55" i="14" s="1"/>
  <c r="M55" i="14" s="1"/>
  <c r="N55" i="14" s="1"/>
  <c r="O55" i="14" s="1"/>
  <c r="P55" i="14" s="1"/>
  <c r="Q55" i="14" s="1"/>
  <c r="R55" i="14" s="1"/>
  <c r="S55" i="14" s="1"/>
  <c r="T55" i="14" s="1"/>
  <c r="U55" i="14" s="1"/>
  <c r="V55" i="14" s="1"/>
  <c r="W55" i="14" s="1"/>
  <c r="X55" i="14" s="1"/>
  <c r="Y55" i="14" s="1"/>
  <c r="Z55" i="14" s="1"/>
  <c r="AA55" i="14" s="1"/>
  <c r="AB55" i="14" s="1"/>
  <c r="AC55" i="14" s="1"/>
  <c r="AD55" i="14" s="1"/>
  <c r="AE55" i="14" s="1"/>
  <c r="AF55" i="14" s="1"/>
  <c r="AG55" i="14" s="1"/>
  <c r="AH55" i="14" s="1"/>
  <c r="F53" i="13"/>
  <c r="J53" i="13"/>
  <c r="J54" i="13" s="1"/>
  <c r="N53" i="13"/>
  <c r="N54" i="13" s="1"/>
  <c r="R53" i="13"/>
  <c r="R54" i="13" s="1"/>
  <c r="V53" i="13"/>
  <c r="Z53" i="13"/>
  <c r="Z54" i="13" s="1"/>
  <c r="AD53" i="13"/>
  <c r="AD54" i="13" s="1"/>
  <c r="P61" i="13"/>
  <c r="AH78" i="13"/>
  <c r="G76" i="13"/>
  <c r="K76" i="13"/>
  <c r="K77" i="13" s="1"/>
  <c r="K79" i="13" s="1"/>
  <c r="O76" i="13"/>
  <c r="S76" i="13"/>
  <c r="S77" i="13" s="1"/>
  <c r="S79" i="13" s="1"/>
  <c r="W76" i="13"/>
  <c r="AA76" i="13"/>
  <c r="AE76" i="13"/>
  <c r="F75" i="13"/>
  <c r="J75" i="13"/>
  <c r="N75" i="13"/>
  <c r="R75" i="13"/>
  <c r="V75" i="13"/>
  <c r="Z75" i="13"/>
  <c r="AD75" i="13"/>
  <c r="D75" i="13"/>
  <c r="L75" i="13"/>
  <c r="D53" i="13"/>
  <c r="D54" i="13" s="1"/>
  <c r="L53" i="13"/>
  <c r="L54" i="13" s="1"/>
  <c r="P53" i="13"/>
  <c r="P57" i="13" s="1"/>
  <c r="X53" i="13"/>
  <c r="X57" i="13" s="1"/>
  <c r="AB53" i="13"/>
  <c r="AB57" i="13" s="1"/>
  <c r="E53" i="13"/>
  <c r="E54" i="13" s="1"/>
  <c r="I53" i="13"/>
  <c r="I54" i="13" s="1"/>
  <c r="M53" i="13"/>
  <c r="M54" i="13" s="1"/>
  <c r="Q53" i="13"/>
  <c r="Q54" i="13" s="1"/>
  <c r="U53" i="13"/>
  <c r="U57" i="13" s="1"/>
  <c r="Y53" i="13"/>
  <c r="Y57" i="13" s="1"/>
  <c r="AC53" i="13"/>
  <c r="AC57" i="13" s="1"/>
  <c r="AG53" i="13"/>
  <c r="AG54" i="13" s="1"/>
  <c r="H53" i="13"/>
  <c r="H57" i="13" s="1"/>
  <c r="T53" i="13"/>
  <c r="T57" i="13" s="1"/>
  <c r="AF53" i="13"/>
  <c r="AF57" i="13" s="1"/>
  <c r="Z61" i="13"/>
  <c r="AH69" i="13"/>
  <c r="G61" i="13"/>
  <c r="K61" i="13"/>
  <c r="O61" i="13"/>
  <c r="S61" i="13"/>
  <c r="W61" i="13"/>
  <c r="AA61" i="13"/>
  <c r="AE61" i="13"/>
  <c r="D61" i="13"/>
  <c r="H61" i="13"/>
  <c r="L61" i="13"/>
  <c r="T61" i="13"/>
  <c r="X61" i="13"/>
  <c r="AB61" i="13"/>
  <c r="AF61" i="13"/>
  <c r="H70" i="13"/>
  <c r="X70" i="13"/>
  <c r="D73" i="13"/>
  <c r="T73" i="13"/>
  <c r="M61" i="13"/>
  <c r="E70" i="13"/>
  <c r="I70" i="13"/>
  <c r="M70" i="13"/>
  <c r="Q70" i="13"/>
  <c r="U70" i="13"/>
  <c r="Y70" i="13"/>
  <c r="AC70" i="13"/>
  <c r="AG70" i="13"/>
  <c r="E73" i="13"/>
  <c r="I73" i="13"/>
  <c r="M73" i="13"/>
  <c r="Q73" i="13"/>
  <c r="U73" i="13"/>
  <c r="Y73" i="13"/>
  <c r="AC73" i="13"/>
  <c r="AG73" i="13"/>
  <c r="H76" i="13"/>
  <c r="H81" i="13" s="1"/>
  <c r="H83" i="13" s="1"/>
  <c r="L76" i="13"/>
  <c r="L81" i="13" s="1"/>
  <c r="L83" i="13" s="1"/>
  <c r="P76" i="13"/>
  <c r="T76" i="13"/>
  <c r="T77" i="13" s="1"/>
  <c r="T79" i="13" s="1"/>
  <c r="X76" i="13"/>
  <c r="AB76" i="13"/>
  <c r="AF76" i="13"/>
  <c r="G75" i="13"/>
  <c r="G77" i="13" s="1"/>
  <c r="G79" i="13" s="1"/>
  <c r="K75" i="13"/>
  <c r="O75" i="13"/>
  <c r="O81" i="13" s="1"/>
  <c r="O83" i="13" s="1"/>
  <c r="S75" i="13"/>
  <c r="S81" i="13" s="1"/>
  <c r="S83" i="13" s="1"/>
  <c r="W75" i="13"/>
  <c r="W77" i="13" s="1"/>
  <c r="W79" i="13" s="1"/>
  <c r="AA75" i="13"/>
  <c r="AA81" i="13" s="1"/>
  <c r="AA83" i="13" s="1"/>
  <c r="AE75" i="13"/>
  <c r="AE81" i="13" s="1"/>
  <c r="AE83" i="13" s="1"/>
  <c r="D66" i="13"/>
  <c r="H66" i="13"/>
  <c r="L66" i="13"/>
  <c r="P66" i="13"/>
  <c r="T66" i="13"/>
  <c r="X66" i="13"/>
  <c r="AB66" i="13"/>
  <c r="AF66" i="13"/>
  <c r="E66" i="13"/>
  <c r="I66" i="13"/>
  <c r="M66" i="13"/>
  <c r="Q66" i="13"/>
  <c r="U66" i="13"/>
  <c r="Y66" i="13"/>
  <c r="AC66" i="13"/>
  <c r="AG66" i="13"/>
  <c r="E76" i="13"/>
  <c r="I76" i="13"/>
  <c r="M76" i="13"/>
  <c r="Q76" i="13"/>
  <c r="U76" i="13"/>
  <c r="Y76" i="13"/>
  <c r="T75" i="13"/>
  <c r="AB75" i="13"/>
  <c r="AB81" i="13" s="1"/>
  <c r="AB83" i="13" s="1"/>
  <c r="AH64" i="13"/>
  <c r="AH34" i="13"/>
  <c r="AH44" i="13"/>
  <c r="AH47" i="13"/>
  <c r="AC76" i="13"/>
  <c r="AG76" i="13"/>
  <c r="H75" i="13"/>
  <c r="H77" i="13" s="1"/>
  <c r="H79" i="13" s="1"/>
  <c r="P75" i="13"/>
  <c r="X75" i="13"/>
  <c r="AF75" i="13"/>
  <c r="E61" i="13"/>
  <c r="I61" i="13"/>
  <c r="Q61" i="13"/>
  <c r="U61" i="13"/>
  <c r="Y61" i="13"/>
  <c r="AC61" i="13"/>
  <c r="AG61" i="13"/>
  <c r="AH60" i="13"/>
  <c r="AH68" i="13"/>
  <c r="AH70" i="13" s="1"/>
  <c r="L70" i="13"/>
  <c r="T70" i="13"/>
  <c r="AB70" i="13"/>
  <c r="F70" i="13"/>
  <c r="J70" i="13"/>
  <c r="N70" i="13"/>
  <c r="R70" i="13"/>
  <c r="V70" i="13"/>
  <c r="Z70" i="13"/>
  <c r="AD70" i="13"/>
  <c r="AH71" i="13"/>
  <c r="L73" i="13"/>
  <c r="P73" i="13"/>
  <c r="AB73" i="13"/>
  <c r="AF73" i="13"/>
  <c r="F73" i="13"/>
  <c r="J73" i="13"/>
  <c r="N73" i="13"/>
  <c r="R73" i="13"/>
  <c r="V73" i="13"/>
  <c r="Z73" i="13"/>
  <c r="AD73" i="13"/>
  <c r="F76" i="13"/>
  <c r="F81" i="13" s="1"/>
  <c r="F83" i="13" s="1"/>
  <c r="J76" i="13"/>
  <c r="N76" i="13"/>
  <c r="N81" i="13" s="1"/>
  <c r="N83" i="13" s="1"/>
  <c r="R76" i="13"/>
  <c r="V76" i="13"/>
  <c r="V81" i="13" s="1"/>
  <c r="V83" i="13" s="1"/>
  <c r="Z76" i="13"/>
  <c r="Z81" i="13" s="1"/>
  <c r="Z83" i="13" s="1"/>
  <c r="AD76" i="13"/>
  <c r="AD81" i="13" s="1"/>
  <c r="AD83" i="13" s="1"/>
  <c r="AH35" i="13"/>
  <c r="E75" i="13"/>
  <c r="I75" i="13"/>
  <c r="M75" i="13"/>
  <c r="Q75" i="13"/>
  <c r="U75" i="13"/>
  <c r="Y75" i="13"/>
  <c r="AC75" i="13"/>
  <c r="AG75" i="13"/>
  <c r="AH43" i="13"/>
  <c r="AH56" i="13"/>
  <c r="F61" i="13"/>
  <c r="J61" i="13"/>
  <c r="N61" i="13"/>
  <c r="R61" i="13"/>
  <c r="V61" i="13"/>
  <c r="AD61" i="13"/>
  <c r="G70" i="13"/>
  <c r="K70" i="13"/>
  <c r="O70" i="13"/>
  <c r="S70" i="13"/>
  <c r="W70" i="13"/>
  <c r="AA70" i="13"/>
  <c r="AE70" i="13"/>
  <c r="G73" i="13"/>
  <c r="K73" i="13"/>
  <c r="O73" i="13"/>
  <c r="S73" i="13"/>
  <c r="W73" i="13"/>
  <c r="AA73" i="13"/>
  <c r="AE73" i="13"/>
  <c r="I57" i="13"/>
  <c r="G57" i="13"/>
  <c r="G54" i="13"/>
  <c r="K57" i="13"/>
  <c r="K54" i="13"/>
  <c r="O54" i="13"/>
  <c r="O57" i="13"/>
  <c r="S54" i="13"/>
  <c r="S57" i="13"/>
  <c r="W54" i="13"/>
  <c r="W57" i="13"/>
  <c r="AA57" i="13"/>
  <c r="AA54" i="13"/>
  <c r="AE54" i="13"/>
  <c r="AE57" i="13"/>
  <c r="F57" i="13"/>
  <c r="F54" i="13"/>
  <c r="V57" i="13"/>
  <c r="V54" i="13"/>
  <c r="AD57" i="13"/>
  <c r="AH17" i="13"/>
  <c r="AH42" i="13"/>
  <c r="AH59" i="13"/>
  <c r="K81" i="13"/>
  <c r="K83" i="13" s="1"/>
  <c r="AH65" i="13"/>
  <c r="S66" i="13"/>
  <c r="D76" i="13"/>
  <c r="AH19" i="13"/>
  <c r="G66" i="13"/>
  <c r="W66" i="13"/>
  <c r="P70" i="13"/>
  <c r="AF70" i="13"/>
  <c r="AH72" i="13"/>
  <c r="H73" i="13"/>
  <c r="X73" i="13"/>
  <c r="K66" i="13"/>
  <c r="AA66" i="13"/>
  <c r="D70" i="13"/>
  <c r="F66" i="13"/>
  <c r="J66" i="13"/>
  <c r="N66" i="13"/>
  <c r="O66" i="13"/>
  <c r="AE66" i="13"/>
  <c r="R66" i="13"/>
  <c r="Z66" i="13"/>
  <c r="AH82" i="13"/>
  <c r="V66" i="13"/>
  <c r="AD66" i="13"/>
  <c r="H63" i="12"/>
  <c r="H54" i="12"/>
  <c r="H55" i="12"/>
  <c r="H53" i="12"/>
  <c r="H47" i="12"/>
  <c r="H48" i="12"/>
  <c r="H49" i="12"/>
  <c r="H46" i="12"/>
  <c r="H44" i="12"/>
  <c r="H43" i="12"/>
  <c r="H37" i="12"/>
  <c r="H38" i="12"/>
  <c r="H39" i="12"/>
  <c r="H40" i="12"/>
  <c r="H41" i="12"/>
  <c r="H36" i="12"/>
  <c r="H28" i="12"/>
  <c r="H29" i="12"/>
  <c r="H30" i="12"/>
  <c r="H31" i="12"/>
  <c r="H32" i="12"/>
  <c r="H33" i="12"/>
  <c r="H34" i="12"/>
  <c r="H27" i="12"/>
  <c r="H23" i="12"/>
  <c r="H21" i="12"/>
  <c r="H20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5" i="12"/>
  <c r="N57" i="13" l="1"/>
  <c r="L57" i="13"/>
  <c r="R57" i="13"/>
  <c r="Z57" i="13"/>
  <c r="J57" i="13"/>
  <c r="H54" i="13"/>
  <c r="E57" i="13"/>
  <c r="J77" i="13"/>
  <c r="J79" i="13" s="1"/>
  <c r="M81" i="13"/>
  <c r="M83" i="13" s="1"/>
  <c r="P77" i="13"/>
  <c r="P79" i="13" s="1"/>
  <c r="R81" i="13"/>
  <c r="R83" i="13" s="1"/>
  <c r="U54" i="13"/>
  <c r="D57" i="13"/>
  <c r="AE77" i="13"/>
  <c r="AE79" i="13" s="1"/>
  <c r="AB54" i="13"/>
  <c r="AB62" i="13" s="1"/>
  <c r="J81" i="13"/>
  <c r="J83" i="13" s="1"/>
  <c r="AG57" i="13"/>
  <c r="AH75" i="13"/>
  <c r="V77" i="13"/>
  <c r="V79" i="13" s="1"/>
  <c r="Z77" i="13"/>
  <c r="Z79" i="13" s="1"/>
  <c r="X77" i="13"/>
  <c r="X79" i="13" s="1"/>
  <c r="N77" i="13"/>
  <c r="N79" i="13" s="1"/>
  <c r="AD77" i="13"/>
  <c r="AD79" i="13" s="1"/>
  <c r="D77" i="13"/>
  <c r="D79" i="13" s="1"/>
  <c r="W81" i="13"/>
  <c r="W83" i="13" s="1"/>
  <c r="G81" i="13"/>
  <c r="G83" i="13" s="1"/>
  <c r="P54" i="13"/>
  <c r="T54" i="13"/>
  <c r="T62" i="13" s="1"/>
  <c r="Q57" i="13"/>
  <c r="AB77" i="13"/>
  <c r="AB79" i="13" s="1"/>
  <c r="Y54" i="13"/>
  <c r="M77" i="13"/>
  <c r="M79" i="13" s="1"/>
  <c r="P81" i="13"/>
  <c r="P83" i="13" s="1"/>
  <c r="D81" i="13"/>
  <c r="D83" i="13" s="1"/>
  <c r="AA77" i="13"/>
  <c r="AA79" i="13" s="1"/>
  <c r="O77" i="13"/>
  <c r="O79" i="13" s="1"/>
  <c r="L77" i="13"/>
  <c r="L79" i="13" s="1"/>
  <c r="U81" i="13"/>
  <c r="U83" i="13" s="1"/>
  <c r="E81" i="13"/>
  <c r="E83" i="13" s="1"/>
  <c r="AF77" i="13"/>
  <c r="AF79" i="13" s="1"/>
  <c r="AG77" i="13"/>
  <c r="AG79" i="13" s="1"/>
  <c r="Y77" i="13"/>
  <c r="Y79" i="13" s="1"/>
  <c r="I77" i="13"/>
  <c r="I79" i="13" s="1"/>
  <c r="T81" i="13"/>
  <c r="T83" i="13" s="1"/>
  <c r="R77" i="13"/>
  <c r="R79" i="13" s="1"/>
  <c r="X81" i="13"/>
  <c r="X83" i="13" s="1"/>
  <c r="AC77" i="13"/>
  <c r="AC79" i="13" s="1"/>
  <c r="AF54" i="13"/>
  <c r="AF62" i="13" s="1"/>
  <c r="D85" i="13"/>
  <c r="AC54" i="13"/>
  <c r="AC62" i="13" s="1"/>
  <c r="X54" i="13"/>
  <c r="M57" i="13"/>
  <c r="D90" i="13"/>
  <c r="AH61" i="13"/>
  <c r="AF81" i="13"/>
  <c r="AF83" i="13" s="1"/>
  <c r="AC81" i="13"/>
  <c r="AC83" i="13" s="1"/>
  <c r="Q77" i="13"/>
  <c r="Q79" i="13" s="1"/>
  <c r="E77" i="13"/>
  <c r="E79" i="13" s="1"/>
  <c r="U77" i="13"/>
  <c r="U79" i="13" s="1"/>
  <c r="F77" i="13"/>
  <c r="F79" i="13" s="1"/>
  <c r="AH73" i="13"/>
  <c r="AH76" i="13"/>
  <c r="Y81" i="13"/>
  <c r="Y83" i="13" s="1"/>
  <c r="I81" i="13"/>
  <c r="I83" i="13" s="1"/>
  <c r="AG81" i="13"/>
  <c r="AG83" i="13" s="1"/>
  <c r="Q81" i="13"/>
  <c r="Q83" i="13" s="1"/>
  <c r="P62" i="13"/>
  <c r="AD62" i="13"/>
  <c r="D62" i="13"/>
  <c r="D55" i="13"/>
  <c r="E55" i="13" s="1"/>
  <c r="F55" i="13" s="1"/>
  <c r="G55" i="13" s="1"/>
  <c r="H55" i="13" s="1"/>
  <c r="I55" i="13" s="1"/>
  <c r="J55" i="13" s="1"/>
  <c r="K55" i="13" s="1"/>
  <c r="L55" i="13" s="1"/>
  <c r="M55" i="13" s="1"/>
  <c r="N55" i="13" s="1"/>
  <c r="O55" i="13" s="1"/>
  <c r="G62" i="13"/>
  <c r="AG62" i="13"/>
  <c r="Q62" i="13"/>
  <c r="H62" i="13"/>
  <c r="V62" i="13"/>
  <c r="M62" i="13"/>
  <c r="R62" i="13"/>
  <c r="AE62" i="13"/>
  <c r="W62" i="13"/>
  <c r="O62" i="13"/>
  <c r="AA62" i="13"/>
  <c r="K62" i="13"/>
  <c r="Y62" i="13"/>
  <c r="I62" i="13"/>
  <c r="F62" i="13"/>
  <c r="U62" i="13"/>
  <c r="E62" i="13"/>
  <c r="L62" i="13"/>
  <c r="Z62" i="13"/>
  <c r="J62" i="13"/>
  <c r="S62" i="13"/>
  <c r="N62" i="13"/>
  <c r="G47" i="12"/>
  <c r="G48" i="12"/>
  <c r="G49" i="12"/>
  <c r="G46" i="12"/>
  <c r="F47" i="12"/>
  <c r="F48" i="12"/>
  <c r="F49" i="12"/>
  <c r="F46" i="12"/>
  <c r="E47" i="12"/>
  <c r="E48" i="12"/>
  <c r="E49" i="12"/>
  <c r="E46" i="12"/>
  <c r="D47" i="12"/>
  <c r="D48" i="12"/>
  <c r="D49" i="12"/>
  <c r="D46" i="12"/>
  <c r="P55" i="13" l="1"/>
  <c r="Q55" i="13" s="1"/>
  <c r="R55" i="13" s="1"/>
  <c r="S55" i="13" s="1"/>
  <c r="T55" i="13" s="1"/>
  <c r="U55" i="13" s="1"/>
  <c r="V55" i="13" s="1"/>
  <c r="W55" i="13" s="1"/>
  <c r="X55" i="13" s="1"/>
  <c r="Y55" i="13" s="1"/>
  <c r="Z55" i="13" s="1"/>
  <c r="AA55" i="13" s="1"/>
  <c r="AB55" i="13" s="1"/>
  <c r="AC55" i="13" s="1"/>
  <c r="AD55" i="13" s="1"/>
  <c r="AE55" i="13" s="1"/>
  <c r="AF55" i="13" s="1"/>
  <c r="AG55" i="13" s="1"/>
  <c r="D86" i="13"/>
  <c r="AH54" i="13"/>
  <c r="D89" i="13" s="1"/>
  <c r="D91" i="13" s="1"/>
  <c r="X62" i="13"/>
  <c r="AH62" i="13" s="1"/>
  <c r="AH77" i="13"/>
  <c r="D87" i="13"/>
  <c r="D88" i="13"/>
  <c r="AH81" i="13"/>
  <c r="G61" i="12"/>
  <c r="G63" i="12"/>
  <c r="AI56" i="10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20" i="12"/>
  <c r="G21" i="12"/>
  <c r="G23" i="12"/>
  <c r="G25" i="12"/>
  <c r="G27" i="12"/>
  <c r="G28" i="12"/>
  <c r="G29" i="12"/>
  <c r="G30" i="12"/>
  <c r="G31" i="12"/>
  <c r="G32" i="12"/>
  <c r="G33" i="12"/>
  <c r="G34" i="12"/>
  <c r="G36" i="12"/>
  <c r="G37" i="12"/>
  <c r="G38" i="12"/>
  <c r="G39" i="12"/>
  <c r="G40" i="12"/>
  <c r="G41" i="12"/>
  <c r="G43" i="12"/>
  <c r="G51" i="12"/>
  <c r="G53" i="12"/>
  <c r="G54" i="12"/>
  <c r="G55" i="12"/>
  <c r="G5" i="12"/>
  <c r="F59" i="12"/>
  <c r="F60" i="12"/>
  <c r="F61" i="12"/>
  <c r="F62" i="12"/>
  <c r="F63" i="12"/>
  <c r="F64" i="12"/>
  <c r="F58" i="12"/>
  <c r="AH56" i="9"/>
  <c r="F51" i="12" s="1"/>
  <c r="F20" i="12"/>
  <c r="F21" i="12"/>
  <c r="F23" i="12"/>
  <c r="F25" i="12"/>
  <c r="F27" i="12"/>
  <c r="F28" i="12"/>
  <c r="F29" i="12"/>
  <c r="F30" i="12"/>
  <c r="F31" i="12"/>
  <c r="F32" i="12"/>
  <c r="F33" i="12"/>
  <c r="F34" i="12"/>
  <c r="F36" i="12"/>
  <c r="F37" i="12"/>
  <c r="F38" i="12"/>
  <c r="F39" i="12"/>
  <c r="F40" i="12"/>
  <c r="F41" i="12"/>
  <c r="F43" i="12"/>
  <c r="F44" i="12"/>
  <c r="F50" i="12"/>
  <c r="F53" i="12"/>
  <c r="F54" i="12"/>
  <c r="F55" i="12"/>
  <c r="F56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5" i="12"/>
  <c r="E59" i="12"/>
  <c r="E60" i="12"/>
  <c r="E61" i="12"/>
  <c r="E62" i="12"/>
  <c r="E63" i="12"/>
  <c r="E64" i="12"/>
  <c r="E58" i="12"/>
  <c r="AI56" i="8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20" i="12"/>
  <c r="E21" i="12"/>
  <c r="E23" i="12"/>
  <c r="E25" i="12"/>
  <c r="E27" i="12"/>
  <c r="E28" i="12"/>
  <c r="E29" i="12"/>
  <c r="E30" i="12"/>
  <c r="E31" i="12"/>
  <c r="E32" i="12"/>
  <c r="E33" i="12"/>
  <c r="E34" i="12"/>
  <c r="E36" i="12"/>
  <c r="E37" i="12"/>
  <c r="E38" i="12"/>
  <c r="E39" i="12"/>
  <c r="E40" i="12"/>
  <c r="E41" i="12"/>
  <c r="E43" i="12"/>
  <c r="E44" i="12"/>
  <c r="E50" i="12"/>
  <c r="E51" i="12"/>
  <c r="E53" i="12"/>
  <c r="E54" i="12"/>
  <c r="E55" i="12"/>
  <c r="E56" i="12"/>
  <c r="E5" i="12"/>
  <c r="D59" i="12"/>
  <c r="D60" i="12"/>
  <c r="D61" i="12"/>
  <c r="D62" i="12"/>
  <c r="D63" i="12"/>
  <c r="D64" i="12"/>
  <c r="D58" i="12"/>
  <c r="AH82" i="7"/>
  <c r="AH81" i="7"/>
  <c r="AH56" i="7"/>
  <c r="D51" i="12" s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20" i="12"/>
  <c r="D21" i="12"/>
  <c r="D23" i="12"/>
  <c r="D25" i="12"/>
  <c r="D27" i="12"/>
  <c r="D28" i="12"/>
  <c r="D29" i="12"/>
  <c r="D30" i="12"/>
  <c r="D31" i="12"/>
  <c r="D32" i="12"/>
  <c r="D33" i="12"/>
  <c r="D34" i="12"/>
  <c r="D36" i="12"/>
  <c r="D37" i="12"/>
  <c r="D38" i="12"/>
  <c r="D39" i="12"/>
  <c r="D40" i="12"/>
  <c r="D41" i="12"/>
  <c r="D43" i="12"/>
  <c r="D44" i="12"/>
  <c r="D50" i="12"/>
  <c r="D53" i="12"/>
  <c r="D54" i="12"/>
  <c r="D55" i="12"/>
  <c r="D56" i="12"/>
  <c r="D5" i="12"/>
  <c r="AH82" i="11" l="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AH78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AH65" i="11"/>
  <c r="AH66" i="11" s="1"/>
  <c r="AG65" i="11"/>
  <c r="AF65" i="11"/>
  <c r="AE65" i="11"/>
  <c r="AD65" i="11"/>
  <c r="AD66" i="11" s="1"/>
  <c r="AC65" i="11"/>
  <c r="AB65" i="11"/>
  <c r="AA65" i="11"/>
  <c r="Z65" i="11"/>
  <c r="Z66" i="11" s="1"/>
  <c r="Y65" i="11"/>
  <c r="X65" i="11"/>
  <c r="W65" i="11"/>
  <c r="V65" i="11"/>
  <c r="V66" i="11" s="1"/>
  <c r="U65" i="11"/>
  <c r="T65" i="11"/>
  <c r="S65" i="11"/>
  <c r="R65" i="11"/>
  <c r="R66" i="11" s="1"/>
  <c r="Q65" i="11"/>
  <c r="P65" i="11"/>
  <c r="O65" i="11"/>
  <c r="N65" i="11"/>
  <c r="N66" i="11" s="1"/>
  <c r="M65" i="11"/>
  <c r="L65" i="11"/>
  <c r="K65" i="11"/>
  <c r="J65" i="11"/>
  <c r="I65" i="11"/>
  <c r="H65" i="11"/>
  <c r="G65" i="11"/>
  <c r="F65" i="11"/>
  <c r="E65" i="11"/>
  <c r="D65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AH59" i="11"/>
  <c r="AG59" i="11"/>
  <c r="AG61" i="11" s="1"/>
  <c r="AF59" i="11"/>
  <c r="AE59" i="11"/>
  <c r="AD59" i="11"/>
  <c r="AC59" i="11"/>
  <c r="AC61" i="11" s="1"/>
  <c r="AB59" i="11"/>
  <c r="AA59" i="11"/>
  <c r="Z59" i="11"/>
  <c r="Y59" i="11"/>
  <c r="Y61" i="11" s="1"/>
  <c r="X59" i="11"/>
  <c r="W59" i="11"/>
  <c r="V59" i="11"/>
  <c r="U59" i="11"/>
  <c r="U61" i="11" s="1"/>
  <c r="T59" i="11"/>
  <c r="S59" i="11"/>
  <c r="R59" i="11"/>
  <c r="Q59" i="11"/>
  <c r="Q61" i="11" s="1"/>
  <c r="P59" i="11"/>
  <c r="O59" i="11"/>
  <c r="N59" i="11"/>
  <c r="M59" i="11"/>
  <c r="M61" i="11" s="1"/>
  <c r="L59" i="11"/>
  <c r="K59" i="11"/>
  <c r="J59" i="11"/>
  <c r="I59" i="11"/>
  <c r="H59" i="11"/>
  <c r="G59" i="11"/>
  <c r="F59" i="11"/>
  <c r="E59" i="11"/>
  <c r="D59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AI56" i="11" s="1"/>
  <c r="H51" i="12" s="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AI46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AI41" i="11"/>
  <c r="AI40" i="11"/>
  <c r="AI39" i="11"/>
  <c r="AI36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AH34" i="11"/>
  <c r="AH76" i="11" s="1"/>
  <c r="AG34" i="11"/>
  <c r="AF34" i="11"/>
  <c r="AE34" i="11"/>
  <c r="AD34" i="11"/>
  <c r="AD76" i="11" s="1"/>
  <c r="AC34" i="11"/>
  <c r="AB34" i="11"/>
  <c r="AB76" i="11" s="1"/>
  <c r="AA34" i="11"/>
  <c r="Z34" i="11"/>
  <c r="Z76" i="11" s="1"/>
  <c r="Y34" i="11"/>
  <c r="X34" i="11"/>
  <c r="W34" i="11"/>
  <c r="V34" i="11"/>
  <c r="V76" i="11" s="1"/>
  <c r="U34" i="11"/>
  <c r="T34" i="11"/>
  <c r="S34" i="11"/>
  <c r="R34" i="11"/>
  <c r="R76" i="11" s="1"/>
  <c r="Q34" i="11"/>
  <c r="P34" i="11"/>
  <c r="P76" i="11" s="1"/>
  <c r="O34" i="11"/>
  <c r="N34" i="11"/>
  <c r="N76" i="11" s="1"/>
  <c r="M34" i="11"/>
  <c r="L34" i="11"/>
  <c r="L76" i="11" s="1"/>
  <c r="K34" i="11"/>
  <c r="J34" i="11"/>
  <c r="J76" i="11" s="1"/>
  <c r="I34" i="11"/>
  <c r="H34" i="11"/>
  <c r="G34" i="11"/>
  <c r="F34" i="11"/>
  <c r="F76" i="11" s="1"/>
  <c r="E34" i="11"/>
  <c r="D34" i="11"/>
  <c r="AI33" i="11"/>
  <c r="AI32" i="11"/>
  <c r="AI31" i="11"/>
  <c r="AI30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AI26" i="11"/>
  <c r="H25" i="12" s="1"/>
  <c r="AI24" i="11"/>
  <c r="AI22" i="11"/>
  <c r="AI21" i="11"/>
  <c r="AI18" i="11"/>
  <c r="AH17" i="11"/>
  <c r="AH19" i="11" s="1"/>
  <c r="AG17" i="11"/>
  <c r="AG19" i="11" s="1"/>
  <c r="AF17" i="11"/>
  <c r="AF19" i="11" s="1"/>
  <c r="AE17" i="11"/>
  <c r="AE19" i="11" s="1"/>
  <c r="AE53" i="11" s="1"/>
  <c r="AE54" i="11" s="1"/>
  <c r="AD17" i="11"/>
  <c r="AD19" i="11" s="1"/>
  <c r="AC17" i="11"/>
  <c r="AC19" i="11" s="1"/>
  <c r="AB17" i="11"/>
  <c r="AB19" i="11" s="1"/>
  <c r="AA17" i="11"/>
  <c r="AA19" i="11" s="1"/>
  <c r="AA53" i="11" s="1"/>
  <c r="AA57" i="11" s="1"/>
  <c r="Z17" i="11"/>
  <c r="Z19" i="11" s="1"/>
  <c r="Y17" i="11"/>
  <c r="Y19" i="11" s="1"/>
  <c r="X17" i="11"/>
  <c r="X19" i="11" s="1"/>
  <c r="W17" i="11"/>
  <c r="W19" i="11" s="1"/>
  <c r="W53" i="11" s="1"/>
  <c r="W57" i="11" s="1"/>
  <c r="V17" i="11"/>
  <c r="V19" i="11" s="1"/>
  <c r="U17" i="11"/>
  <c r="U19" i="11" s="1"/>
  <c r="T17" i="11"/>
  <c r="T19" i="11" s="1"/>
  <c r="S17" i="11"/>
  <c r="S19" i="11" s="1"/>
  <c r="S53" i="11" s="1"/>
  <c r="S54" i="11" s="1"/>
  <c r="R17" i="11"/>
  <c r="R19" i="11" s="1"/>
  <c r="Q17" i="11"/>
  <c r="Q19" i="11" s="1"/>
  <c r="P17" i="11"/>
  <c r="P19" i="11" s="1"/>
  <c r="O17" i="11"/>
  <c r="O19" i="11" s="1"/>
  <c r="O53" i="11" s="1"/>
  <c r="O57" i="11" s="1"/>
  <c r="N17" i="11"/>
  <c r="N19" i="11" s="1"/>
  <c r="M17" i="11"/>
  <c r="M19" i="11" s="1"/>
  <c r="L17" i="11"/>
  <c r="L19" i="11" s="1"/>
  <c r="K17" i="11"/>
  <c r="K19" i="11" s="1"/>
  <c r="K53" i="11" s="1"/>
  <c r="K57" i="11" s="1"/>
  <c r="J17" i="11"/>
  <c r="J19" i="11" s="1"/>
  <c r="I17" i="11"/>
  <c r="I19" i="11" s="1"/>
  <c r="H17" i="11"/>
  <c r="H19" i="11" s="1"/>
  <c r="G17" i="11"/>
  <c r="G19" i="11" s="1"/>
  <c r="F17" i="11"/>
  <c r="F19" i="11" s="1"/>
  <c r="E17" i="11"/>
  <c r="E19" i="11" s="1"/>
  <c r="D17" i="11"/>
  <c r="D19" i="11" s="1"/>
  <c r="AI16" i="11"/>
  <c r="AI15" i="11"/>
  <c r="AI14" i="11"/>
  <c r="AI13" i="11"/>
  <c r="AI12" i="11"/>
  <c r="AI11" i="11"/>
  <c r="AI10" i="11"/>
  <c r="AI9" i="11"/>
  <c r="AI8" i="11"/>
  <c r="AI7" i="11"/>
  <c r="AI6" i="11"/>
  <c r="AI5" i="11"/>
  <c r="H53" i="11" l="1"/>
  <c r="H54" i="11" s="1"/>
  <c r="H62" i="11" s="1"/>
  <c r="P53" i="11"/>
  <c r="T53" i="11"/>
  <c r="T54" i="11" s="1"/>
  <c r="AB53" i="11"/>
  <c r="AF53" i="11"/>
  <c r="AF54" i="11" s="1"/>
  <c r="L53" i="11"/>
  <c r="X53" i="11"/>
  <c r="X54" i="11" s="1"/>
  <c r="D70" i="11"/>
  <c r="H70" i="11"/>
  <c r="L70" i="11"/>
  <c r="P70" i="11"/>
  <c r="T70" i="11"/>
  <c r="X70" i="11"/>
  <c r="AB70" i="11"/>
  <c r="AF70" i="11"/>
  <c r="F73" i="11"/>
  <c r="N73" i="11"/>
  <c r="V73" i="11"/>
  <c r="AD73" i="11"/>
  <c r="K70" i="11"/>
  <c r="O70" i="11"/>
  <c r="S70" i="11"/>
  <c r="W70" i="11"/>
  <c r="AA70" i="11"/>
  <c r="AE70" i="11"/>
  <c r="H61" i="11"/>
  <c r="X61" i="11"/>
  <c r="E70" i="11"/>
  <c r="I70" i="11"/>
  <c r="M70" i="11"/>
  <c r="Q70" i="11"/>
  <c r="U70" i="11"/>
  <c r="Y70" i="11"/>
  <c r="AC70" i="11"/>
  <c r="AG70" i="11"/>
  <c r="G73" i="11"/>
  <c r="K73" i="11"/>
  <c r="O73" i="11"/>
  <c r="S73" i="11"/>
  <c r="W73" i="11"/>
  <c r="AA73" i="11"/>
  <c r="AE73" i="11"/>
  <c r="AB75" i="11"/>
  <c r="AB77" i="11" s="1"/>
  <c r="AB79" i="11" s="1"/>
  <c r="L75" i="11"/>
  <c r="L81" i="11" s="1"/>
  <c r="L83" i="11" s="1"/>
  <c r="P75" i="11"/>
  <c r="AA66" i="11"/>
  <c r="AE66" i="11"/>
  <c r="E75" i="11"/>
  <c r="I75" i="11"/>
  <c r="M75" i="11"/>
  <c r="Q75" i="11"/>
  <c r="U75" i="11"/>
  <c r="Y75" i="11"/>
  <c r="AC75" i="11"/>
  <c r="AG75" i="11"/>
  <c r="AI43" i="11"/>
  <c r="AF76" i="11"/>
  <c r="AF75" i="11"/>
  <c r="G53" i="11"/>
  <c r="G54" i="11" s="1"/>
  <c r="AI47" i="11"/>
  <c r="E61" i="11"/>
  <c r="I61" i="11"/>
  <c r="G57" i="11"/>
  <c r="G70" i="11"/>
  <c r="AI82" i="11"/>
  <c r="F66" i="11"/>
  <c r="J66" i="11"/>
  <c r="E53" i="11"/>
  <c r="E57" i="11" s="1"/>
  <c r="I53" i="11"/>
  <c r="I54" i="11" s="1"/>
  <c r="M53" i="11"/>
  <c r="M54" i="11" s="1"/>
  <c r="Q53" i="11"/>
  <c r="Q57" i="11" s="1"/>
  <c r="U53" i="11"/>
  <c r="U54" i="11" s="1"/>
  <c r="AC53" i="11"/>
  <c r="AC57" i="11" s="1"/>
  <c r="AG53" i="11"/>
  <c r="AG54" i="11" s="1"/>
  <c r="F53" i="11"/>
  <c r="F57" i="11" s="1"/>
  <c r="J53" i="11"/>
  <c r="J57" i="11" s="1"/>
  <c r="N53" i="11"/>
  <c r="N57" i="11" s="1"/>
  <c r="R53" i="11"/>
  <c r="R54" i="11" s="1"/>
  <c r="V53" i="11"/>
  <c r="V57" i="11" s="1"/>
  <c r="Z53" i="11"/>
  <c r="Z54" i="11" s="1"/>
  <c r="AD53" i="11"/>
  <c r="AD57" i="11" s="1"/>
  <c r="AH53" i="11"/>
  <c r="AH57" i="11" s="1"/>
  <c r="Y53" i="11"/>
  <c r="Y54" i="11" s="1"/>
  <c r="F61" i="11"/>
  <c r="N61" i="11"/>
  <c r="Z61" i="11"/>
  <c r="H73" i="11"/>
  <c r="L73" i="11"/>
  <c r="P73" i="11"/>
  <c r="T73" i="11"/>
  <c r="X73" i="11"/>
  <c r="AB73" i="11"/>
  <c r="AF73" i="11"/>
  <c r="J61" i="11"/>
  <c r="V61" i="11"/>
  <c r="AD61" i="11"/>
  <c r="AI72" i="11"/>
  <c r="L77" i="11"/>
  <c r="L79" i="11" s="1"/>
  <c r="P77" i="11"/>
  <c r="P79" i="11" s="1"/>
  <c r="AA54" i="11"/>
  <c r="S57" i="11"/>
  <c r="K66" i="11"/>
  <c r="O66" i="11"/>
  <c r="K61" i="11"/>
  <c r="S61" i="11"/>
  <c r="S62" i="11" s="1"/>
  <c r="AA61" i="11"/>
  <c r="L61" i="11"/>
  <c r="P61" i="11"/>
  <c r="T61" i="11"/>
  <c r="AB61" i="11"/>
  <c r="AF61" i="11"/>
  <c r="E73" i="11"/>
  <c r="I73" i="11"/>
  <c r="M73" i="11"/>
  <c r="Q73" i="11"/>
  <c r="U73" i="11"/>
  <c r="Y73" i="11"/>
  <c r="AC73" i="11"/>
  <c r="AG73" i="11"/>
  <c r="G61" i="11"/>
  <c r="O61" i="11"/>
  <c r="W61" i="11"/>
  <c r="AE61" i="11"/>
  <c r="AE62" i="11" s="1"/>
  <c r="R61" i="11"/>
  <c r="AH61" i="11"/>
  <c r="H57" i="11"/>
  <c r="G76" i="11"/>
  <c r="O76" i="11"/>
  <c r="W76" i="11"/>
  <c r="AE76" i="11"/>
  <c r="J75" i="11"/>
  <c r="J81" i="11" s="1"/>
  <c r="J83" i="11" s="1"/>
  <c r="R75" i="11"/>
  <c r="R77" i="11" s="1"/>
  <c r="R79" i="11" s="1"/>
  <c r="Z75" i="11"/>
  <c r="Z77" i="11" s="1"/>
  <c r="Z79" i="11" s="1"/>
  <c r="AH75" i="11"/>
  <c r="AH77" i="11" s="1"/>
  <c r="AH79" i="11" s="1"/>
  <c r="D76" i="11"/>
  <c r="H76" i="11"/>
  <c r="T76" i="11"/>
  <c r="X76" i="11"/>
  <c r="AI37" i="11"/>
  <c r="G75" i="11"/>
  <c r="K75" i="11"/>
  <c r="O75" i="11"/>
  <c r="S75" i="11"/>
  <c r="W75" i="11"/>
  <c r="AA75" i="11"/>
  <c r="AE75" i="11"/>
  <c r="AE81" i="11" s="1"/>
  <c r="AE83" i="11" s="1"/>
  <c r="K76" i="11"/>
  <c r="S76" i="11"/>
  <c r="AA76" i="11"/>
  <c r="AA77" i="11" s="1"/>
  <c r="AA79" i="11" s="1"/>
  <c r="F75" i="11"/>
  <c r="F81" i="11" s="1"/>
  <c r="F83" i="11" s="1"/>
  <c r="N75" i="11"/>
  <c r="N81" i="11" s="1"/>
  <c r="N83" i="11" s="1"/>
  <c r="V75" i="11"/>
  <c r="V77" i="11" s="1"/>
  <c r="V79" i="11" s="1"/>
  <c r="AD75" i="11"/>
  <c r="AD77" i="11" s="1"/>
  <c r="AD79" i="11" s="1"/>
  <c r="AI35" i="11"/>
  <c r="D75" i="11"/>
  <c r="D77" i="11" s="1"/>
  <c r="D79" i="11" s="1"/>
  <c r="H75" i="11"/>
  <c r="H77" i="11" s="1"/>
  <c r="H79" i="11" s="1"/>
  <c r="T75" i="11"/>
  <c r="T77" i="11" s="1"/>
  <c r="T79" i="11" s="1"/>
  <c r="X75" i="11"/>
  <c r="X81" i="11" s="1"/>
  <c r="X83" i="11" s="1"/>
  <c r="AI44" i="11"/>
  <c r="E66" i="11"/>
  <c r="AI65" i="11"/>
  <c r="M66" i="11"/>
  <c r="U66" i="11"/>
  <c r="AC66" i="11"/>
  <c r="L57" i="11"/>
  <c r="L54" i="11"/>
  <c r="AB54" i="11"/>
  <c r="AB57" i="11"/>
  <c r="AI42" i="11"/>
  <c r="T57" i="11"/>
  <c r="AE57" i="11"/>
  <c r="AI64" i="11"/>
  <c r="AI34" i="11"/>
  <c r="X57" i="11"/>
  <c r="AI59" i="11"/>
  <c r="D61" i="11"/>
  <c r="I66" i="11"/>
  <c r="Q66" i="11"/>
  <c r="Y66" i="11"/>
  <c r="AG66" i="11"/>
  <c r="AI71" i="11"/>
  <c r="D73" i="11"/>
  <c r="AI17" i="11"/>
  <c r="T62" i="11"/>
  <c r="K54" i="11"/>
  <c r="D53" i="11"/>
  <c r="AI19" i="11"/>
  <c r="P54" i="11"/>
  <c r="P57" i="11"/>
  <c r="X62" i="11"/>
  <c r="AF57" i="11"/>
  <c r="O54" i="11"/>
  <c r="W54" i="11"/>
  <c r="O77" i="11"/>
  <c r="O79" i="11" s="1"/>
  <c r="AE77" i="11"/>
  <c r="AE79" i="11" s="1"/>
  <c r="S66" i="11"/>
  <c r="AI68" i="11"/>
  <c r="AI78" i="11"/>
  <c r="E76" i="11"/>
  <c r="I76" i="11"/>
  <c r="M76" i="11"/>
  <c r="Q76" i="11"/>
  <c r="U76" i="11"/>
  <c r="Y76" i="11"/>
  <c r="AC76" i="11"/>
  <c r="AG76" i="11"/>
  <c r="AI60" i="11"/>
  <c r="G66" i="11"/>
  <c r="W66" i="11"/>
  <c r="F70" i="11"/>
  <c r="J70" i="11"/>
  <c r="N70" i="11"/>
  <c r="R70" i="11"/>
  <c r="Z70" i="11"/>
  <c r="AH70" i="11"/>
  <c r="O81" i="11"/>
  <c r="O83" i="11" s="1"/>
  <c r="AI69" i="11"/>
  <c r="V70" i="11"/>
  <c r="AD70" i="11"/>
  <c r="J73" i="11"/>
  <c r="R73" i="11"/>
  <c r="Z73" i="11"/>
  <c r="AH73" i="11"/>
  <c r="P81" i="11"/>
  <c r="P83" i="11" s="1"/>
  <c r="D66" i="11"/>
  <c r="H66" i="11"/>
  <c r="L66" i="11"/>
  <c r="P66" i="11"/>
  <c r="T66" i="11"/>
  <c r="X66" i="11"/>
  <c r="AB66" i="11"/>
  <c r="AF66" i="11"/>
  <c r="R81" i="11"/>
  <c r="R83" i="11" s="1"/>
  <c r="AH81" i="11"/>
  <c r="AH83" i="11" s="1"/>
  <c r="AH82" i="10"/>
  <c r="AG82" i="10"/>
  <c r="AF82" i="10"/>
  <c r="AE82" i="10"/>
  <c r="AD82" i="10"/>
  <c r="AC82" i="10"/>
  <c r="AB82" i="10"/>
  <c r="AA82" i="10"/>
  <c r="Z82" i="10"/>
  <c r="Y82" i="10"/>
  <c r="X82" i="10"/>
  <c r="W82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AH78" i="10"/>
  <c r="AG78" i="10"/>
  <c r="AF78" i="10"/>
  <c r="AE78" i="10"/>
  <c r="AD78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AH72" i="10"/>
  <c r="AG72" i="10"/>
  <c r="AF72" i="10"/>
  <c r="AE72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AH68" i="10"/>
  <c r="AG68" i="10"/>
  <c r="AF68" i="10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AH65" i="10"/>
  <c r="AG65" i="10"/>
  <c r="AF65" i="10"/>
  <c r="AE65" i="10"/>
  <c r="AD65" i="10"/>
  <c r="AC65" i="10"/>
  <c r="AB65" i="10"/>
  <c r="AA65" i="10"/>
  <c r="Z65" i="10"/>
  <c r="Z66" i="10" s="1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AH60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AI46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AI41" i="10"/>
  <c r="AI40" i="10"/>
  <c r="AI39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AI36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AH34" i="10"/>
  <c r="AG34" i="10"/>
  <c r="AF34" i="10"/>
  <c r="AE34" i="10"/>
  <c r="AE76" i="10" s="1"/>
  <c r="AD34" i="10"/>
  <c r="AC34" i="10"/>
  <c r="AB34" i="10"/>
  <c r="AA34" i="10"/>
  <c r="AA76" i="10" s="1"/>
  <c r="Z34" i="10"/>
  <c r="Y34" i="10"/>
  <c r="X34" i="10"/>
  <c r="W34" i="10"/>
  <c r="W76" i="10" s="1"/>
  <c r="V34" i="10"/>
  <c r="U34" i="10"/>
  <c r="T34" i="10"/>
  <c r="S34" i="10"/>
  <c r="S76" i="10" s="1"/>
  <c r="R34" i="10"/>
  <c r="Q34" i="10"/>
  <c r="P34" i="10"/>
  <c r="O34" i="10"/>
  <c r="O76" i="10" s="1"/>
  <c r="N34" i="10"/>
  <c r="M34" i="10"/>
  <c r="L34" i="10"/>
  <c r="K34" i="10"/>
  <c r="K76" i="10" s="1"/>
  <c r="J34" i="10"/>
  <c r="I34" i="10"/>
  <c r="H34" i="10"/>
  <c r="G34" i="10"/>
  <c r="G76" i="10" s="1"/>
  <c r="F34" i="10"/>
  <c r="E34" i="10"/>
  <c r="D34" i="10"/>
  <c r="AI33" i="10"/>
  <c r="AI32" i="10"/>
  <c r="AI31" i="10"/>
  <c r="AI30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AI26" i="10"/>
  <c r="AI24" i="10"/>
  <c r="AI22" i="10"/>
  <c r="AI21" i="10"/>
  <c r="AI18" i="10"/>
  <c r="AH17" i="10"/>
  <c r="AH19" i="10" s="1"/>
  <c r="AG17" i="10"/>
  <c r="AG19" i="10" s="1"/>
  <c r="AF17" i="10"/>
  <c r="AF19" i="10" s="1"/>
  <c r="AE17" i="10"/>
  <c r="AE19" i="10" s="1"/>
  <c r="AD17" i="10"/>
  <c r="AD19" i="10" s="1"/>
  <c r="AC17" i="10"/>
  <c r="AC19" i="10" s="1"/>
  <c r="AB17" i="10"/>
  <c r="AB19" i="10" s="1"/>
  <c r="AA17" i="10"/>
  <c r="AA19" i="10" s="1"/>
  <c r="Z17" i="10"/>
  <c r="Z19" i="10" s="1"/>
  <c r="Y17" i="10"/>
  <c r="Y19" i="10" s="1"/>
  <c r="X17" i="10"/>
  <c r="X19" i="10" s="1"/>
  <c r="W17" i="10"/>
  <c r="W19" i="10" s="1"/>
  <c r="V17" i="10"/>
  <c r="V19" i="10" s="1"/>
  <c r="U17" i="10"/>
  <c r="U19" i="10" s="1"/>
  <c r="T17" i="10"/>
  <c r="T19" i="10" s="1"/>
  <c r="S17" i="10"/>
  <c r="S19" i="10" s="1"/>
  <c r="R17" i="10"/>
  <c r="R19" i="10" s="1"/>
  <c r="Q17" i="10"/>
  <c r="Q19" i="10" s="1"/>
  <c r="P17" i="10"/>
  <c r="P19" i="10" s="1"/>
  <c r="O17" i="10"/>
  <c r="O19" i="10" s="1"/>
  <c r="N17" i="10"/>
  <c r="N19" i="10" s="1"/>
  <c r="M17" i="10"/>
  <c r="M19" i="10" s="1"/>
  <c r="L17" i="10"/>
  <c r="L19" i="10" s="1"/>
  <c r="K17" i="10"/>
  <c r="K19" i="10" s="1"/>
  <c r="J17" i="10"/>
  <c r="J19" i="10" s="1"/>
  <c r="I17" i="10"/>
  <c r="I19" i="10" s="1"/>
  <c r="H17" i="10"/>
  <c r="H19" i="10" s="1"/>
  <c r="G17" i="10"/>
  <c r="G19" i="10" s="1"/>
  <c r="F17" i="10"/>
  <c r="F19" i="10" s="1"/>
  <c r="E17" i="10"/>
  <c r="E19" i="10" s="1"/>
  <c r="D17" i="10"/>
  <c r="AI16" i="10"/>
  <c r="AI15" i="10"/>
  <c r="AI14" i="10"/>
  <c r="AI13" i="10"/>
  <c r="AI12" i="10"/>
  <c r="AI11" i="10"/>
  <c r="AI10" i="10"/>
  <c r="AI9" i="10"/>
  <c r="AI8" i="10"/>
  <c r="AI7" i="10"/>
  <c r="AI6" i="10"/>
  <c r="AI5" i="10"/>
  <c r="AI73" i="11" l="1"/>
  <c r="U57" i="11"/>
  <c r="Z57" i="11"/>
  <c r="R57" i="11"/>
  <c r="AH54" i="11"/>
  <c r="AH62" i="11" s="1"/>
  <c r="M57" i="11"/>
  <c r="AD54" i="11"/>
  <c r="AG57" i="11"/>
  <c r="V81" i="11"/>
  <c r="V83" i="11" s="1"/>
  <c r="H81" i="11"/>
  <c r="H83" i="11" s="1"/>
  <c r="X77" i="11"/>
  <c r="X79" i="11" s="1"/>
  <c r="N54" i="11"/>
  <c r="N62" i="11" s="1"/>
  <c r="K81" i="11"/>
  <c r="K83" i="11" s="1"/>
  <c r="W77" i="11"/>
  <c r="W79" i="11" s="1"/>
  <c r="Q54" i="11"/>
  <c r="Q62" i="11" s="1"/>
  <c r="S81" i="11"/>
  <c r="S83" i="11" s="1"/>
  <c r="U81" i="11"/>
  <c r="U83" i="11" s="1"/>
  <c r="E81" i="11"/>
  <c r="E83" i="11" s="1"/>
  <c r="AF77" i="11"/>
  <c r="AF79" i="11" s="1"/>
  <c r="Y81" i="11"/>
  <c r="Y83" i="11" s="1"/>
  <c r="AB81" i="11"/>
  <c r="AB83" i="11" s="1"/>
  <c r="Z81" i="11"/>
  <c r="Z83" i="11" s="1"/>
  <c r="AC77" i="11"/>
  <c r="AC79" i="11" s="1"/>
  <c r="M81" i="11"/>
  <c r="M83" i="11" s="1"/>
  <c r="Q81" i="11"/>
  <c r="Q83" i="11" s="1"/>
  <c r="AA81" i="11"/>
  <c r="AA83" i="11" s="1"/>
  <c r="AF81" i="11"/>
  <c r="AF83" i="11" s="1"/>
  <c r="Y77" i="11"/>
  <c r="Y79" i="11" s="1"/>
  <c r="I81" i="11"/>
  <c r="I83" i="11" s="1"/>
  <c r="K77" i="11"/>
  <c r="K79" i="11" s="1"/>
  <c r="Y57" i="11"/>
  <c r="AG77" i="11"/>
  <c r="AG79" i="11" s="1"/>
  <c r="Q77" i="11"/>
  <c r="Q79" i="11" s="1"/>
  <c r="S77" i="11"/>
  <c r="S79" i="11" s="1"/>
  <c r="AI75" i="11"/>
  <c r="V54" i="11"/>
  <c r="AC54" i="11"/>
  <c r="AC62" i="11" s="1"/>
  <c r="H53" i="10"/>
  <c r="L53" i="10"/>
  <c r="P53" i="10"/>
  <c r="P54" i="10" s="1"/>
  <c r="T53" i="10"/>
  <c r="T57" i="10" s="1"/>
  <c r="X53" i="10"/>
  <c r="AB53" i="10"/>
  <c r="AF53" i="10"/>
  <c r="AF54" i="10" s="1"/>
  <c r="F54" i="11"/>
  <c r="F62" i="11" s="1"/>
  <c r="J54" i="11"/>
  <c r="J62" i="11" s="1"/>
  <c r="E54" i="11"/>
  <c r="E62" i="11" s="1"/>
  <c r="G77" i="11"/>
  <c r="G79" i="11" s="1"/>
  <c r="J77" i="11"/>
  <c r="J79" i="11" s="1"/>
  <c r="I57" i="11"/>
  <c r="I77" i="11"/>
  <c r="I79" i="11" s="1"/>
  <c r="F77" i="11"/>
  <c r="F79" i="11" s="1"/>
  <c r="AA62" i="11"/>
  <c r="T81" i="11"/>
  <c r="T83" i="11" s="1"/>
  <c r="D81" i="11"/>
  <c r="D83" i="11" s="1"/>
  <c r="N77" i="11"/>
  <c r="N79" i="11" s="1"/>
  <c r="AC81" i="11"/>
  <c r="AC83" i="11" s="1"/>
  <c r="M77" i="11"/>
  <c r="M79" i="11" s="1"/>
  <c r="W81" i="11"/>
  <c r="W83" i="11" s="1"/>
  <c r="G81" i="11"/>
  <c r="G83" i="11" s="1"/>
  <c r="AD81" i="11"/>
  <c r="AD83" i="11" s="1"/>
  <c r="O62" i="11"/>
  <c r="AF62" i="11"/>
  <c r="P62" i="11"/>
  <c r="AB62" i="11"/>
  <c r="E77" i="11"/>
  <c r="E79" i="11" s="1"/>
  <c r="AD62" i="11"/>
  <c r="V62" i="11"/>
  <c r="G62" i="11"/>
  <c r="D90" i="11"/>
  <c r="AI61" i="11"/>
  <c r="L62" i="11"/>
  <c r="U77" i="11"/>
  <c r="U79" i="11" s="1"/>
  <c r="U62" i="11"/>
  <c r="Y62" i="11"/>
  <c r="AI76" i="11"/>
  <c r="D85" i="11"/>
  <c r="H58" i="12" s="1"/>
  <c r="D54" i="11"/>
  <c r="D57" i="11"/>
  <c r="AG81" i="11"/>
  <c r="AG83" i="11" s="1"/>
  <c r="AG62" i="11"/>
  <c r="Z62" i="11"/>
  <c r="R62" i="11"/>
  <c r="AI70" i="11"/>
  <c r="W62" i="11"/>
  <c r="K62" i="11"/>
  <c r="I62" i="11"/>
  <c r="M62" i="11"/>
  <c r="G53" i="10"/>
  <c r="G57" i="10" s="1"/>
  <c r="K53" i="10"/>
  <c r="K54" i="10" s="1"/>
  <c r="O53" i="10"/>
  <c r="O57" i="10" s="1"/>
  <c r="S53" i="10"/>
  <c r="S54" i="10" s="1"/>
  <c r="W53" i="10"/>
  <c r="W57" i="10" s="1"/>
  <c r="AA53" i="10"/>
  <c r="AA57" i="10" s="1"/>
  <c r="AE53" i="10"/>
  <c r="AE54" i="10" s="1"/>
  <c r="D70" i="10"/>
  <c r="H70" i="10"/>
  <c r="L70" i="10"/>
  <c r="P70" i="10"/>
  <c r="T70" i="10"/>
  <c r="X70" i="10"/>
  <c r="AB70" i="10"/>
  <c r="AF70" i="10"/>
  <c r="R73" i="10"/>
  <c r="AH73" i="10"/>
  <c r="R70" i="10"/>
  <c r="Z70" i="10"/>
  <c r="AH70" i="10"/>
  <c r="E70" i="10"/>
  <c r="I70" i="10"/>
  <c r="M70" i="10"/>
  <c r="Q70" i="10"/>
  <c r="U70" i="10"/>
  <c r="Y70" i="10"/>
  <c r="AC70" i="10"/>
  <c r="AG70" i="10"/>
  <c r="AA73" i="10"/>
  <c r="G66" i="10"/>
  <c r="K66" i="10"/>
  <c r="O66" i="10"/>
  <c r="S66" i="10"/>
  <c r="W66" i="10"/>
  <c r="AA66" i="10"/>
  <c r="AE66" i="10"/>
  <c r="AI37" i="10"/>
  <c r="F75" i="10"/>
  <c r="J75" i="10"/>
  <c r="N75" i="10"/>
  <c r="R75" i="10"/>
  <c r="V75" i="10"/>
  <c r="Z75" i="10"/>
  <c r="AD75" i="10"/>
  <c r="AH75" i="10"/>
  <c r="Y66" i="10"/>
  <c r="AD61" i="10"/>
  <c r="I53" i="10"/>
  <c r="I54" i="10" s="1"/>
  <c r="Q53" i="10"/>
  <c r="Q54" i="10" s="1"/>
  <c r="Y53" i="10"/>
  <c r="Y57" i="10" s="1"/>
  <c r="AI47" i="10"/>
  <c r="G44" i="12" s="1"/>
  <c r="E53" i="10"/>
  <c r="E54" i="10" s="1"/>
  <c r="M53" i="10"/>
  <c r="M54" i="10" s="1"/>
  <c r="U53" i="10"/>
  <c r="U57" i="10" s="1"/>
  <c r="AC53" i="10"/>
  <c r="AC54" i="10" s="1"/>
  <c r="AG53" i="10"/>
  <c r="AG57" i="10" s="1"/>
  <c r="F53" i="10"/>
  <c r="F54" i="10" s="1"/>
  <c r="J53" i="10"/>
  <c r="J54" i="10" s="1"/>
  <c r="N53" i="10"/>
  <c r="N54" i="10" s="1"/>
  <c r="R53" i="10"/>
  <c r="R57" i="10" s="1"/>
  <c r="V53" i="10"/>
  <c r="V57" i="10" s="1"/>
  <c r="Z53" i="10"/>
  <c r="Z54" i="10" s="1"/>
  <c r="AD53" i="10"/>
  <c r="AD57" i="10" s="1"/>
  <c r="AH53" i="10"/>
  <c r="AH54" i="10" s="1"/>
  <c r="D61" i="10"/>
  <c r="L61" i="10"/>
  <c r="T61" i="10"/>
  <c r="J73" i="10"/>
  <c r="H61" i="10"/>
  <c r="P61" i="10"/>
  <c r="X61" i="10"/>
  <c r="Z73" i="10"/>
  <c r="I61" i="10"/>
  <c r="Q61" i="10"/>
  <c r="Y61" i="10"/>
  <c r="AG61" i="10"/>
  <c r="K73" i="10"/>
  <c r="E61" i="10"/>
  <c r="M61" i="10"/>
  <c r="U61" i="10"/>
  <c r="AC61" i="10"/>
  <c r="I66" i="10"/>
  <c r="J70" i="10"/>
  <c r="K70" i="10"/>
  <c r="AA70" i="10"/>
  <c r="J66" i="10"/>
  <c r="J61" i="10"/>
  <c r="R61" i="10"/>
  <c r="Z61" i="10"/>
  <c r="AH61" i="10"/>
  <c r="AI71" i="10"/>
  <c r="AI68" i="10"/>
  <c r="S70" i="10"/>
  <c r="E73" i="10"/>
  <c r="I73" i="10"/>
  <c r="M73" i="10"/>
  <c r="Q73" i="10"/>
  <c r="U73" i="10"/>
  <c r="Y73" i="10"/>
  <c r="AC73" i="10"/>
  <c r="AG73" i="10"/>
  <c r="F61" i="10"/>
  <c r="N61" i="10"/>
  <c r="V61" i="10"/>
  <c r="G61" i="10"/>
  <c r="K61" i="10"/>
  <c r="O61" i="10"/>
  <c r="S61" i="10"/>
  <c r="W61" i="10"/>
  <c r="AA61" i="10"/>
  <c r="AE61" i="10"/>
  <c r="AI60" i="10"/>
  <c r="D73" i="10"/>
  <c r="H73" i="10"/>
  <c r="L73" i="10"/>
  <c r="P73" i="10"/>
  <c r="T73" i="10"/>
  <c r="X73" i="10"/>
  <c r="AB73" i="10"/>
  <c r="AF73" i="10"/>
  <c r="D76" i="10"/>
  <c r="L76" i="10"/>
  <c r="T76" i="10"/>
  <c r="AB76" i="10"/>
  <c r="G75" i="10"/>
  <c r="G77" i="10" s="1"/>
  <c r="G79" i="10" s="1"/>
  <c r="O75" i="10"/>
  <c r="O77" i="10" s="1"/>
  <c r="O79" i="10" s="1"/>
  <c r="W75" i="10"/>
  <c r="W77" i="10" s="1"/>
  <c r="W79" i="10" s="1"/>
  <c r="AE75" i="10"/>
  <c r="AE81" i="10" s="1"/>
  <c r="AE83" i="10" s="1"/>
  <c r="AI17" i="10"/>
  <c r="D19" i="10"/>
  <c r="D53" i="10" s="1"/>
  <c r="F76" i="10"/>
  <c r="F77" i="10" s="1"/>
  <c r="F79" i="10" s="1"/>
  <c r="J76" i="10"/>
  <c r="N76" i="10"/>
  <c r="N77" i="10" s="1"/>
  <c r="N79" i="10" s="1"/>
  <c r="R76" i="10"/>
  <c r="V76" i="10"/>
  <c r="V81" i="10" s="1"/>
  <c r="V83" i="10" s="1"/>
  <c r="Z76" i="10"/>
  <c r="Z77" i="10" s="1"/>
  <c r="Z79" i="10" s="1"/>
  <c r="AD76" i="10"/>
  <c r="AD77" i="10" s="1"/>
  <c r="AD79" i="10" s="1"/>
  <c r="AH76" i="10"/>
  <c r="E75" i="10"/>
  <c r="I75" i="10"/>
  <c r="M75" i="10"/>
  <c r="Q75" i="10"/>
  <c r="U75" i="10"/>
  <c r="Y75" i="10"/>
  <c r="AC75" i="10"/>
  <c r="AG75" i="10"/>
  <c r="AI43" i="10"/>
  <c r="H76" i="10"/>
  <c r="P76" i="10"/>
  <c r="X76" i="10"/>
  <c r="AF76" i="10"/>
  <c r="K75" i="10"/>
  <c r="K81" i="10" s="1"/>
  <c r="K83" i="10" s="1"/>
  <c r="S75" i="10"/>
  <c r="S77" i="10" s="1"/>
  <c r="S79" i="10" s="1"/>
  <c r="AA75" i="10"/>
  <c r="AI35" i="10"/>
  <c r="D75" i="10"/>
  <c r="H75" i="10"/>
  <c r="H77" i="10" s="1"/>
  <c r="H79" i="10" s="1"/>
  <c r="L75" i="10"/>
  <c r="P75" i="10"/>
  <c r="T75" i="10"/>
  <c r="X75" i="10"/>
  <c r="AB75" i="10"/>
  <c r="AF75" i="10"/>
  <c r="AF77" i="10" s="1"/>
  <c r="AF79" i="10" s="1"/>
  <c r="AI44" i="10"/>
  <c r="H57" i="10"/>
  <c r="H54" i="10"/>
  <c r="AD54" i="10"/>
  <c r="AH57" i="10"/>
  <c r="L57" i="10"/>
  <c r="L54" i="10"/>
  <c r="AB57" i="10"/>
  <c r="AB54" i="10"/>
  <c r="AA81" i="10"/>
  <c r="AA83" i="10" s="1"/>
  <c r="AA77" i="10"/>
  <c r="AA79" i="10" s="1"/>
  <c r="X54" i="10"/>
  <c r="X57" i="10"/>
  <c r="P57" i="10"/>
  <c r="AF57" i="10"/>
  <c r="AI34" i="10"/>
  <c r="AI59" i="10"/>
  <c r="AB61" i="10"/>
  <c r="AF61" i="10"/>
  <c r="AI64" i="10"/>
  <c r="E66" i="10"/>
  <c r="M66" i="10"/>
  <c r="U66" i="10"/>
  <c r="AC66" i="10"/>
  <c r="Q66" i="10"/>
  <c r="AG66" i="10"/>
  <c r="F70" i="10"/>
  <c r="N70" i="10"/>
  <c r="V70" i="10"/>
  <c r="AD70" i="10"/>
  <c r="F73" i="10"/>
  <c r="N73" i="10"/>
  <c r="V73" i="10"/>
  <c r="AD73" i="10"/>
  <c r="AI82" i="10"/>
  <c r="AI42" i="10"/>
  <c r="E76" i="10"/>
  <c r="I76" i="10"/>
  <c r="I81" i="10" s="1"/>
  <c r="I83" i="10" s="1"/>
  <c r="M76" i="10"/>
  <c r="Q76" i="10"/>
  <c r="U76" i="10"/>
  <c r="Y76" i="10"/>
  <c r="Y81" i="10" s="1"/>
  <c r="Y83" i="10" s="1"/>
  <c r="AC76" i="10"/>
  <c r="AG76" i="10"/>
  <c r="F66" i="10"/>
  <c r="N81" i="10"/>
  <c r="N83" i="10" s="1"/>
  <c r="N66" i="10"/>
  <c r="V66" i="10"/>
  <c r="AD66" i="10"/>
  <c r="R66" i="10"/>
  <c r="AH66" i="10"/>
  <c r="G70" i="10"/>
  <c r="O70" i="10"/>
  <c r="W70" i="10"/>
  <c r="AE70" i="10"/>
  <c r="AI69" i="10"/>
  <c r="G73" i="10"/>
  <c r="O73" i="10"/>
  <c r="W73" i="10"/>
  <c r="AE77" i="10"/>
  <c r="AE79" i="10" s="1"/>
  <c r="AE73" i="10"/>
  <c r="AI72" i="10"/>
  <c r="AI73" i="10" s="1"/>
  <c r="S73" i="10"/>
  <c r="AI78" i="10"/>
  <c r="D66" i="10"/>
  <c r="H66" i="10"/>
  <c r="L66" i="10"/>
  <c r="P66" i="10"/>
  <c r="T66" i="10"/>
  <c r="X66" i="10"/>
  <c r="AB66" i="10"/>
  <c r="AF66" i="10"/>
  <c r="AI65" i="10"/>
  <c r="T54" i="10" l="1"/>
  <c r="W54" i="10"/>
  <c r="G54" i="10"/>
  <c r="D86" i="11"/>
  <c r="H59" i="12" s="1"/>
  <c r="AI81" i="11"/>
  <c r="AI77" i="11"/>
  <c r="D87" i="11"/>
  <c r="H60" i="12" s="1"/>
  <c r="D88" i="11"/>
  <c r="H61" i="12" s="1"/>
  <c r="D62" i="11"/>
  <c r="AI62" i="11" s="1"/>
  <c r="H56" i="12" s="1"/>
  <c r="D55" i="11"/>
  <c r="E55" i="11" s="1"/>
  <c r="F55" i="11" s="1"/>
  <c r="G55" i="11" s="1"/>
  <c r="H55" i="11" s="1"/>
  <c r="I55" i="11" s="1"/>
  <c r="J55" i="11" s="1"/>
  <c r="K55" i="11" s="1"/>
  <c r="L55" i="11" s="1"/>
  <c r="M55" i="11" s="1"/>
  <c r="N55" i="11" s="1"/>
  <c r="O55" i="11" s="1"/>
  <c r="P55" i="11" s="1"/>
  <c r="Q55" i="11" s="1"/>
  <c r="R55" i="11" s="1"/>
  <c r="S55" i="11" s="1"/>
  <c r="T55" i="11" s="1"/>
  <c r="U55" i="11" s="1"/>
  <c r="V55" i="11" s="1"/>
  <c r="W55" i="11" s="1"/>
  <c r="X55" i="11" s="1"/>
  <c r="Y55" i="11" s="1"/>
  <c r="Z55" i="11" s="1"/>
  <c r="AA55" i="11" s="1"/>
  <c r="AB55" i="11" s="1"/>
  <c r="AC55" i="11" s="1"/>
  <c r="AD55" i="11" s="1"/>
  <c r="AE55" i="11" s="1"/>
  <c r="AF55" i="11" s="1"/>
  <c r="AG55" i="11" s="1"/>
  <c r="AH55" i="11" s="1"/>
  <c r="AI54" i="11"/>
  <c r="AA54" i="10"/>
  <c r="K57" i="10"/>
  <c r="O54" i="10"/>
  <c r="AE57" i="10"/>
  <c r="S57" i="10"/>
  <c r="AI70" i="10"/>
  <c r="E57" i="10"/>
  <c r="R54" i="10"/>
  <c r="I57" i="10"/>
  <c r="AG54" i="10"/>
  <c r="AG62" i="10" s="1"/>
  <c r="AD81" i="10"/>
  <c r="AD83" i="10" s="1"/>
  <c r="P81" i="10"/>
  <c r="P83" i="10" s="1"/>
  <c r="Z81" i="10"/>
  <c r="Z83" i="10" s="1"/>
  <c r="J77" i="10"/>
  <c r="J79" i="10" s="1"/>
  <c r="G81" i="10"/>
  <c r="G83" i="10" s="1"/>
  <c r="AB81" i="10"/>
  <c r="AB83" i="10" s="1"/>
  <c r="X81" i="10"/>
  <c r="X83" i="10" s="1"/>
  <c r="AH77" i="10"/>
  <c r="AH79" i="10" s="1"/>
  <c r="R81" i="10"/>
  <c r="R83" i="10" s="1"/>
  <c r="AI75" i="10"/>
  <c r="F81" i="10"/>
  <c r="F83" i="10" s="1"/>
  <c r="AB77" i="10"/>
  <c r="AB79" i="10" s="1"/>
  <c r="J81" i="10"/>
  <c r="J83" i="10" s="1"/>
  <c r="S81" i="10"/>
  <c r="S83" i="10" s="1"/>
  <c r="N57" i="10"/>
  <c r="V77" i="10"/>
  <c r="V79" i="10" s="1"/>
  <c r="AF81" i="10"/>
  <c r="AF83" i="10" s="1"/>
  <c r="X77" i="10"/>
  <c r="X79" i="10" s="1"/>
  <c r="W81" i="10"/>
  <c r="W83" i="10" s="1"/>
  <c r="U77" i="10"/>
  <c r="U79" i="10" s="1"/>
  <c r="AC57" i="10"/>
  <c r="F57" i="10"/>
  <c r="T81" i="10"/>
  <c r="T83" i="10" s="1"/>
  <c r="D81" i="10"/>
  <c r="D83" i="10" s="1"/>
  <c r="H81" i="10"/>
  <c r="H83" i="10" s="1"/>
  <c r="D85" i="10"/>
  <c r="G58" i="12" s="1"/>
  <c r="L77" i="10"/>
  <c r="L79" i="10" s="1"/>
  <c r="J57" i="10"/>
  <c r="AC81" i="10"/>
  <c r="AC83" i="10" s="1"/>
  <c r="Z57" i="10"/>
  <c r="M57" i="10"/>
  <c r="V54" i="10"/>
  <c r="V62" i="10" s="1"/>
  <c r="Y54" i="10"/>
  <c r="Y62" i="10" s="1"/>
  <c r="U54" i="10"/>
  <c r="U62" i="10" s="1"/>
  <c r="Q57" i="10"/>
  <c r="AI61" i="10"/>
  <c r="D77" i="10"/>
  <c r="D79" i="10" s="1"/>
  <c r="O81" i="10"/>
  <c r="O83" i="10" s="1"/>
  <c r="D54" i="10"/>
  <c r="D55" i="10" s="1"/>
  <c r="E55" i="10" s="1"/>
  <c r="F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P77" i="10"/>
  <c r="P79" i="10" s="1"/>
  <c r="Q81" i="10"/>
  <c r="Q83" i="10" s="1"/>
  <c r="AC77" i="10"/>
  <c r="AC79" i="10" s="1"/>
  <c r="M81" i="10"/>
  <c r="M83" i="10" s="1"/>
  <c r="U81" i="10"/>
  <c r="U83" i="10" s="1"/>
  <c r="R77" i="10"/>
  <c r="R79" i="10" s="1"/>
  <c r="K77" i="10"/>
  <c r="K79" i="10" s="1"/>
  <c r="D57" i="10"/>
  <c r="Y77" i="10"/>
  <c r="Y79" i="10" s="1"/>
  <c r="T77" i="10"/>
  <c r="T79" i="10" s="1"/>
  <c r="AI76" i="10"/>
  <c r="I77" i="10"/>
  <c r="I79" i="10" s="1"/>
  <c r="AH81" i="10"/>
  <c r="AH83" i="10" s="1"/>
  <c r="AG81" i="10"/>
  <c r="AG83" i="10" s="1"/>
  <c r="AI19" i="10"/>
  <c r="L81" i="10"/>
  <c r="L83" i="10" s="1"/>
  <c r="AG77" i="10"/>
  <c r="AG79" i="10" s="1"/>
  <c r="P62" i="10"/>
  <c r="S62" i="10"/>
  <c r="K62" i="10"/>
  <c r="E62" i="10"/>
  <c r="Z62" i="10"/>
  <c r="J62" i="10"/>
  <c r="M77" i="10"/>
  <c r="M79" i="10" s="1"/>
  <c r="X62" i="10"/>
  <c r="AH62" i="10"/>
  <c r="R62" i="10"/>
  <c r="Q62" i="10"/>
  <c r="D90" i="10"/>
  <c r="Q77" i="10"/>
  <c r="Q79" i="10" s="1"/>
  <c r="E77" i="10"/>
  <c r="E79" i="10" s="1"/>
  <c r="AE62" i="10"/>
  <c r="W62" i="10"/>
  <c r="O62" i="10"/>
  <c r="AC62" i="10"/>
  <c r="M62" i="10"/>
  <c r="T62" i="10"/>
  <c r="L62" i="10"/>
  <c r="AD62" i="10"/>
  <c r="AA62" i="10"/>
  <c r="AB62" i="10"/>
  <c r="AF62" i="10"/>
  <c r="G62" i="10"/>
  <c r="E81" i="10"/>
  <c r="N62" i="10"/>
  <c r="F62" i="10"/>
  <c r="H62" i="10"/>
  <c r="I62" i="10"/>
  <c r="D89" i="11" l="1"/>
  <c r="H50" i="12"/>
  <c r="R55" i="10"/>
  <c r="S55" i="10" s="1"/>
  <c r="T55" i="10" s="1"/>
  <c r="U55" i="10" s="1"/>
  <c r="V55" i="10" s="1"/>
  <c r="W55" i="10" s="1"/>
  <c r="X55" i="10" s="1"/>
  <c r="Y55" i="10" s="1"/>
  <c r="Z55" i="10" s="1"/>
  <c r="AA55" i="10" s="1"/>
  <c r="AB55" i="10" s="1"/>
  <c r="AC55" i="10" s="1"/>
  <c r="AD55" i="10" s="1"/>
  <c r="AE55" i="10" s="1"/>
  <c r="AF55" i="10" s="1"/>
  <c r="AG55" i="10" s="1"/>
  <c r="AH55" i="10" s="1"/>
  <c r="D86" i="10"/>
  <c r="G59" i="12" s="1"/>
  <c r="D62" i="10"/>
  <c r="AI62" i="10" s="1"/>
  <c r="G56" i="12" s="1"/>
  <c r="AI54" i="10"/>
  <c r="AI81" i="10"/>
  <c r="E83" i="10"/>
  <c r="D88" i="10" s="1"/>
  <c r="AI77" i="10"/>
  <c r="D87" i="10"/>
  <c r="G60" i="12" s="1"/>
  <c r="D91" i="11" l="1"/>
  <c r="H64" i="12" s="1"/>
  <c r="H62" i="12"/>
  <c r="D89" i="10"/>
  <c r="G50" i="12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D47" i="9"/>
  <c r="D91" i="10" l="1"/>
  <c r="G64" i="12" s="1"/>
  <c r="G62" i="12"/>
  <c r="AH18" i="9"/>
  <c r="AG82" i="9" l="1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AH46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O75" i="9" s="1"/>
  <c r="N42" i="9"/>
  <c r="M42" i="9"/>
  <c r="L42" i="9"/>
  <c r="K42" i="9"/>
  <c r="K75" i="9" s="1"/>
  <c r="J42" i="9"/>
  <c r="I42" i="9"/>
  <c r="H42" i="9"/>
  <c r="G42" i="9"/>
  <c r="G75" i="9" s="1"/>
  <c r="F42" i="9"/>
  <c r="E42" i="9"/>
  <c r="D42" i="9"/>
  <c r="AH41" i="9"/>
  <c r="AH40" i="9"/>
  <c r="AH39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AH36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AH33" i="9"/>
  <c r="AH32" i="9"/>
  <c r="AH31" i="9"/>
  <c r="AH30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AH26" i="9"/>
  <c r="AH24" i="9"/>
  <c r="AH22" i="9"/>
  <c r="AH21" i="9"/>
  <c r="AH16" i="9"/>
  <c r="AH15" i="9"/>
  <c r="AH14" i="9"/>
  <c r="AH13" i="9"/>
  <c r="AH12" i="9"/>
  <c r="AH11" i="9"/>
  <c r="AH10" i="9"/>
  <c r="AH9" i="9"/>
  <c r="AH8" i="9"/>
  <c r="AH7" i="9"/>
  <c r="AH6" i="9"/>
  <c r="AH5" i="9"/>
  <c r="AD61" i="9" l="1"/>
  <c r="AF76" i="9"/>
  <c r="AD75" i="9"/>
  <c r="AE75" i="9"/>
  <c r="AE77" i="9" s="1"/>
  <c r="AE79" i="9" s="1"/>
  <c r="Z66" i="9"/>
  <c r="Z75" i="9"/>
  <c r="W75" i="9"/>
  <c r="AA75" i="9"/>
  <c r="X76" i="9"/>
  <c r="AB76" i="9"/>
  <c r="Y66" i="9"/>
  <c r="S75" i="9"/>
  <c r="P76" i="9"/>
  <c r="T76" i="9"/>
  <c r="R75" i="9"/>
  <c r="V75" i="9"/>
  <c r="K70" i="9"/>
  <c r="D76" i="9"/>
  <c r="H76" i="9"/>
  <c r="L76" i="9"/>
  <c r="F75" i="9"/>
  <c r="J75" i="9"/>
  <c r="N75" i="9"/>
  <c r="I66" i="9"/>
  <c r="K73" i="9"/>
  <c r="G61" i="9"/>
  <c r="K61" i="9"/>
  <c r="O61" i="9"/>
  <c r="S61" i="9"/>
  <c r="W61" i="9"/>
  <c r="AA61" i="9"/>
  <c r="AE61" i="9"/>
  <c r="M61" i="9"/>
  <c r="AA70" i="9"/>
  <c r="AA73" i="9"/>
  <c r="H61" i="9"/>
  <c r="E61" i="9"/>
  <c r="U61" i="9"/>
  <c r="AC61" i="9"/>
  <c r="J70" i="9"/>
  <c r="R70" i="9"/>
  <c r="Z70" i="9"/>
  <c r="J73" i="9"/>
  <c r="R73" i="9"/>
  <c r="Z73" i="9"/>
  <c r="D61" i="9"/>
  <c r="L61" i="9"/>
  <c r="P61" i="9"/>
  <c r="T61" i="9"/>
  <c r="X61" i="9"/>
  <c r="AH68" i="9"/>
  <c r="E70" i="9"/>
  <c r="I70" i="9"/>
  <c r="M70" i="9"/>
  <c r="Q70" i="9"/>
  <c r="U70" i="9"/>
  <c r="Y70" i="9"/>
  <c r="AC70" i="9"/>
  <c r="AG70" i="9"/>
  <c r="AH71" i="9"/>
  <c r="E73" i="9"/>
  <c r="I73" i="9"/>
  <c r="M73" i="9"/>
  <c r="Q73" i="9"/>
  <c r="U73" i="9"/>
  <c r="Y73" i="9"/>
  <c r="AC73" i="9"/>
  <c r="AG73" i="9"/>
  <c r="J66" i="9"/>
  <c r="G76" i="9"/>
  <c r="G77" i="9" s="1"/>
  <c r="G79" i="9" s="1"/>
  <c r="K76" i="9"/>
  <c r="K81" i="9" s="1"/>
  <c r="K83" i="9" s="1"/>
  <c r="O76" i="9"/>
  <c r="O81" i="9" s="1"/>
  <c r="O83" i="9" s="1"/>
  <c r="S76" i="9"/>
  <c r="W76" i="9"/>
  <c r="W81" i="9" s="1"/>
  <c r="W83" i="9" s="1"/>
  <c r="AA76" i="9"/>
  <c r="AE76" i="9"/>
  <c r="AH37" i="9"/>
  <c r="J76" i="9"/>
  <c r="J77" i="9" s="1"/>
  <c r="J79" i="9" s="1"/>
  <c r="Z76" i="9"/>
  <c r="Z77" i="9" s="1"/>
  <c r="Z79" i="9" s="1"/>
  <c r="E75" i="9"/>
  <c r="I75" i="9"/>
  <c r="M75" i="9"/>
  <c r="Q75" i="9"/>
  <c r="U75" i="9"/>
  <c r="Y75" i="9"/>
  <c r="AC75" i="9"/>
  <c r="AG75" i="9"/>
  <c r="AH43" i="9"/>
  <c r="AH47" i="9"/>
  <c r="F61" i="9"/>
  <c r="J61" i="9"/>
  <c r="N61" i="9"/>
  <c r="R61" i="9"/>
  <c r="V61" i="9"/>
  <c r="Z61" i="9"/>
  <c r="AH60" i="9"/>
  <c r="D70" i="9"/>
  <c r="H70" i="9"/>
  <c r="L70" i="9"/>
  <c r="P70" i="9"/>
  <c r="T70" i="9"/>
  <c r="X70" i="9"/>
  <c r="AB70" i="9"/>
  <c r="AF70" i="9"/>
  <c r="D73" i="9"/>
  <c r="H73" i="9"/>
  <c r="L73" i="9"/>
  <c r="P73" i="9"/>
  <c r="T73" i="9"/>
  <c r="X73" i="9"/>
  <c r="AB73" i="9"/>
  <c r="AF73" i="9"/>
  <c r="AH35" i="9"/>
  <c r="AH44" i="9"/>
  <c r="R76" i="9"/>
  <c r="D75" i="9"/>
  <c r="D81" i="9" s="1"/>
  <c r="D83" i="9" s="1"/>
  <c r="H75" i="9"/>
  <c r="L75" i="9"/>
  <c r="P75" i="9"/>
  <c r="T75" i="9"/>
  <c r="T81" i="9" s="1"/>
  <c r="T83" i="9" s="1"/>
  <c r="X75" i="9"/>
  <c r="X77" i="9" s="1"/>
  <c r="X79" i="9" s="1"/>
  <c r="AB75" i="9"/>
  <c r="AF75" i="9"/>
  <c r="AF81" i="9" s="1"/>
  <c r="AF83" i="9" s="1"/>
  <c r="I61" i="9"/>
  <c r="Q61" i="9"/>
  <c r="Y61" i="9"/>
  <c r="AG61" i="9"/>
  <c r="G66" i="9"/>
  <c r="K66" i="9"/>
  <c r="O66" i="9"/>
  <c r="S66" i="9"/>
  <c r="W66" i="9"/>
  <c r="AA66" i="9"/>
  <c r="AE66" i="9"/>
  <c r="S70" i="9"/>
  <c r="K77" i="9"/>
  <c r="K79" i="9" s="1"/>
  <c r="E76" i="9"/>
  <c r="I76" i="9"/>
  <c r="M76" i="9"/>
  <c r="M77" i="9" s="1"/>
  <c r="M79" i="9" s="1"/>
  <c r="Q76" i="9"/>
  <c r="Q81" i="9" s="1"/>
  <c r="Q83" i="9" s="1"/>
  <c r="U76" i="9"/>
  <c r="Y76" i="9"/>
  <c r="AC76" i="9"/>
  <c r="AG76" i="9"/>
  <c r="AH59" i="9"/>
  <c r="AB61" i="9"/>
  <c r="AF61" i="9"/>
  <c r="AH64" i="9"/>
  <c r="E66" i="9"/>
  <c r="M66" i="9"/>
  <c r="U66" i="9"/>
  <c r="AC66" i="9"/>
  <c r="Q66" i="9"/>
  <c r="AG66" i="9"/>
  <c r="F70" i="9"/>
  <c r="N70" i="9"/>
  <c r="V70" i="9"/>
  <c r="AD70" i="9"/>
  <c r="F73" i="9"/>
  <c r="N73" i="9"/>
  <c r="V73" i="9"/>
  <c r="AD73" i="9"/>
  <c r="AH82" i="9"/>
  <c r="AH34" i="9"/>
  <c r="AH42" i="9"/>
  <c r="F76" i="9"/>
  <c r="N76" i="9"/>
  <c r="N77" i="9" s="1"/>
  <c r="N79" i="9" s="1"/>
  <c r="V76" i="9"/>
  <c r="AD76" i="9"/>
  <c r="F66" i="9"/>
  <c r="N66" i="9"/>
  <c r="V66" i="9"/>
  <c r="AD66" i="9"/>
  <c r="R66" i="9"/>
  <c r="G70" i="9"/>
  <c r="O70" i="9"/>
  <c r="W70" i="9"/>
  <c r="AE70" i="9"/>
  <c r="AH69" i="9"/>
  <c r="G73" i="9"/>
  <c r="O77" i="9"/>
  <c r="O79" i="9" s="1"/>
  <c r="O73" i="9"/>
  <c r="W73" i="9"/>
  <c r="AE73" i="9"/>
  <c r="AH72" i="9"/>
  <c r="S73" i="9"/>
  <c r="AH78" i="9"/>
  <c r="D66" i="9"/>
  <c r="H66" i="9"/>
  <c r="L66" i="9"/>
  <c r="P66" i="9"/>
  <c r="T66" i="9"/>
  <c r="X66" i="9"/>
  <c r="AB66" i="9"/>
  <c r="AF66" i="9"/>
  <c r="AH65" i="9"/>
  <c r="D91" i="8"/>
  <c r="D90" i="8"/>
  <c r="D88" i="8"/>
  <c r="D87" i="8"/>
  <c r="D86" i="8"/>
  <c r="D85" i="8"/>
  <c r="AF19" i="8"/>
  <c r="AI19" i="8" s="1"/>
  <c r="AG19" i="8"/>
  <c r="AH19" i="8"/>
  <c r="N81" i="9" l="1"/>
  <c r="N83" i="9" s="1"/>
  <c r="S77" i="9"/>
  <c r="S79" i="9" s="1"/>
  <c r="L77" i="9"/>
  <c r="L79" i="9" s="1"/>
  <c r="AD77" i="9"/>
  <c r="AD79" i="9" s="1"/>
  <c r="AG81" i="9"/>
  <c r="AG83" i="9" s="1"/>
  <c r="AA77" i="9"/>
  <c r="AA79" i="9" s="1"/>
  <c r="AF77" i="9"/>
  <c r="AF79" i="9" s="1"/>
  <c r="AE81" i="9"/>
  <c r="AE83" i="9" s="1"/>
  <c r="AG77" i="9"/>
  <c r="AG79" i="9" s="1"/>
  <c r="Z81" i="9"/>
  <c r="Z83" i="9" s="1"/>
  <c r="X81" i="9"/>
  <c r="X83" i="9" s="1"/>
  <c r="AB77" i="9"/>
  <c r="AB79" i="9" s="1"/>
  <c r="W77" i="9"/>
  <c r="W79" i="9" s="1"/>
  <c r="AA81" i="9"/>
  <c r="AA83" i="9" s="1"/>
  <c r="AB81" i="9"/>
  <c r="AB83" i="9" s="1"/>
  <c r="P77" i="9"/>
  <c r="P79" i="9" s="1"/>
  <c r="P81" i="9"/>
  <c r="P83" i="9" s="1"/>
  <c r="R77" i="9"/>
  <c r="R79" i="9" s="1"/>
  <c r="V81" i="9"/>
  <c r="V83" i="9" s="1"/>
  <c r="U77" i="9"/>
  <c r="U79" i="9" s="1"/>
  <c r="H81" i="9"/>
  <c r="H83" i="9" s="1"/>
  <c r="F81" i="9"/>
  <c r="F83" i="9" s="1"/>
  <c r="AH73" i="9"/>
  <c r="E81" i="9"/>
  <c r="E83" i="9" s="1"/>
  <c r="F77" i="9"/>
  <c r="F79" i="9" s="1"/>
  <c r="L81" i="9"/>
  <c r="L83" i="9" s="1"/>
  <c r="AH70" i="9"/>
  <c r="V77" i="9"/>
  <c r="V79" i="9" s="1"/>
  <c r="G81" i="9"/>
  <c r="G83" i="9" s="1"/>
  <c r="Q77" i="9"/>
  <c r="Q79" i="9" s="1"/>
  <c r="Y81" i="9"/>
  <c r="Y83" i="9" s="1"/>
  <c r="H77" i="9"/>
  <c r="H79" i="9" s="1"/>
  <c r="AH75" i="9"/>
  <c r="AC77" i="9"/>
  <c r="AC79" i="9" s="1"/>
  <c r="M81" i="9"/>
  <c r="M83" i="9" s="1"/>
  <c r="AH76" i="9"/>
  <c r="AD81" i="9"/>
  <c r="AD83" i="9" s="1"/>
  <c r="J81" i="9"/>
  <c r="J83" i="9" s="1"/>
  <c r="AC81" i="9"/>
  <c r="AC83" i="9" s="1"/>
  <c r="T77" i="9"/>
  <c r="T79" i="9" s="1"/>
  <c r="D77" i="9"/>
  <c r="R81" i="9"/>
  <c r="R83" i="9" s="1"/>
  <c r="S81" i="9"/>
  <c r="S83" i="9" s="1"/>
  <c r="E77" i="9"/>
  <c r="E79" i="9" s="1"/>
  <c r="D90" i="9"/>
  <c r="Y77" i="9"/>
  <c r="Y79" i="9" s="1"/>
  <c r="I81" i="9"/>
  <c r="I83" i="9" s="1"/>
  <c r="I77" i="9"/>
  <c r="I79" i="9" s="1"/>
  <c r="AH61" i="9"/>
  <c r="U81" i="9"/>
  <c r="U83" i="9" s="1"/>
  <c r="AH17" i="8"/>
  <c r="AH78" i="8"/>
  <c r="AH71" i="8"/>
  <c r="AH73" i="8" s="1"/>
  <c r="AH72" i="8"/>
  <c r="AH70" i="8"/>
  <c r="AH69" i="8"/>
  <c r="AH68" i="8"/>
  <c r="AH65" i="8"/>
  <c r="AH64" i="8"/>
  <c r="AH60" i="8"/>
  <c r="AH59" i="8"/>
  <c r="AH61" i="8" s="1"/>
  <c r="AH56" i="8"/>
  <c r="AH77" i="9" l="1"/>
  <c r="D79" i="9"/>
  <c r="D87" i="9" s="1"/>
  <c r="D88" i="9"/>
  <c r="AH81" i="9"/>
  <c r="AH66" i="8"/>
  <c r="AH47" i="8"/>
  <c r="AH42" i="8"/>
  <c r="AH43" i="8"/>
  <c r="AH44" i="8"/>
  <c r="AH37" i="8"/>
  <c r="AH34" i="8"/>
  <c r="AH35" i="8"/>
  <c r="AH28" i="8"/>
  <c r="AH27" i="8"/>
  <c r="AH53" i="8"/>
  <c r="AH75" i="8" l="1"/>
  <c r="AH76" i="8"/>
  <c r="AH54" i="8"/>
  <c r="AH57" i="8"/>
  <c r="AH82" i="8"/>
  <c r="AI46" i="8"/>
  <c r="AI41" i="8"/>
  <c r="AI40" i="8"/>
  <c r="AI39" i="8"/>
  <c r="AI32" i="8"/>
  <c r="AI33" i="8"/>
  <c r="AI36" i="8"/>
  <c r="AI31" i="8"/>
  <c r="AI30" i="8"/>
  <c r="AI26" i="8"/>
  <c r="AI24" i="8"/>
  <c r="AI22" i="8"/>
  <c r="AI21" i="8"/>
  <c r="AI18" i="8"/>
  <c r="AI7" i="8"/>
  <c r="AI8" i="8"/>
  <c r="AI9" i="8"/>
  <c r="AI10" i="8"/>
  <c r="AI11" i="8"/>
  <c r="AI12" i="8"/>
  <c r="AI13" i="8"/>
  <c r="AI14" i="8"/>
  <c r="AI15" i="8"/>
  <c r="AI16" i="8"/>
  <c r="AI6" i="8"/>
  <c r="AI5" i="8"/>
  <c r="AG82" i="8"/>
  <c r="AF82" i="8"/>
  <c r="AE82" i="8"/>
  <c r="AD82" i="8"/>
  <c r="AC82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AG72" i="8"/>
  <c r="AG73" i="8" s="1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AG71" i="8"/>
  <c r="AF71" i="8"/>
  <c r="AE71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AG69" i="8"/>
  <c r="AF69" i="8"/>
  <c r="AE69" i="8"/>
  <c r="AE70" i="8" s="1"/>
  <c r="AD69" i="8"/>
  <c r="AC69" i="8"/>
  <c r="AB69" i="8"/>
  <c r="AA69" i="8"/>
  <c r="AA70" i="8" s="1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P70" i="8" s="1"/>
  <c r="O68" i="8"/>
  <c r="N68" i="8"/>
  <c r="M68" i="8"/>
  <c r="L68" i="8"/>
  <c r="L70" i="8" s="1"/>
  <c r="K68" i="8"/>
  <c r="J68" i="8"/>
  <c r="I68" i="8"/>
  <c r="H68" i="8"/>
  <c r="G68" i="8"/>
  <c r="F68" i="8"/>
  <c r="E68" i="8"/>
  <c r="D68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AG17" i="8"/>
  <c r="AF17" i="8"/>
  <c r="AE17" i="8"/>
  <c r="AE19" i="8" s="1"/>
  <c r="AD17" i="8"/>
  <c r="AD19" i="8" s="1"/>
  <c r="AC17" i="8"/>
  <c r="AC19" i="8" s="1"/>
  <c r="AB17" i="8"/>
  <c r="AB19" i="8" s="1"/>
  <c r="AB53" i="8" s="1"/>
  <c r="AA17" i="8"/>
  <c r="AA19" i="8" s="1"/>
  <c r="Z17" i="8"/>
  <c r="Z19" i="8" s="1"/>
  <c r="Y17" i="8"/>
  <c r="Y19" i="8" s="1"/>
  <c r="X17" i="8"/>
  <c r="X19" i="8" s="1"/>
  <c r="X53" i="8" s="1"/>
  <c r="W17" i="8"/>
  <c r="W19" i="8" s="1"/>
  <c r="V17" i="8"/>
  <c r="V19" i="8" s="1"/>
  <c r="U17" i="8"/>
  <c r="U19" i="8" s="1"/>
  <c r="T17" i="8"/>
  <c r="T19" i="8" s="1"/>
  <c r="T53" i="8" s="1"/>
  <c r="S17" i="8"/>
  <c r="S19" i="8" s="1"/>
  <c r="R17" i="8"/>
  <c r="R19" i="8" s="1"/>
  <c r="Q17" i="8"/>
  <c r="Q19" i="8" s="1"/>
  <c r="P17" i="8"/>
  <c r="P19" i="8" s="1"/>
  <c r="O17" i="8"/>
  <c r="O19" i="8" s="1"/>
  <c r="N17" i="8"/>
  <c r="N19" i="8" s="1"/>
  <c r="M17" i="8"/>
  <c r="M19" i="8" s="1"/>
  <c r="L17" i="8"/>
  <c r="L19" i="8" s="1"/>
  <c r="K17" i="8"/>
  <c r="K19" i="8" s="1"/>
  <c r="J17" i="8"/>
  <c r="J19" i="8" s="1"/>
  <c r="I17" i="8"/>
  <c r="I19" i="8" s="1"/>
  <c r="H17" i="8"/>
  <c r="H19" i="8" s="1"/>
  <c r="H53" i="8" s="1"/>
  <c r="G17" i="8"/>
  <c r="G19" i="8" s="1"/>
  <c r="F17" i="8"/>
  <c r="F19" i="8" s="1"/>
  <c r="E17" i="8"/>
  <c r="E19" i="8" s="1"/>
  <c r="D17" i="8"/>
  <c r="D88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D83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D82" i="7"/>
  <c r="D81" i="7"/>
  <c r="G53" i="8" l="1"/>
  <c r="G57" i="8" s="1"/>
  <c r="K53" i="8"/>
  <c r="K54" i="8" s="1"/>
  <c r="O53" i="8"/>
  <c r="AA53" i="8"/>
  <c r="AA54" i="8" s="1"/>
  <c r="AE53" i="8"/>
  <c r="AE57" i="8" s="1"/>
  <c r="G76" i="8"/>
  <c r="AH77" i="8"/>
  <c r="AH79" i="8" s="1"/>
  <c r="AH81" i="8"/>
  <c r="AH83" i="8" s="1"/>
  <c r="AH62" i="8"/>
  <c r="AC61" i="8"/>
  <c r="AF53" i="8"/>
  <c r="AF54" i="8" s="1"/>
  <c r="AG61" i="8"/>
  <c r="Y73" i="8"/>
  <c r="AB70" i="8"/>
  <c r="AF70" i="8"/>
  <c r="AA73" i="8"/>
  <c r="AE73" i="8"/>
  <c r="AB66" i="8"/>
  <c r="AF66" i="8"/>
  <c r="AB61" i="8"/>
  <c r="AF61" i="8"/>
  <c r="Z70" i="8"/>
  <c r="AA76" i="8"/>
  <c r="AE76" i="8"/>
  <c r="S53" i="8"/>
  <c r="S54" i="8" s="1"/>
  <c r="W53" i="8"/>
  <c r="W57" i="8" s="1"/>
  <c r="S73" i="8"/>
  <c r="W73" i="8"/>
  <c r="T70" i="8"/>
  <c r="X70" i="8"/>
  <c r="T66" i="8"/>
  <c r="X66" i="8"/>
  <c r="U61" i="8"/>
  <c r="Y61" i="8"/>
  <c r="S70" i="8"/>
  <c r="W70" i="8"/>
  <c r="T61" i="8"/>
  <c r="X61" i="8"/>
  <c r="S76" i="8"/>
  <c r="W76" i="8"/>
  <c r="AI47" i="8"/>
  <c r="L53" i="8"/>
  <c r="L54" i="8" s="1"/>
  <c r="P53" i="8"/>
  <c r="P57" i="8" s="1"/>
  <c r="O73" i="8"/>
  <c r="L66" i="8"/>
  <c r="P66" i="8"/>
  <c r="Q73" i="8"/>
  <c r="M61" i="8"/>
  <c r="Q61" i="8"/>
  <c r="O70" i="8"/>
  <c r="L61" i="8"/>
  <c r="P61" i="8"/>
  <c r="O76" i="8"/>
  <c r="O77" i="8" s="1"/>
  <c r="O79" i="8" s="1"/>
  <c r="R66" i="8"/>
  <c r="I73" i="8"/>
  <c r="H61" i="8"/>
  <c r="H70" i="8"/>
  <c r="H66" i="8"/>
  <c r="AI72" i="8"/>
  <c r="K61" i="8"/>
  <c r="G73" i="8"/>
  <c r="K73" i="8"/>
  <c r="E61" i="8"/>
  <c r="I61" i="8"/>
  <c r="AI68" i="8"/>
  <c r="G70" i="8"/>
  <c r="K70" i="8"/>
  <c r="AI71" i="8"/>
  <c r="K76" i="8"/>
  <c r="AI34" i="8"/>
  <c r="AI37" i="8"/>
  <c r="AI43" i="8"/>
  <c r="AI35" i="8"/>
  <c r="AI42" i="8"/>
  <c r="AI44" i="8"/>
  <c r="AI64" i="8"/>
  <c r="E53" i="8"/>
  <c r="E54" i="8" s="1"/>
  <c r="I53" i="8"/>
  <c r="I57" i="8" s="1"/>
  <c r="M53" i="8"/>
  <c r="M57" i="8" s="1"/>
  <c r="Q53" i="8"/>
  <c r="Q57" i="8" s="1"/>
  <c r="U53" i="8"/>
  <c r="U57" i="8" s="1"/>
  <c r="Y53" i="8"/>
  <c r="Y57" i="8" s="1"/>
  <c r="AC53" i="8"/>
  <c r="AC57" i="8" s="1"/>
  <c r="AG53" i="8"/>
  <c r="AG57" i="8" s="1"/>
  <c r="AI69" i="8"/>
  <c r="E73" i="8"/>
  <c r="M73" i="8"/>
  <c r="U73" i="8"/>
  <c r="AC73" i="8"/>
  <c r="AI59" i="8"/>
  <c r="F61" i="8"/>
  <c r="J61" i="8"/>
  <c r="N61" i="8"/>
  <c r="R61" i="8"/>
  <c r="V61" i="8"/>
  <c r="Z61" i="8"/>
  <c r="AD61" i="8"/>
  <c r="AI60" i="8"/>
  <c r="F66" i="8"/>
  <c r="J66" i="8"/>
  <c r="N66" i="8"/>
  <c r="V66" i="8"/>
  <c r="Z66" i="8"/>
  <c r="AD66" i="8"/>
  <c r="AI65" i="8"/>
  <c r="F70" i="8"/>
  <c r="J70" i="8"/>
  <c r="N70" i="8"/>
  <c r="R70" i="8"/>
  <c r="V70" i="8"/>
  <c r="AD70" i="8"/>
  <c r="D61" i="8"/>
  <c r="E70" i="8"/>
  <c r="I70" i="8"/>
  <c r="M70" i="8"/>
  <c r="Q70" i="8"/>
  <c r="U70" i="8"/>
  <c r="Y70" i="8"/>
  <c r="AC70" i="8"/>
  <c r="AG70" i="8"/>
  <c r="D73" i="8"/>
  <c r="H73" i="8"/>
  <c r="L73" i="8"/>
  <c r="P73" i="8"/>
  <c r="T73" i="8"/>
  <c r="X73" i="8"/>
  <c r="AB73" i="8"/>
  <c r="AF73" i="8"/>
  <c r="G61" i="8"/>
  <c r="AI78" i="8"/>
  <c r="F53" i="8"/>
  <c r="F54" i="8" s="1"/>
  <c r="N53" i="8"/>
  <c r="N54" i="8" s="1"/>
  <c r="V53" i="8"/>
  <c r="V57" i="8" s="1"/>
  <c r="AD53" i="8"/>
  <c r="AD54" i="8" s="1"/>
  <c r="AI17" i="8"/>
  <c r="H76" i="8"/>
  <c r="L76" i="8"/>
  <c r="P76" i="8"/>
  <c r="T76" i="8"/>
  <c r="X76" i="8"/>
  <c r="AB76" i="8"/>
  <c r="AB77" i="8" s="1"/>
  <c r="AB79" i="8" s="1"/>
  <c r="AF76" i="8"/>
  <c r="R75" i="8"/>
  <c r="AB75" i="8"/>
  <c r="AI82" i="8"/>
  <c r="R53" i="8"/>
  <c r="R57" i="8" s="1"/>
  <c r="J75" i="8"/>
  <c r="Z75" i="8"/>
  <c r="M76" i="8"/>
  <c r="G75" i="8"/>
  <c r="K75" i="8"/>
  <c r="O75" i="8"/>
  <c r="S75" i="8"/>
  <c r="W75" i="8"/>
  <c r="AA75" i="8"/>
  <c r="AA81" i="8" s="1"/>
  <c r="AA83" i="8" s="1"/>
  <c r="AE75" i="8"/>
  <c r="AE81" i="8" s="1"/>
  <c r="AE83" i="8" s="1"/>
  <c r="J53" i="8"/>
  <c r="J57" i="8" s="1"/>
  <c r="Z53" i="8"/>
  <c r="Z57" i="8" s="1"/>
  <c r="L75" i="8"/>
  <c r="H57" i="8"/>
  <c r="H54" i="8"/>
  <c r="T57" i="8"/>
  <c r="T54" i="8"/>
  <c r="AB54" i="8"/>
  <c r="AB57" i="8"/>
  <c r="X57" i="8"/>
  <c r="X54" i="8"/>
  <c r="AF57" i="8"/>
  <c r="O57" i="8"/>
  <c r="O54" i="8"/>
  <c r="D76" i="8"/>
  <c r="D75" i="8"/>
  <c r="H75" i="8"/>
  <c r="P75" i="8"/>
  <c r="P81" i="8" s="1"/>
  <c r="P83" i="8" s="1"/>
  <c r="T75" i="8"/>
  <c r="X75" i="8"/>
  <c r="AF75" i="8"/>
  <c r="K57" i="8"/>
  <c r="D66" i="8"/>
  <c r="D19" i="8"/>
  <c r="E76" i="8"/>
  <c r="I76" i="8"/>
  <c r="Q76" i="8"/>
  <c r="U76" i="8"/>
  <c r="Y76" i="8"/>
  <c r="AC76" i="8"/>
  <c r="AG76" i="8"/>
  <c r="F76" i="8"/>
  <c r="J76" i="8"/>
  <c r="N76" i="8"/>
  <c r="R76" i="8"/>
  <c r="V76" i="8"/>
  <c r="Z76" i="8"/>
  <c r="AD76" i="8"/>
  <c r="E75" i="8"/>
  <c r="I75" i="8"/>
  <c r="M75" i="8"/>
  <c r="Q75" i="8"/>
  <c r="U75" i="8"/>
  <c r="Y75" i="8"/>
  <c r="AC75" i="8"/>
  <c r="AG75" i="8"/>
  <c r="F75" i="8"/>
  <c r="N75" i="8"/>
  <c r="V75" i="8"/>
  <c r="AD75" i="8"/>
  <c r="AD81" i="8" s="1"/>
  <c r="AD83" i="8" s="1"/>
  <c r="E66" i="8"/>
  <c r="I66" i="8"/>
  <c r="M66" i="8"/>
  <c r="Q66" i="8"/>
  <c r="U66" i="8"/>
  <c r="Y66" i="8"/>
  <c r="AC66" i="8"/>
  <c r="AG66" i="8"/>
  <c r="D70" i="8"/>
  <c r="F73" i="8"/>
  <c r="J73" i="8"/>
  <c r="N73" i="8"/>
  <c r="R73" i="8"/>
  <c r="V73" i="8"/>
  <c r="Z73" i="8"/>
  <c r="AD73" i="8"/>
  <c r="G66" i="8"/>
  <c r="K66" i="8"/>
  <c r="O66" i="8"/>
  <c r="S66" i="8"/>
  <c r="W66" i="8"/>
  <c r="AA77" i="8"/>
  <c r="AA79" i="8" s="1"/>
  <c r="AA66" i="8"/>
  <c r="AE66" i="8"/>
  <c r="O61" i="8"/>
  <c r="S61" i="8"/>
  <c r="W61" i="8"/>
  <c r="AA61" i="8"/>
  <c r="AE61" i="8"/>
  <c r="AM56" i="7"/>
  <c r="AM57" i="7" s="1"/>
  <c r="K62" i="8" l="1"/>
  <c r="G54" i="8"/>
  <c r="AA62" i="8"/>
  <c r="AA57" i="8"/>
  <c r="AE54" i="8"/>
  <c r="AE62" i="8" s="1"/>
  <c r="W54" i="8"/>
  <c r="W62" i="8" s="1"/>
  <c r="H77" i="8"/>
  <c r="H79" i="8" s="1"/>
  <c r="K77" i="8"/>
  <c r="K79" i="8" s="1"/>
  <c r="Z81" i="8"/>
  <c r="Z83" i="8" s="1"/>
  <c r="G81" i="8"/>
  <c r="G83" i="8" s="1"/>
  <c r="I77" i="8"/>
  <c r="I79" i="8" s="1"/>
  <c r="P54" i="8"/>
  <c r="P62" i="8" s="1"/>
  <c r="G77" i="8"/>
  <c r="G79" i="8" s="1"/>
  <c r="O81" i="8"/>
  <c r="O83" i="8" s="1"/>
  <c r="W81" i="8"/>
  <c r="W83" i="8" s="1"/>
  <c r="AE77" i="8"/>
  <c r="AE79" i="8" s="1"/>
  <c r="K81" i="8"/>
  <c r="K83" i="8" s="1"/>
  <c r="S57" i="8"/>
  <c r="AG77" i="8"/>
  <c r="AG79" i="8" s="1"/>
  <c r="AC77" i="8"/>
  <c r="AC79" i="8" s="1"/>
  <c r="AF77" i="8"/>
  <c r="AF79" i="8" s="1"/>
  <c r="AB81" i="8"/>
  <c r="AB83" i="8" s="1"/>
  <c r="U54" i="8"/>
  <c r="U62" i="8" s="1"/>
  <c r="U81" i="8"/>
  <c r="U83" i="8" s="1"/>
  <c r="V77" i="8"/>
  <c r="V79" i="8" s="1"/>
  <c r="W77" i="8"/>
  <c r="W79" i="8" s="1"/>
  <c r="X81" i="8"/>
  <c r="X83" i="8" s="1"/>
  <c r="S81" i="8"/>
  <c r="S83" i="8" s="1"/>
  <c r="Y77" i="8"/>
  <c r="Y79" i="8" s="1"/>
  <c r="Y81" i="8"/>
  <c r="Y83" i="8" s="1"/>
  <c r="AC54" i="8"/>
  <c r="AC62" i="8" s="1"/>
  <c r="L57" i="8"/>
  <c r="P77" i="8"/>
  <c r="P79" i="8" s="1"/>
  <c r="Q77" i="8"/>
  <c r="Q79" i="8" s="1"/>
  <c r="Q54" i="8"/>
  <c r="Q62" i="8" s="1"/>
  <c r="N77" i="8"/>
  <c r="N79" i="8" s="1"/>
  <c r="R77" i="8"/>
  <c r="R79" i="8" s="1"/>
  <c r="L81" i="8"/>
  <c r="L83" i="8" s="1"/>
  <c r="M54" i="8"/>
  <c r="M62" i="8" s="1"/>
  <c r="E57" i="8"/>
  <c r="AI70" i="8"/>
  <c r="AI73" i="8"/>
  <c r="E62" i="8"/>
  <c r="J77" i="8"/>
  <c r="J79" i="8" s="1"/>
  <c r="F81" i="8"/>
  <c r="F83" i="8" s="1"/>
  <c r="E77" i="8"/>
  <c r="E79" i="8" s="1"/>
  <c r="I54" i="8"/>
  <c r="I62" i="8" s="1"/>
  <c r="AG54" i="8"/>
  <c r="AG62" i="8" s="1"/>
  <c r="Y54" i="8"/>
  <c r="Y62" i="8" s="1"/>
  <c r="V54" i="8"/>
  <c r="V62" i="8" s="1"/>
  <c r="I81" i="8"/>
  <c r="I83" i="8" s="1"/>
  <c r="J54" i="8"/>
  <c r="J62" i="8" s="1"/>
  <c r="F57" i="8"/>
  <c r="AD57" i="8"/>
  <c r="AI61" i="8"/>
  <c r="N57" i="8"/>
  <c r="R54" i="8"/>
  <c r="R62" i="8" s="1"/>
  <c r="L77" i="8"/>
  <c r="L79" i="8" s="1"/>
  <c r="AI75" i="8"/>
  <c r="AI76" i="8"/>
  <c r="E81" i="8"/>
  <c r="E83" i="8" s="1"/>
  <c r="U77" i="8"/>
  <c r="U79" i="8" s="1"/>
  <c r="AG81" i="8"/>
  <c r="AG83" i="8" s="1"/>
  <c r="Q81" i="8"/>
  <c r="Q83" i="8" s="1"/>
  <c r="R81" i="8"/>
  <c r="R83" i="8" s="1"/>
  <c r="X77" i="8"/>
  <c r="X79" i="8" s="1"/>
  <c r="S77" i="8"/>
  <c r="S79" i="8" s="1"/>
  <c r="M77" i="8"/>
  <c r="M79" i="8" s="1"/>
  <c r="Z54" i="8"/>
  <c r="Z62" i="8" s="1"/>
  <c r="F77" i="8"/>
  <c r="F79" i="8" s="1"/>
  <c r="V81" i="8"/>
  <c r="V83" i="8" s="1"/>
  <c r="X62" i="8"/>
  <c r="H81" i="8"/>
  <c r="H83" i="8" s="1"/>
  <c r="Z77" i="8"/>
  <c r="Z79" i="8" s="1"/>
  <c r="G62" i="8"/>
  <c r="J81" i="8"/>
  <c r="J83" i="8" s="1"/>
  <c r="L62" i="8"/>
  <c r="AF81" i="8"/>
  <c r="AF83" i="8" s="1"/>
  <c r="AC81" i="8"/>
  <c r="AC83" i="8" s="1"/>
  <c r="M81" i="8"/>
  <c r="M83" i="8" s="1"/>
  <c r="AD77" i="8"/>
  <c r="AD79" i="8" s="1"/>
  <c r="T81" i="8"/>
  <c r="T83" i="8" s="1"/>
  <c r="T77" i="8"/>
  <c r="T79" i="8" s="1"/>
  <c r="D81" i="8"/>
  <c r="D77" i="8"/>
  <c r="F62" i="8"/>
  <c r="AB62" i="8"/>
  <c r="D53" i="8"/>
  <c r="S62" i="8"/>
  <c r="O62" i="8"/>
  <c r="N81" i="8"/>
  <c r="N83" i="8" s="1"/>
  <c r="AF62" i="8"/>
  <c r="AD62" i="8"/>
  <c r="N62" i="8"/>
  <c r="T62" i="8"/>
  <c r="H62" i="8"/>
  <c r="F35" i="7"/>
  <c r="AH5" i="7"/>
  <c r="AH6" i="7"/>
  <c r="AH7" i="7"/>
  <c r="AH8" i="7"/>
  <c r="AH9" i="7"/>
  <c r="AH10" i="7"/>
  <c r="AH11" i="7"/>
  <c r="AH12" i="7"/>
  <c r="AH13" i="7"/>
  <c r="AH14" i="7"/>
  <c r="AH15" i="7"/>
  <c r="AH16" i="7"/>
  <c r="AI77" i="8" l="1"/>
  <c r="AI81" i="8"/>
  <c r="D79" i="8"/>
  <c r="D57" i="8"/>
  <c r="D54" i="8"/>
  <c r="AI54" i="8" s="1"/>
  <c r="D83" i="8"/>
  <c r="D83" i="6"/>
  <c r="D83" i="4"/>
  <c r="D83" i="3"/>
  <c r="D83" i="5"/>
  <c r="D62" i="8" l="1"/>
  <c r="AI62" i="8" s="1"/>
  <c r="D89" i="8"/>
  <c r="D55" i="8"/>
  <c r="E55" i="8" s="1"/>
  <c r="F55" i="8" s="1"/>
  <c r="G55" i="8" s="1"/>
  <c r="H55" i="8" s="1"/>
  <c r="I55" i="8" s="1"/>
  <c r="J55" i="8" s="1"/>
  <c r="K55" i="8" s="1"/>
  <c r="L55" i="8" s="1"/>
  <c r="M55" i="8" s="1"/>
  <c r="N55" i="8" s="1"/>
  <c r="O55" i="8" s="1"/>
  <c r="P55" i="8" s="1"/>
  <c r="Q55" i="8" s="1"/>
  <c r="R55" i="8" s="1"/>
  <c r="S55" i="8" s="1"/>
  <c r="T55" i="8" s="1"/>
  <c r="U55" i="8" s="1"/>
  <c r="V55" i="8" s="1"/>
  <c r="W55" i="8" s="1"/>
  <c r="X55" i="8" s="1"/>
  <c r="Y55" i="8" s="1"/>
  <c r="Z55" i="8" s="1"/>
  <c r="AA55" i="8" s="1"/>
  <c r="AB55" i="8" s="1"/>
  <c r="AC55" i="8" s="1"/>
  <c r="AD55" i="8" s="1"/>
  <c r="AE55" i="8" s="1"/>
  <c r="AF55" i="8" s="1"/>
  <c r="AG55" i="8" s="1"/>
  <c r="AH55" i="8" s="1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D57" i="4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D57" i="3"/>
  <c r="E57" i="6" l="1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D57" i="6"/>
  <c r="AG78" i="7" l="1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AG69" i="7"/>
  <c r="AF69" i="7"/>
  <c r="AF70" i="7" s="1"/>
  <c r="AE69" i="7"/>
  <c r="AD69" i="7"/>
  <c r="AC69" i="7"/>
  <c r="AB69" i="7"/>
  <c r="AA69" i="7"/>
  <c r="Z69" i="7"/>
  <c r="Y69" i="7"/>
  <c r="X69" i="7"/>
  <c r="X70" i="7" s="1"/>
  <c r="W69" i="7"/>
  <c r="V69" i="7"/>
  <c r="U69" i="7"/>
  <c r="T69" i="7"/>
  <c r="T70" i="7" s="1"/>
  <c r="S69" i="7"/>
  <c r="R69" i="7"/>
  <c r="Q69" i="7"/>
  <c r="P69" i="7"/>
  <c r="P70" i="7" s="1"/>
  <c r="O69" i="7"/>
  <c r="N69" i="7"/>
  <c r="M69" i="7"/>
  <c r="L69" i="7"/>
  <c r="K69" i="7"/>
  <c r="J69" i="7"/>
  <c r="I69" i="7"/>
  <c r="H69" i="7"/>
  <c r="G69" i="7"/>
  <c r="F69" i="7"/>
  <c r="E69" i="7"/>
  <c r="D69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AH46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AH41" i="7"/>
  <c r="AH40" i="7"/>
  <c r="AH39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AH36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E35" i="7"/>
  <c r="D35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AH33" i="7"/>
  <c r="AH32" i="7"/>
  <c r="AH31" i="7"/>
  <c r="AH30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AH26" i="7"/>
  <c r="AH24" i="7"/>
  <c r="AH22" i="7"/>
  <c r="AH21" i="7"/>
  <c r="AH18" i="7"/>
  <c r="AG17" i="7"/>
  <c r="AG19" i="7" s="1"/>
  <c r="AF17" i="7"/>
  <c r="AF19" i="7" s="1"/>
  <c r="AE17" i="7"/>
  <c r="AE19" i="7" s="1"/>
  <c r="AD17" i="7"/>
  <c r="AD19" i="7" s="1"/>
  <c r="AC17" i="7"/>
  <c r="AC19" i="7" s="1"/>
  <c r="AB17" i="7"/>
  <c r="AB19" i="7" s="1"/>
  <c r="AA17" i="7"/>
  <c r="AA19" i="7" s="1"/>
  <c r="Z17" i="7"/>
  <c r="Z19" i="7" s="1"/>
  <c r="Y17" i="7"/>
  <c r="Y19" i="7" s="1"/>
  <c r="X17" i="7"/>
  <c r="X19" i="7" s="1"/>
  <c r="W17" i="7"/>
  <c r="W19" i="7" s="1"/>
  <c r="V17" i="7"/>
  <c r="V19" i="7" s="1"/>
  <c r="U17" i="7"/>
  <c r="U19" i="7" s="1"/>
  <c r="T17" i="7"/>
  <c r="T19" i="7" s="1"/>
  <c r="S17" i="7"/>
  <c r="S19" i="7" s="1"/>
  <c r="R17" i="7"/>
  <c r="R19" i="7" s="1"/>
  <c r="Q17" i="7"/>
  <c r="Q19" i="7" s="1"/>
  <c r="P17" i="7"/>
  <c r="P19" i="7" s="1"/>
  <c r="O17" i="7"/>
  <c r="O19" i="7" s="1"/>
  <c r="N17" i="7"/>
  <c r="N19" i="7" s="1"/>
  <c r="M17" i="7"/>
  <c r="M19" i="7" s="1"/>
  <c r="L17" i="7"/>
  <c r="L19" i="7" s="1"/>
  <c r="K17" i="7"/>
  <c r="K19" i="7" s="1"/>
  <c r="J17" i="7"/>
  <c r="J19" i="7" s="1"/>
  <c r="I17" i="7"/>
  <c r="I19" i="7" s="1"/>
  <c r="H17" i="7"/>
  <c r="H19" i="7" s="1"/>
  <c r="G17" i="7"/>
  <c r="G19" i="7" s="1"/>
  <c r="F17" i="7"/>
  <c r="E17" i="7"/>
  <c r="E19" i="7" s="1"/>
  <c r="D17" i="7"/>
  <c r="D19" i="7" s="1"/>
  <c r="O61" i="7" l="1"/>
  <c r="W61" i="7"/>
  <c r="AE61" i="7"/>
  <c r="K53" i="7"/>
  <c r="K57" i="7" s="1"/>
  <c r="O53" i="7"/>
  <c r="O57" i="7" s="1"/>
  <c r="S53" i="7"/>
  <c r="S57" i="7" s="1"/>
  <c r="W53" i="7"/>
  <c r="W57" i="7" s="1"/>
  <c r="AE53" i="7"/>
  <c r="AE57" i="7" s="1"/>
  <c r="G53" i="7"/>
  <c r="G57" i="7" s="1"/>
  <c r="AA53" i="7"/>
  <c r="AA57" i="7" s="1"/>
  <c r="F19" i="7"/>
  <c r="F53" i="7" s="1"/>
  <c r="AH17" i="7"/>
  <c r="N73" i="7"/>
  <c r="R73" i="7"/>
  <c r="V73" i="7"/>
  <c r="Z73" i="7"/>
  <c r="AD73" i="7"/>
  <c r="O70" i="7"/>
  <c r="S70" i="7"/>
  <c r="W70" i="7"/>
  <c r="AA70" i="7"/>
  <c r="AE70" i="7"/>
  <c r="P53" i="7"/>
  <c r="P57" i="7" s="1"/>
  <c r="T53" i="7"/>
  <c r="T57" i="7" s="1"/>
  <c r="X53" i="7"/>
  <c r="X57" i="7" s="1"/>
  <c r="AB53" i="7"/>
  <c r="AB57" i="7" s="1"/>
  <c r="AF53" i="7"/>
  <c r="AF57" i="7" s="1"/>
  <c r="D53" i="7"/>
  <c r="H53" i="7"/>
  <c r="H57" i="7" s="1"/>
  <c r="L53" i="7"/>
  <c r="L57" i="7" s="1"/>
  <c r="G61" i="7"/>
  <c r="F73" i="7"/>
  <c r="J73" i="7"/>
  <c r="G70" i="7"/>
  <c r="K70" i="7"/>
  <c r="H70" i="7"/>
  <c r="L70" i="7"/>
  <c r="AH47" i="7"/>
  <c r="E53" i="7"/>
  <c r="I53" i="7"/>
  <c r="I57" i="7" s="1"/>
  <c r="M53" i="7"/>
  <c r="Q53" i="7"/>
  <c r="Q57" i="7" s="1"/>
  <c r="U53" i="7"/>
  <c r="U57" i="7" s="1"/>
  <c r="Y53" i="7"/>
  <c r="AC53" i="7"/>
  <c r="AG53" i="7"/>
  <c r="AG57" i="7" s="1"/>
  <c r="W66" i="7"/>
  <c r="J53" i="7"/>
  <c r="J57" i="7" s="1"/>
  <c r="N53" i="7"/>
  <c r="R53" i="7"/>
  <c r="R57" i="7" s="1"/>
  <c r="V53" i="7"/>
  <c r="V57" i="7" s="1"/>
  <c r="Z53" i="7"/>
  <c r="AD53" i="7"/>
  <c r="AD57" i="7" s="1"/>
  <c r="D61" i="7"/>
  <c r="H61" i="7"/>
  <c r="L61" i="7"/>
  <c r="P61" i="7"/>
  <c r="T61" i="7"/>
  <c r="X61" i="7"/>
  <c r="AB61" i="7"/>
  <c r="AF61" i="7"/>
  <c r="AB70" i="7"/>
  <c r="E70" i="7"/>
  <c r="I70" i="7"/>
  <c r="M70" i="7"/>
  <c r="Q70" i="7"/>
  <c r="U70" i="7"/>
  <c r="AC70" i="7"/>
  <c r="AG70" i="7"/>
  <c r="L66" i="7"/>
  <c r="T66" i="7"/>
  <c r="AB66" i="7"/>
  <c r="I61" i="7"/>
  <c r="M61" i="7"/>
  <c r="Q61" i="7"/>
  <c r="U61" i="7"/>
  <c r="Y61" i="7"/>
  <c r="AC61" i="7"/>
  <c r="AG61" i="7"/>
  <c r="Y70" i="7"/>
  <c r="I73" i="7"/>
  <c r="M73" i="7"/>
  <c r="Q73" i="7"/>
  <c r="U73" i="7"/>
  <c r="Y73" i="7"/>
  <c r="AC73" i="7"/>
  <c r="AG73" i="7"/>
  <c r="H76" i="7"/>
  <c r="L76" i="7"/>
  <c r="P76" i="7"/>
  <c r="T76" i="7"/>
  <c r="X76" i="7"/>
  <c r="AB76" i="7"/>
  <c r="AF76" i="7"/>
  <c r="J76" i="7"/>
  <c r="F75" i="7"/>
  <c r="J75" i="7"/>
  <c r="N75" i="7"/>
  <c r="R75" i="7"/>
  <c r="V75" i="7"/>
  <c r="Z75" i="7"/>
  <c r="AD75" i="7"/>
  <c r="AH43" i="7"/>
  <c r="F66" i="7"/>
  <c r="J66" i="7"/>
  <c r="N66" i="7"/>
  <c r="R66" i="7"/>
  <c r="V66" i="7"/>
  <c r="Z66" i="7"/>
  <c r="AD66" i="7"/>
  <c r="G66" i="7"/>
  <c r="O66" i="7"/>
  <c r="AE66" i="7"/>
  <c r="AH37" i="7"/>
  <c r="K75" i="7"/>
  <c r="S75" i="7"/>
  <c r="AA75" i="7"/>
  <c r="AH59" i="7"/>
  <c r="AH64" i="7"/>
  <c r="N76" i="7"/>
  <c r="N77" i="7" s="1"/>
  <c r="N79" i="7" s="1"/>
  <c r="R76" i="7"/>
  <c r="V76" i="7"/>
  <c r="Z76" i="7"/>
  <c r="AD76" i="7"/>
  <c r="H75" i="7"/>
  <c r="L75" i="7"/>
  <c r="P75" i="7"/>
  <c r="T75" i="7"/>
  <c r="X75" i="7"/>
  <c r="AB75" i="7"/>
  <c r="AF75" i="7"/>
  <c r="AH44" i="7"/>
  <c r="F61" i="7"/>
  <c r="J61" i="7"/>
  <c r="N61" i="7"/>
  <c r="R61" i="7"/>
  <c r="V61" i="7"/>
  <c r="Z61" i="7"/>
  <c r="AD61" i="7"/>
  <c r="K66" i="7"/>
  <c r="S66" i="7"/>
  <c r="AA66" i="7"/>
  <c r="AH71" i="7"/>
  <c r="G73" i="7"/>
  <c r="K73" i="7"/>
  <c r="O73" i="7"/>
  <c r="S73" i="7"/>
  <c r="W73" i="7"/>
  <c r="AA73" i="7"/>
  <c r="AE73" i="7"/>
  <c r="G75" i="7"/>
  <c r="O75" i="7"/>
  <c r="W75" i="7"/>
  <c r="AE75" i="7"/>
  <c r="D66" i="7"/>
  <c r="AH69" i="7"/>
  <c r="G76" i="7"/>
  <c r="K76" i="7"/>
  <c r="O76" i="7"/>
  <c r="S76" i="7"/>
  <c r="W76" i="7"/>
  <c r="W77" i="7" s="1"/>
  <c r="W79" i="7" s="1"/>
  <c r="AA76" i="7"/>
  <c r="AE76" i="7"/>
  <c r="E75" i="7"/>
  <c r="I75" i="7"/>
  <c r="M75" i="7"/>
  <c r="Q75" i="7"/>
  <c r="U75" i="7"/>
  <c r="Y75" i="7"/>
  <c r="AC75" i="7"/>
  <c r="AG75" i="7"/>
  <c r="K61" i="7"/>
  <c r="S61" i="7"/>
  <c r="AA61" i="7"/>
  <c r="AH60" i="7"/>
  <c r="F70" i="7"/>
  <c r="J70" i="7"/>
  <c r="N70" i="7"/>
  <c r="R70" i="7"/>
  <c r="V70" i="7"/>
  <c r="Z70" i="7"/>
  <c r="AD70" i="7"/>
  <c r="D70" i="7"/>
  <c r="D73" i="7"/>
  <c r="H73" i="7"/>
  <c r="L73" i="7"/>
  <c r="P73" i="7"/>
  <c r="T73" i="7"/>
  <c r="X73" i="7"/>
  <c r="AB73" i="7"/>
  <c r="AF73" i="7"/>
  <c r="AE54" i="7"/>
  <c r="K54" i="7"/>
  <c r="D76" i="7"/>
  <c r="AH34" i="7"/>
  <c r="I76" i="7"/>
  <c r="Q76" i="7"/>
  <c r="Y76" i="7"/>
  <c r="AG76" i="7"/>
  <c r="E61" i="7"/>
  <c r="F76" i="7"/>
  <c r="D75" i="7"/>
  <c r="D77" i="7" s="1"/>
  <c r="AH42" i="7"/>
  <c r="AH65" i="7"/>
  <c r="H66" i="7"/>
  <c r="P66" i="7"/>
  <c r="X66" i="7"/>
  <c r="AF66" i="7"/>
  <c r="E76" i="7"/>
  <c r="M76" i="7"/>
  <c r="U76" i="7"/>
  <c r="AC76" i="7"/>
  <c r="AH35" i="7"/>
  <c r="AH72" i="7"/>
  <c r="E73" i="7"/>
  <c r="AH78" i="7"/>
  <c r="AH68" i="7"/>
  <c r="E66" i="7"/>
  <c r="I66" i="7"/>
  <c r="M66" i="7"/>
  <c r="Q66" i="7"/>
  <c r="U66" i="7"/>
  <c r="Y66" i="7"/>
  <c r="AC66" i="7"/>
  <c r="AG66" i="7"/>
  <c r="A2" i="5"/>
  <c r="Q77" i="7" l="1"/>
  <c r="Q79" i="7" s="1"/>
  <c r="D79" i="7"/>
  <c r="AH19" i="7"/>
  <c r="O54" i="7"/>
  <c r="O62" i="7" s="1"/>
  <c r="E77" i="7"/>
  <c r="E79" i="7" s="1"/>
  <c r="V77" i="7"/>
  <c r="V79" i="7" s="1"/>
  <c r="R77" i="7"/>
  <c r="R79" i="7" s="1"/>
  <c r="P54" i="7"/>
  <c r="W54" i="7"/>
  <c r="W62" i="7" s="1"/>
  <c r="AA54" i="7"/>
  <c r="AA62" i="7" s="1"/>
  <c r="G54" i="7"/>
  <c r="G62" i="7" s="1"/>
  <c r="S54" i="7"/>
  <c r="S62" i="7" s="1"/>
  <c r="M54" i="7"/>
  <c r="M62" i="7" s="1"/>
  <c r="M57" i="7"/>
  <c r="X54" i="7"/>
  <c r="X62" i="7" s="1"/>
  <c r="E54" i="7"/>
  <c r="E62" i="7" s="1"/>
  <c r="E57" i="7"/>
  <c r="D54" i="7"/>
  <c r="D55" i="7" s="1"/>
  <c r="D57" i="7"/>
  <c r="U54" i="7"/>
  <c r="U62" i="7" s="1"/>
  <c r="R54" i="7"/>
  <c r="R62" i="7" s="1"/>
  <c r="V54" i="7"/>
  <c r="V62" i="7" s="1"/>
  <c r="AF54" i="7"/>
  <c r="AF62" i="7" s="1"/>
  <c r="Y77" i="7"/>
  <c r="Y79" i="7" s="1"/>
  <c r="T77" i="7"/>
  <c r="T79" i="7" s="1"/>
  <c r="AG54" i="7"/>
  <c r="AG62" i="7" s="1"/>
  <c r="O77" i="7"/>
  <c r="O79" i="7" s="1"/>
  <c r="N54" i="7"/>
  <c r="N62" i="7" s="1"/>
  <c r="N57" i="7"/>
  <c r="Q54" i="7"/>
  <c r="Q62" i="7" s="1"/>
  <c r="T54" i="7"/>
  <c r="T62" i="7" s="1"/>
  <c r="Z54" i="7"/>
  <c r="Z62" i="7" s="1"/>
  <c r="Z57" i="7"/>
  <c r="AC54" i="7"/>
  <c r="AC62" i="7" s="1"/>
  <c r="AC57" i="7"/>
  <c r="Y54" i="7"/>
  <c r="Y62" i="7" s="1"/>
  <c r="Y57" i="7"/>
  <c r="AB54" i="7"/>
  <c r="AB62" i="7" s="1"/>
  <c r="AD54" i="7"/>
  <c r="AD62" i="7" s="1"/>
  <c r="F54" i="7"/>
  <c r="F62" i="7" s="1"/>
  <c r="F57" i="7"/>
  <c r="Z77" i="7"/>
  <c r="Z79" i="7" s="1"/>
  <c r="F77" i="7"/>
  <c r="AB77" i="7"/>
  <c r="AB79" i="7" s="1"/>
  <c r="AC77" i="7"/>
  <c r="AC79" i="7" s="1"/>
  <c r="U77" i="7"/>
  <c r="U79" i="7" s="1"/>
  <c r="X77" i="7"/>
  <c r="X79" i="7" s="1"/>
  <c r="AD77" i="7"/>
  <c r="AD79" i="7" s="1"/>
  <c r="H54" i="7"/>
  <c r="H62" i="7" s="1"/>
  <c r="L54" i="7"/>
  <c r="L62" i="7" s="1"/>
  <c r="AH70" i="7"/>
  <c r="AH73" i="7"/>
  <c r="G77" i="7"/>
  <c r="G79" i="7" s="1"/>
  <c r="L77" i="7"/>
  <c r="L79" i="7" s="1"/>
  <c r="I54" i="7"/>
  <c r="I62" i="7" s="1"/>
  <c r="H77" i="7"/>
  <c r="H79" i="7" s="1"/>
  <c r="D85" i="7"/>
  <c r="J54" i="7"/>
  <c r="AH61" i="7"/>
  <c r="D90" i="7"/>
  <c r="AA77" i="7"/>
  <c r="AA79" i="7" s="1"/>
  <c r="AF77" i="7"/>
  <c r="AF79" i="7" s="1"/>
  <c r="P77" i="7"/>
  <c r="P79" i="7" s="1"/>
  <c r="S77" i="7"/>
  <c r="S79" i="7" s="1"/>
  <c r="J77" i="7"/>
  <c r="J79" i="7" s="1"/>
  <c r="AG77" i="7"/>
  <c r="AG79" i="7" s="1"/>
  <c r="I77" i="7"/>
  <c r="I79" i="7" s="1"/>
  <c r="AE77" i="7"/>
  <c r="AE79" i="7" s="1"/>
  <c r="K77" i="7"/>
  <c r="K79" i="7" s="1"/>
  <c r="AH75" i="7"/>
  <c r="M77" i="7"/>
  <c r="M79" i="7" s="1"/>
  <c r="P62" i="7"/>
  <c r="AE62" i="7"/>
  <c r="K62" i="7"/>
  <c r="AH76" i="7"/>
  <c r="AH43" i="5"/>
  <c r="AH42" i="5"/>
  <c r="AH44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D44" i="5"/>
  <c r="D43" i="5"/>
  <c r="D42" i="5"/>
  <c r="D87" i="7" l="1"/>
  <c r="D62" i="7"/>
  <c r="E55" i="7"/>
  <c r="F55" i="7" s="1"/>
  <c r="G55" i="7" s="1"/>
  <c r="H55" i="7" s="1"/>
  <c r="I55" i="7" s="1"/>
  <c r="J55" i="7" s="1"/>
  <c r="K55" i="7" s="1"/>
  <c r="L55" i="7" s="1"/>
  <c r="M55" i="7" s="1"/>
  <c r="N55" i="7" s="1"/>
  <c r="O55" i="7" s="1"/>
  <c r="P55" i="7" s="1"/>
  <c r="Q55" i="7" s="1"/>
  <c r="R55" i="7" s="1"/>
  <c r="S55" i="7" s="1"/>
  <c r="T55" i="7" s="1"/>
  <c r="U55" i="7" s="1"/>
  <c r="V55" i="7" s="1"/>
  <c r="W55" i="7" s="1"/>
  <c r="X55" i="7" s="1"/>
  <c r="Y55" i="7" s="1"/>
  <c r="Z55" i="7" s="1"/>
  <c r="AA55" i="7" s="1"/>
  <c r="AB55" i="7" s="1"/>
  <c r="AC55" i="7" s="1"/>
  <c r="AD55" i="7" s="1"/>
  <c r="AE55" i="7" s="1"/>
  <c r="AF55" i="7" s="1"/>
  <c r="AG55" i="7" s="1"/>
  <c r="F79" i="7"/>
  <c r="AH54" i="7"/>
  <c r="D89" i="7" s="1"/>
  <c r="J62" i="7"/>
  <c r="AH62" i="7" s="1"/>
  <c r="D86" i="7"/>
  <c r="AH77" i="7"/>
  <c r="G47" i="6"/>
  <c r="AI46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E35" i="6"/>
  <c r="E76" i="6" s="1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D37" i="6"/>
  <c r="D35" i="6"/>
  <c r="D34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AH72" i="6"/>
  <c r="AG72" i="6"/>
  <c r="AG73" i="6" s="1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Q73" i="6" s="1"/>
  <c r="P72" i="6"/>
  <c r="O72" i="6"/>
  <c r="N72" i="6"/>
  <c r="M72" i="6"/>
  <c r="L72" i="6"/>
  <c r="K72" i="6"/>
  <c r="J72" i="6"/>
  <c r="I72" i="6"/>
  <c r="H72" i="6"/>
  <c r="H73" i="6" s="1"/>
  <c r="G72" i="6"/>
  <c r="F72" i="6"/>
  <c r="E72" i="6"/>
  <c r="D72" i="6"/>
  <c r="D73" i="6" s="1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AH69" i="6"/>
  <c r="AG69" i="6"/>
  <c r="AF69" i="6"/>
  <c r="AE69" i="6"/>
  <c r="AD69" i="6"/>
  <c r="AC69" i="6"/>
  <c r="AB69" i="6"/>
  <c r="AA69" i="6"/>
  <c r="Z69" i="6"/>
  <c r="Y69" i="6"/>
  <c r="Y70" i="6" s="1"/>
  <c r="X69" i="6"/>
  <c r="W69" i="6"/>
  <c r="V69" i="6"/>
  <c r="U69" i="6"/>
  <c r="T69" i="6"/>
  <c r="T70" i="6" s="1"/>
  <c r="S69" i="6"/>
  <c r="R69" i="6"/>
  <c r="Q69" i="6"/>
  <c r="P69" i="6"/>
  <c r="P70" i="6" s="1"/>
  <c r="O69" i="6"/>
  <c r="N69" i="6"/>
  <c r="M69" i="6"/>
  <c r="L69" i="6"/>
  <c r="L70" i="6" s="1"/>
  <c r="K69" i="6"/>
  <c r="J69" i="6"/>
  <c r="I69" i="6"/>
  <c r="H69" i="6"/>
  <c r="G69" i="6"/>
  <c r="F69" i="6"/>
  <c r="E69" i="6"/>
  <c r="D69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H66" i="6" s="1"/>
  <c r="E65" i="6"/>
  <c r="D65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E47" i="6"/>
  <c r="D47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AK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AI41" i="6"/>
  <c r="AI40" i="6"/>
  <c r="AI39" i="6"/>
  <c r="AC76" i="6"/>
  <c r="Y76" i="6"/>
  <c r="M76" i="6"/>
  <c r="I76" i="6"/>
  <c r="AI36" i="6"/>
  <c r="AI33" i="6"/>
  <c r="AI32" i="6"/>
  <c r="AI31" i="6"/>
  <c r="AI30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AI26" i="6"/>
  <c r="AI24" i="6"/>
  <c r="AI22" i="6"/>
  <c r="AI21" i="6"/>
  <c r="AI18" i="6"/>
  <c r="AH17" i="6"/>
  <c r="AH19" i="6" s="1"/>
  <c r="AG17" i="6"/>
  <c r="AG19" i="6" s="1"/>
  <c r="AG53" i="6" s="1"/>
  <c r="AF17" i="6"/>
  <c r="AF19" i="6" s="1"/>
  <c r="AE17" i="6"/>
  <c r="AE19" i="6" s="1"/>
  <c r="AD17" i="6"/>
  <c r="AD19" i="6" s="1"/>
  <c r="AC17" i="6"/>
  <c r="AC19" i="6" s="1"/>
  <c r="AB17" i="6"/>
  <c r="AB19" i="6" s="1"/>
  <c r="AA17" i="6"/>
  <c r="AA19" i="6" s="1"/>
  <c r="Z17" i="6"/>
  <c r="Z19" i="6" s="1"/>
  <c r="Y17" i="6"/>
  <c r="Y19" i="6" s="1"/>
  <c r="X17" i="6"/>
  <c r="X19" i="6" s="1"/>
  <c r="W17" i="6"/>
  <c r="W19" i="6" s="1"/>
  <c r="V17" i="6"/>
  <c r="V19" i="6" s="1"/>
  <c r="U17" i="6"/>
  <c r="U19" i="6" s="1"/>
  <c r="U53" i="6" s="1"/>
  <c r="T17" i="6"/>
  <c r="T19" i="6" s="1"/>
  <c r="S17" i="6"/>
  <c r="S19" i="6" s="1"/>
  <c r="R17" i="6"/>
  <c r="R19" i="6" s="1"/>
  <c r="Q17" i="6"/>
  <c r="Q19" i="6" s="1"/>
  <c r="Q53" i="6" s="1"/>
  <c r="P17" i="6"/>
  <c r="P19" i="6" s="1"/>
  <c r="O17" i="6"/>
  <c r="O19" i="6" s="1"/>
  <c r="N17" i="6"/>
  <c r="N19" i="6" s="1"/>
  <c r="M17" i="6"/>
  <c r="M19" i="6" s="1"/>
  <c r="M53" i="6" s="1"/>
  <c r="L17" i="6"/>
  <c r="L19" i="6" s="1"/>
  <c r="K17" i="6"/>
  <c r="K19" i="6" s="1"/>
  <c r="J17" i="6"/>
  <c r="J19" i="6" s="1"/>
  <c r="I17" i="6"/>
  <c r="I19" i="6" s="1"/>
  <c r="H17" i="6"/>
  <c r="H19" i="6" s="1"/>
  <c r="G17" i="6"/>
  <c r="G19" i="6" s="1"/>
  <c r="F17" i="6"/>
  <c r="F19" i="6" s="1"/>
  <c r="E17" i="6"/>
  <c r="E19" i="6" s="1"/>
  <c r="D17" i="6"/>
  <c r="AI16" i="6"/>
  <c r="AI15" i="6"/>
  <c r="AI14" i="6"/>
  <c r="AI13" i="6"/>
  <c r="AI12" i="6"/>
  <c r="AI11" i="6"/>
  <c r="AI10" i="6"/>
  <c r="AI9" i="6"/>
  <c r="AI8" i="6"/>
  <c r="AI7" i="6"/>
  <c r="AI6" i="6"/>
  <c r="AI5" i="6"/>
  <c r="D91" i="7" l="1"/>
  <c r="E75" i="6"/>
  <c r="I75" i="6"/>
  <c r="AH53" i="6"/>
  <c r="AF70" i="6"/>
  <c r="AG70" i="6"/>
  <c r="AF73" i="6"/>
  <c r="AG76" i="6"/>
  <c r="AG75" i="6"/>
  <c r="AG77" i="6" s="1"/>
  <c r="AG79" i="6" s="1"/>
  <c r="AE75" i="6"/>
  <c r="AH76" i="6"/>
  <c r="AF76" i="6"/>
  <c r="AE76" i="6"/>
  <c r="Y53" i="6"/>
  <c r="AC53" i="6"/>
  <c r="AC54" i="6" s="1"/>
  <c r="Z53" i="6"/>
  <c r="AD53" i="6"/>
  <c r="AD54" i="6" s="1"/>
  <c r="X70" i="6"/>
  <c r="AB70" i="6"/>
  <c r="AC70" i="6"/>
  <c r="Y73" i="6"/>
  <c r="AC73" i="6"/>
  <c r="X73" i="6"/>
  <c r="AB73" i="6"/>
  <c r="Y75" i="6"/>
  <c r="AC75" i="6"/>
  <c r="AA66" i="6"/>
  <c r="AD76" i="6"/>
  <c r="Z76" i="6"/>
  <c r="AB76" i="6"/>
  <c r="X76" i="6"/>
  <c r="AA75" i="6"/>
  <c r="AA77" i="6" s="1"/>
  <c r="AA79" i="6" s="1"/>
  <c r="AA76" i="6"/>
  <c r="AG61" i="6"/>
  <c r="R53" i="6"/>
  <c r="V53" i="6"/>
  <c r="Q70" i="6"/>
  <c r="U70" i="6"/>
  <c r="T73" i="6"/>
  <c r="U76" i="6"/>
  <c r="Q76" i="6"/>
  <c r="S66" i="6"/>
  <c r="V76" i="6"/>
  <c r="R76" i="6"/>
  <c r="S75" i="6"/>
  <c r="S77" i="6" s="1"/>
  <c r="S79" i="6" s="1"/>
  <c r="W75" i="6"/>
  <c r="T76" i="6"/>
  <c r="Q75" i="6"/>
  <c r="U75" i="6"/>
  <c r="U77" i="6" s="1"/>
  <c r="U79" i="6" s="1"/>
  <c r="W76" i="6"/>
  <c r="S76" i="6"/>
  <c r="E53" i="6"/>
  <c r="J53" i="6"/>
  <c r="J54" i="6" s="1"/>
  <c r="N53" i="6"/>
  <c r="N54" i="6" s="1"/>
  <c r="M70" i="6"/>
  <c r="L73" i="6"/>
  <c r="P73" i="6"/>
  <c r="K75" i="6"/>
  <c r="K77" i="6" s="1"/>
  <c r="K79" i="6" s="1"/>
  <c r="N76" i="6"/>
  <c r="J76" i="6"/>
  <c r="O75" i="6"/>
  <c r="O77" i="6" s="1"/>
  <c r="O79" i="6" s="1"/>
  <c r="P76" i="6"/>
  <c r="L76" i="6"/>
  <c r="M75" i="6"/>
  <c r="M77" i="6" s="1"/>
  <c r="M79" i="6" s="1"/>
  <c r="O76" i="6"/>
  <c r="K76" i="6"/>
  <c r="I53" i="6"/>
  <c r="F47" i="6"/>
  <c r="AI47" i="6" s="1"/>
  <c r="G65" i="6"/>
  <c r="F65" i="6"/>
  <c r="F66" i="6" s="1"/>
  <c r="I70" i="6"/>
  <c r="I61" i="6"/>
  <c r="I73" i="6"/>
  <c r="H70" i="6"/>
  <c r="F76" i="6"/>
  <c r="H76" i="6"/>
  <c r="H77" i="6" s="1"/>
  <c r="H79" i="6" s="1"/>
  <c r="AI35" i="6"/>
  <c r="G75" i="6"/>
  <c r="AI44" i="6"/>
  <c r="G76" i="6"/>
  <c r="F61" i="6"/>
  <c r="N61" i="6"/>
  <c r="V61" i="6"/>
  <c r="Z61" i="6"/>
  <c r="AH61" i="6"/>
  <c r="X61" i="6"/>
  <c r="J61" i="6"/>
  <c r="R61" i="6"/>
  <c r="AD61" i="6"/>
  <c r="G53" i="6"/>
  <c r="G54" i="6" s="1"/>
  <c r="O53" i="6"/>
  <c r="O54" i="6" s="1"/>
  <c r="S53" i="6"/>
  <c r="S54" i="6" s="1"/>
  <c r="W53" i="6"/>
  <c r="AA53" i="6"/>
  <c r="AA54" i="6" s="1"/>
  <c r="AE53" i="6"/>
  <c r="H53" i="6"/>
  <c r="H54" i="6" s="1"/>
  <c r="L53" i="6"/>
  <c r="L54" i="6" s="1"/>
  <c r="P53" i="6"/>
  <c r="T53" i="6"/>
  <c r="T54" i="6" s="1"/>
  <c r="X53" i="6"/>
  <c r="X54" i="6" s="1"/>
  <c r="AB53" i="6"/>
  <c r="AB54" i="6" s="1"/>
  <c r="AF53" i="6"/>
  <c r="K53" i="6"/>
  <c r="K54" i="6" s="1"/>
  <c r="G61" i="6"/>
  <c r="O61" i="6"/>
  <c r="W61" i="6"/>
  <c r="AA61" i="6"/>
  <c r="Y61" i="6"/>
  <c r="M73" i="6"/>
  <c r="U73" i="6"/>
  <c r="K61" i="6"/>
  <c r="S61" i="6"/>
  <c r="AE61" i="6"/>
  <c r="AI34" i="6"/>
  <c r="H61" i="6"/>
  <c r="M61" i="6"/>
  <c r="Q61" i="6"/>
  <c r="AC61" i="6"/>
  <c r="L61" i="6"/>
  <c r="AB61" i="6"/>
  <c r="E70" i="6"/>
  <c r="D76" i="6"/>
  <c r="K66" i="6"/>
  <c r="P66" i="6"/>
  <c r="X66" i="6"/>
  <c r="AF66" i="6"/>
  <c r="D61" i="6"/>
  <c r="T61" i="6"/>
  <c r="E61" i="6"/>
  <c r="U61" i="6"/>
  <c r="F70" i="6"/>
  <c r="J70" i="6"/>
  <c r="N70" i="6"/>
  <c r="R70" i="6"/>
  <c r="V70" i="6"/>
  <c r="Z70" i="6"/>
  <c r="AD70" i="6"/>
  <c r="AH70" i="6"/>
  <c r="AI71" i="6"/>
  <c r="F73" i="6"/>
  <c r="N73" i="6"/>
  <c r="V73" i="6"/>
  <c r="AD73" i="6"/>
  <c r="P61" i="6"/>
  <c r="AF61" i="6"/>
  <c r="AI68" i="6"/>
  <c r="AI60" i="6"/>
  <c r="G70" i="6"/>
  <c r="K70" i="6"/>
  <c r="O70" i="6"/>
  <c r="S70" i="6"/>
  <c r="W70" i="6"/>
  <c r="AA70" i="6"/>
  <c r="AE70" i="6"/>
  <c r="G73" i="6"/>
  <c r="K73" i="6"/>
  <c r="O73" i="6"/>
  <c r="S73" i="6"/>
  <c r="W73" i="6"/>
  <c r="AA73" i="6"/>
  <c r="AE73" i="6"/>
  <c r="D75" i="6"/>
  <c r="D77" i="6" s="1"/>
  <c r="H75" i="6"/>
  <c r="L75" i="6"/>
  <c r="L77" i="6" s="1"/>
  <c r="L79" i="6" s="1"/>
  <c r="AI64" i="6"/>
  <c r="AI17" i="6"/>
  <c r="F75" i="6"/>
  <c r="V75" i="6"/>
  <c r="V77" i="6" s="1"/>
  <c r="V79" i="6" s="1"/>
  <c r="N75" i="6"/>
  <c r="AD75" i="6"/>
  <c r="J66" i="6"/>
  <c r="N66" i="6"/>
  <c r="R66" i="6"/>
  <c r="V66" i="6"/>
  <c r="Z66" i="6"/>
  <c r="AD66" i="6"/>
  <c r="AH66" i="6"/>
  <c r="P54" i="6"/>
  <c r="I54" i="6"/>
  <c r="V54" i="6"/>
  <c r="Z54" i="6"/>
  <c r="AH54" i="6"/>
  <c r="E54" i="6"/>
  <c r="M54" i="6"/>
  <c r="Q54" i="6"/>
  <c r="U54" i="6"/>
  <c r="AG54" i="6"/>
  <c r="AI59" i="6"/>
  <c r="D19" i="6"/>
  <c r="AI37" i="6"/>
  <c r="AH73" i="6"/>
  <c r="J75" i="6"/>
  <c r="R75" i="6"/>
  <c r="R77" i="6" s="1"/>
  <c r="R79" i="6" s="1"/>
  <c r="Z75" i="6"/>
  <c r="Z77" i="6" s="1"/>
  <c r="Z79" i="6" s="1"/>
  <c r="AH75" i="6"/>
  <c r="J73" i="6"/>
  <c r="Z73" i="6"/>
  <c r="AI42" i="6"/>
  <c r="AI69" i="6"/>
  <c r="D70" i="6"/>
  <c r="R73" i="6"/>
  <c r="AI78" i="6"/>
  <c r="AI43" i="6"/>
  <c r="O66" i="6"/>
  <c r="W77" i="6"/>
  <c r="W79" i="6" s="1"/>
  <c r="W66" i="6"/>
  <c r="AE66" i="6"/>
  <c r="E73" i="6"/>
  <c r="P75" i="6"/>
  <c r="P77" i="6" s="1"/>
  <c r="P79" i="6" s="1"/>
  <c r="T75" i="6"/>
  <c r="T77" i="6" s="1"/>
  <c r="T79" i="6" s="1"/>
  <c r="X75" i="6"/>
  <c r="AB75" i="6"/>
  <c r="AF75" i="6"/>
  <c r="E77" i="6"/>
  <c r="E79" i="6" s="1"/>
  <c r="I77" i="6"/>
  <c r="I79" i="6" s="1"/>
  <c r="Y77" i="6"/>
  <c r="Y79" i="6" s="1"/>
  <c r="AC77" i="6"/>
  <c r="AC79" i="6" s="1"/>
  <c r="AI72" i="6"/>
  <c r="AB77" i="6"/>
  <c r="AB79" i="6" s="1"/>
  <c r="D66" i="6"/>
  <c r="L66" i="6"/>
  <c r="T66" i="6"/>
  <c r="AB66" i="6"/>
  <c r="E66" i="6"/>
  <c r="I66" i="6"/>
  <c r="M66" i="6"/>
  <c r="Q66" i="6"/>
  <c r="U66" i="6"/>
  <c r="Y66" i="6"/>
  <c r="AC66" i="6"/>
  <c r="AG66" i="6"/>
  <c r="AF34" i="4"/>
  <c r="AF35" i="4"/>
  <c r="AF37" i="4"/>
  <c r="R54" i="6" l="1"/>
  <c r="Y54" i="6"/>
  <c r="Y62" i="6" s="1"/>
  <c r="AH77" i="6"/>
  <c r="AH79" i="6" s="1"/>
  <c r="AE77" i="6"/>
  <c r="AE79" i="6" s="1"/>
  <c r="AF77" i="6"/>
  <c r="AF79" i="6" s="1"/>
  <c r="AD77" i="6"/>
  <c r="AD79" i="6" s="1"/>
  <c r="X77" i="6"/>
  <c r="X79" i="6" s="1"/>
  <c r="Q77" i="6"/>
  <c r="Q79" i="6" s="1"/>
  <c r="AF54" i="6"/>
  <c r="AF62" i="6" s="1"/>
  <c r="W54" i="6"/>
  <c r="W62" i="6" s="1"/>
  <c r="N77" i="6"/>
  <c r="N79" i="6" s="1"/>
  <c r="F77" i="6"/>
  <c r="F79" i="6" s="1"/>
  <c r="AI65" i="6"/>
  <c r="G66" i="6"/>
  <c r="F53" i="6"/>
  <c r="AI76" i="6"/>
  <c r="G77" i="6"/>
  <c r="G79" i="6" s="1"/>
  <c r="AE54" i="6"/>
  <c r="AE62" i="6" s="1"/>
  <c r="AI61" i="6"/>
  <c r="D85" i="6"/>
  <c r="AI75" i="6"/>
  <c r="AG62" i="6"/>
  <c r="Q62" i="6"/>
  <c r="J77" i="6"/>
  <c r="J79" i="6" s="1"/>
  <c r="AA62" i="6"/>
  <c r="AB62" i="6"/>
  <c r="L62" i="6"/>
  <c r="O62" i="6"/>
  <c r="AD62" i="6"/>
  <c r="V62" i="6"/>
  <c r="N62" i="6"/>
  <c r="X62" i="6"/>
  <c r="H62" i="6"/>
  <c r="E62" i="6"/>
  <c r="S62" i="6"/>
  <c r="D79" i="6"/>
  <c r="AC62" i="6"/>
  <c r="U62" i="6"/>
  <c r="M62" i="6"/>
  <c r="T62" i="6"/>
  <c r="D53" i="6"/>
  <c r="AI19" i="6"/>
  <c r="K62" i="6"/>
  <c r="G62" i="6"/>
  <c r="AH62" i="6"/>
  <c r="Z62" i="6"/>
  <c r="R62" i="6"/>
  <c r="J62" i="6"/>
  <c r="I62" i="6"/>
  <c r="P62" i="6"/>
  <c r="Y37" i="4"/>
  <c r="Z37" i="4"/>
  <c r="AA37" i="4"/>
  <c r="AB37" i="4"/>
  <c r="AC37" i="4"/>
  <c r="AD37" i="4"/>
  <c r="AE37" i="4"/>
  <c r="Y34" i="4"/>
  <c r="Z34" i="4"/>
  <c r="AA34" i="4"/>
  <c r="AB34" i="4"/>
  <c r="AC34" i="4"/>
  <c r="AD34" i="4"/>
  <c r="AE34" i="4"/>
  <c r="Y35" i="4"/>
  <c r="Z35" i="4"/>
  <c r="AA35" i="4"/>
  <c r="AB35" i="4"/>
  <c r="AC35" i="4"/>
  <c r="AD35" i="4"/>
  <c r="AE35" i="4"/>
  <c r="F54" i="6" l="1"/>
  <c r="F62" i="6" s="1"/>
  <c r="AI77" i="6"/>
  <c r="D81" i="6"/>
  <c r="D54" i="6"/>
  <c r="R37" i="4"/>
  <c r="S37" i="4"/>
  <c r="T37" i="4"/>
  <c r="U37" i="4"/>
  <c r="V37" i="4"/>
  <c r="W37" i="4"/>
  <c r="X37" i="4"/>
  <c r="R34" i="4"/>
  <c r="S34" i="4"/>
  <c r="T34" i="4"/>
  <c r="U34" i="4"/>
  <c r="V34" i="4"/>
  <c r="W34" i="4"/>
  <c r="X34" i="4"/>
  <c r="R35" i="4"/>
  <c r="S35" i="4"/>
  <c r="T35" i="4"/>
  <c r="U35" i="4"/>
  <c r="V35" i="4"/>
  <c r="W35" i="4"/>
  <c r="X35" i="4"/>
  <c r="D82" i="6" l="1"/>
  <c r="D62" i="6"/>
  <c r="AI62" i="6" s="1"/>
  <c r="AI54" i="6"/>
  <c r="D55" i="6"/>
  <c r="E55" i="6" s="1"/>
  <c r="F55" i="6" s="1"/>
  <c r="G55" i="6" s="1"/>
  <c r="H55" i="6" s="1"/>
  <c r="I55" i="6" s="1"/>
  <c r="J55" i="6" s="1"/>
  <c r="K55" i="6" s="1"/>
  <c r="L55" i="6" s="1"/>
  <c r="M55" i="6" s="1"/>
  <c r="N55" i="6" s="1"/>
  <c r="O55" i="6" s="1"/>
  <c r="P55" i="6" s="1"/>
  <c r="Q55" i="6" s="1"/>
  <c r="R55" i="6" s="1"/>
  <c r="S55" i="6" s="1"/>
  <c r="T55" i="6" s="1"/>
  <c r="U55" i="6" s="1"/>
  <c r="V55" i="6" s="1"/>
  <c r="W55" i="6" s="1"/>
  <c r="X55" i="6" s="1"/>
  <c r="Y55" i="6" s="1"/>
  <c r="Z55" i="6" s="1"/>
  <c r="AA55" i="6" s="1"/>
  <c r="AB55" i="6" s="1"/>
  <c r="AC55" i="6" s="1"/>
  <c r="AD55" i="6" s="1"/>
  <c r="AE55" i="6" s="1"/>
  <c r="AF55" i="6" s="1"/>
  <c r="AG55" i="6" s="1"/>
  <c r="AH55" i="6" s="1"/>
  <c r="D84" i="6" s="1"/>
  <c r="D86" i="6" s="1"/>
  <c r="K28" i="4"/>
  <c r="L28" i="4"/>
  <c r="K37" i="4" l="1"/>
  <c r="L37" i="4"/>
  <c r="M37" i="4"/>
  <c r="N37" i="4"/>
  <c r="O37" i="4"/>
  <c r="P37" i="4"/>
  <c r="Q37" i="4"/>
  <c r="K35" i="4"/>
  <c r="L35" i="4"/>
  <c r="M35" i="4"/>
  <c r="N35" i="4"/>
  <c r="O35" i="4"/>
  <c r="P35" i="4"/>
  <c r="Q35" i="4"/>
  <c r="K34" i="4"/>
  <c r="L34" i="4"/>
  <c r="M34" i="4"/>
  <c r="N34" i="4"/>
  <c r="O34" i="4"/>
  <c r="P34" i="4"/>
  <c r="Q34" i="4"/>
  <c r="D72" i="5" l="1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D37" i="5"/>
  <c r="D35" i="5"/>
  <c r="D34" i="5"/>
  <c r="AH17" i="5"/>
  <c r="AD17" i="5"/>
  <c r="Z17" i="5"/>
  <c r="V17" i="5"/>
  <c r="R17" i="5"/>
  <c r="Q17" i="5"/>
  <c r="N17" i="5"/>
  <c r="M17" i="5"/>
  <c r="J17" i="5"/>
  <c r="I17" i="5"/>
  <c r="F17" i="5"/>
  <c r="E17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AF75" i="5"/>
  <c r="W75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AI72" i="5" s="1"/>
  <c r="E72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AH68" i="5"/>
  <c r="AG68" i="5"/>
  <c r="AF68" i="5"/>
  <c r="AE68" i="5"/>
  <c r="AD68" i="5"/>
  <c r="AD70" i="5" s="1"/>
  <c r="AC68" i="5"/>
  <c r="AB68" i="5"/>
  <c r="AA68" i="5"/>
  <c r="Z68" i="5"/>
  <c r="Y68" i="5"/>
  <c r="X68" i="5"/>
  <c r="W68" i="5"/>
  <c r="V68" i="5"/>
  <c r="V70" i="5" s="1"/>
  <c r="U68" i="5"/>
  <c r="T68" i="5"/>
  <c r="S68" i="5"/>
  <c r="R68" i="5"/>
  <c r="Q68" i="5"/>
  <c r="P68" i="5"/>
  <c r="O68" i="5"/>
  <c r="N68" i="5"/>
  <c r="N70" i="5" s="1"/>
  <c r="M68" i="5"/>
  <c r="L68" i="5"/>
  <c r="K68" i="5"/>
  <c r="J68" i="5"/>
  <c r="I68" i="5"/>
  <c r="H68" i="5"/>
  <c r="G68" i="5"/>
  <c r="F68" i="5"/>
  <c r="E68" i="5"/>
  <c r="D68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AH64" i="5"/>
  <c r="AG64" i="5"/>
  <c r="AF64" i="5"/>
  <c r="AF66" i="5" s="1"/>
  <c r="AE64" i="5"/>
  <c r="AD64" i="5"/>
  <c r="AC64" i="5"/>
  <c r="AB64" i="5"/>
  <c r="AA64" i="5"/>
  <c r="Z64" i="5"/>
  <c r="Y64" i="5"/>
  <c r="X64" i="5"/>
  <c r="X66" i="5" s="1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AI46" i="5"/>
  <c r="AK42" i="5"/>
  <c r="AG75" i="5"/>
  <c r="AC75" i="5"/>
  <c r="AB75" i="5"/>
  <c r="Y75" i="5"/>
  <c r="X75" i="5"/>
  <c r="U75" i="5"/>
  <c r="T75" i="5"/>
  <c r="Q75" i="5"/>
  <c r="P75" i="5"/>
  <c r="M75" i="5"/>
  <c r="L75" i="5"/>
  <c r="I75" i="5"/>
  <c r="H75" i="5"/>
  <c r="G75" i="5"/>
  <c r="E75" i="5"/>
  <c r="D75" i="5"/>
  <c r="AI41" i="5"/>
  <c r="AI40" i="5"/>
  <c r="AI39" i="5"/>
  <c r="AB76" i="5"/>
  <c r="X76" i="5"/>
  <c r="J76" i="5"/>
  <c r="F76" i="5"/>
  <c r="AI36" i="5"/>
  <c r="AI33" i="5"/>
  <c r="AI32" i="5"/>
  <c r="AI30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AI26" i="5"/>
  <c r="AI24" i="5"/>
  <c r="AI22" i="5"/>
  <c r="AI21" i="5"/>
  <c r="AI18" i="5"/>
  <c r="AG17" i="5"/>
  <c r="AF17" i="5"/>
  <c r="AE17" i="5"/>
  <c r="AC17" i="5"/>
  <c r="AB17" i="5"/>
  <c r="AA17" i="5"/>
  <c r="Y17" i="5"/>
  <c r="X17" i="5"/>
  <c r="W17" i="5"/>
  <c r="U17" i="5"/>
  <c r="T17" i="5"/>
  <c r="S17" i="5"/>
  <c r="P17" i="5"/>
  <c r="O17" i="5"/>
  <c r="L17" i="5"/>
  <c r="K17" i="5"/>
  <c r="H17" i="5"/>
  <c r="G17" i="5"/>
  <c r="D17" i="5"/>
  <c r="AI16" i="5"/>
  <c r="AI15" i="5"/>
  <c r="AI14" i="5"/>
  <c r="AI13" i="5"/>
  <c r="AI12" i="5"/>
  <c r="AI11" i="5"/>
  <c r="AI10" i="5"/>
  <c r="AI9" i="5"/>
  <c r="AI8" i="5"/>
  <c r="AI7" i="5"/>
  <c r="AI6" i="5"/>
  <c r="AI5" i="5"/>
  <c r="AF76" i="5" l="1"/>
  <c r="AF77" i="5" s="1"/>
  <c r="AF79" i="5" s="1"/>
  <c r="T76" i="5"/>
  <c r="T77" i="5" s="1"/>
  <c r="T79" i="5" s="1"/>
  <c r="N76" i="5"/>
  <c r="AA76" i="5"/>
  <c r="AE76" i="5"/>
  <c r="W76" i="5"/>
  <c r="W77" i="5" s="1"/>
  <c r="W79" i="5" s="1"/>
  <c r="S76" i="5"/>
  <c r="AH76" i="5"/>
  <c r="AD76" i="5"/>
  <c r="Z76" i="5"/>
  <c r="V76" i="5"/>
  <c r="R76" i="5"/>
  <c r="D76" i="5"/>
  <c r="AI76" i="5" s="1"/>
  <c r="O76" i="5"/>
  <c r="K76" i="5"/>
  <c r="AG76" i="5"/>
  <c r="AC76" i="5"/>
  <c r="Y76" i="5"/>
  <c r="Y77" i="5" s="1"/>
  <c r="Y79" i="5" s="1"/>
  <c r="U76" i="5"/>
  <c r="Q76" i="5"/>
  <c r="Q77" i="5" s="1"/>
  <c r="Q79" i="5" s="1"/>
  <c r="M76" i="5"/>
  <c r="I76" i="5"/>
  <c r="I77" i="5" s="1"/>
  <c r="I79" i="5" s="1"/>
  <c r="AI34" i="5"/>
  <c r="E76" i="5"/>
  <c r="E77" i="5" s="1"/>
  <c r="E79" i="5" s="1"/>
  <c r="AI35" i="5"/>
  <c r="P76" i="5"/>
  <c r="P77" i="5" s="1"/>
  <c r="P79" i="5" s="1"/>
  <c r="L76" i="5"/>
  <c r="L77" i="5" s="1"/>
  <c r="L79" i="5" s="1"/>
  <c r="H76" i="5"/>
  <c r="H77" i="5" s="1"/>
  <c r="H79" i="5" s="1"/>
  <c r="F70" i="5"/>
  <c r="Q66" i="5"/>
  <c r="AG66" i="5"/>
  <c r="AI37" i="5"/>
  <c r="N73" i="5"/>
  <c r="AD73" i="5"/>
  <c r="E70" i="5"/>
  <c r="M70" i="5"/>
  <c r="U70" i="5"/>
  <c r="AC70" i="5"/>
  <c r="G73" i="5"/>
  <c r="O73" i="5"/>
  <c r="W73" i="5"/>
  <c r="AE73" i="5"/>
  <c r="V73" i="5"/>
  <c r="H66" i="5"/>
  <c r="P66" i="5"/>
  <c r="E61" i="5"/>
  <c r="M61" i="5"/>
  <c r="U61" i="5"/>
  <c r="Y61" i="5"/>
  <c r="AG61" i="5"/>
  <c r="G70" i="5"/>
  <c r="K70" i="5"/>
  <c r="O70" i="5"/>
  <c r="S70" i="5"/>
  <c r="W70" i="5"/>
  <c r="AA70" i="5"/>
  <c r="AE70" i="5"/>
  <c r="I61" i="5"/>
  <c r="Q61" i="5"/>
  <c r="AC61" i="5"/>
  <c r="L61" i="5"/>
  <c r="T61" i="5"/>
  <c r="D70" i="5"/>
  <c r="H70" i="5"/>
  <c r="L70" i="5"/>
  <c r="P70" i="5"/>
  <c r="T70" i="5"/>
  <c r="X70" i="5"/>
  <c r="AB70" i="5"/>
  <c r="AF70" i="5"/>
  <c r="J73" i="5"/>
  <c r="R73" i="5"/>
  <c r="Z73" i="5"/>
  <c r="AH73" i="5"/>
  <c r="K73" i="5"/>
  <c r="S73" i="5"/>
  <c r="AA73" i="5"/>
  <c r="D73" i="5"/>
  <c r="H73" i="5"/>
  <c r="L73" i="5"/>
  <c r="P73" i="5"/>
  <c r="T73" i="5"/>
  <c r="X73" i="5"/>
  <c r="AB73" i="5"/>
  <c r="AF73" i="5"/>
  <c r="F61" i="5"/>
  <c r="N61" i="5"/>
  <c r="Z61" i="5"/>
  <c r="AH61" i="5"/>
  <c r="AI71" i="5"/>
  <c r="G61" i="5"/>
  <c r="O61" i="5"/>
  <c r="S61" i="5"/>
  <c r="W61" i="5"/>
  <c r="AA61" i="5"/>
  <c r="AE61" i="5"/>
  <c r="AI60" i="5"/>
  <c r="AB61" i="5"/>
  <c r="J61" i="5"/>
  <c r="R61" i="5"/>
  <c r="V61" i="5"/>
  <c r="AD61" i="5"/>
  <c r="F73" i="5"/>
  <c r="K61" i="5"/>
  <c r="AI59" i="5"/>
  <c r="I70" i="5"/>
  <c r="Q70" i="5"/>
  <c r="Y70" i="5"/>
  <c r="AG70" i="5"/>
  <c r="E73" i="5"/>
  <c r="I73" i="5"/>
  <c r="M73" i="5"/>
  <c r="Q73" i="5"/>
  <c r="U73" i="5"/>
  <c r="Y73" i="5"/>
  <c r="AC73" i="5"/>
  <c r="AG73" i="5"/>
  <c r="AG77" i="5"/>
  <c r="AG79" i="5" s="1"/>
  <c r="AI44" i="5"/>
  <c r="O75" i="5"/>
  <c r="AE75" i="5"/>
  <c r="AE77" i="5" s="1"/>
  <c r="AE79" i="5" s="1"/>
  <c r="AI43" i="5"/>
  <c r="G66" i="5"/>
  <c r="K66" i="5"/>
  <c r="O66" i="5"/>
  <c r="S66" i="5"/>
  <c r="W66" i="5"/>
  <c r="AA66" i="5"/>
  <c r="AE66" i="5"/>
  <c r="G76" i="5"/>
  <c r="G77" i="5" s="1"/>
  <c r="G79" i="5" s="1"/>
  <c r="X77" i="5"/>
  <c r="X79" i="5" s="1"/>
  <c r="H61" i="5"/>
  <c r="P61" i="5"/>
  <c r="X61" i="5"/>
  <c r="AF61" i="5"/>
  <c r="K75" i="5"/>
  <c r="S75" i="5"/>
  <c r="AA75" i="5"/>
  <c r="AI42" i="5"/>
  <c r="AI47" i="5"/>
  <c r="D66" i="5"/>
  <c r="AB77" i="5"/>
  <c r="AB79" i="5" s="1"/>
  <c r="I66" i="5"/>
  <c r="Y66" i="5"/>
  <c r="J70" i="5"/>
  <c r="R70" i="5"/>
  <c r="Z70" i="5"/>
  <c r="AH70" i="5"/>
  <c r="AI17" i="5"/>
  <c r="D61" i="5"/>
  <c r="AI64" i="5"/>
  <c r="E66" i="5"/>
  <c r="M77" i="5"/>
  <c r="M79" i="5" s="1"/>
  <c r="M66" i="5"/>
  <c r="U77" i="5"/>
  <c r="U79" i="5" s="1"/>
  <c r="U66" i="5"/>
  <c r="AC77" i="5"/>
  <c r="AC79" i="5" s="1"/>
  <c r="AC66" i="5"/>
  <c r="L66" i="5"/>
  <c r="T66" i="5"/>
  <c r="AB66" i="5"/>
  <c r="AI68" i="5"/>
  <c r="AI78" i="5"/>
  <c r="F75" i="5"/>
  <c r="J75" i="5"/>
  <c r="J77" i="5" s="1"/>
  <c r="J79" i="5" s="1"/>
  <c r="N75" i="5"/>
  <c r="N77" i="5" s="1"/>
  <c r="N79" i="5" s="1"/>
  <c r="R75" i="5"/>
  <c r="V75" i="5"/>
  <c r="Z75" i="5"/>
  <c r="AD75" i="5"/>
  <c r="AD77" i="5" s="1"/>
  <c r="AD79" i="5" s="1"/>
  <c r="AH75" i="5"/>
  <c r="AI65" i="5"/>
  <c r="D77" i="5"/>
  <c r="F66" i="5"/>
  <c r="J66" i="5"/>
  <c r="N66" i="5"/>
  <c r="R66" i="5"/>
  <c r="V66" i="5"/>
  <c r="Z66" i="5"/>
  <c r="AD66" i="5"/>
  <c r="AH66" i="5"/>
  <c r="AI69" i="5"/>
  <c r="AH77" i="5" l="1"/>
  <c r="AH79" i="5" s="1"/>
  <c r="R77" i="5"/>
  <c r="R79" i="5" s="1"/>
  <c r="AA77" i="5"/>
  <c r="AA79" i="5" s="1"/>
  <c r="Z77" i="5"/>
  <c r="Z79" i="5" s="1"/>
  <c r="S77" i="5"/>
  <c r="S79" i="5" s="1"/>
  <c r="O77" i="5"/>
  <c r="O79" i="5" s="1"/>
  <c r="V77" i="5"/>
  <c r="V79" i="5" s="1"/>
  <c r="K77" i="5"/>
  <c r="K79" i="5" s="1"/>
  <c r="AI75" i="5"/>
  <c r="F77" i="5"/>
  <c r="F79" i="5" s="1"/>
  <c r="D85" i="5"/>
  <c r="AI61" i="5"/>
  <c r="D79" i="5"/>
  <c r="AI77" i="5" l="1"/>
  <c r="AK42" i="3" l="1"/>
  <c r="G34" i="4" l="1"/>
  <c r="H34" i="4"/>
  <c r="I34" i="4"/>
  <c r="J34" i="4"/>
  <c r="G35" i="4"/>
  <c r="H35" i="4"/>
  <c r="I35" i="4"/>
  <c r="J35" i="4"/>
  <c r="G37" i="4"/>
  <c r="H37" i="4"/>
  <c r="I37" i="4"/>
  <c r="J37" i="4"/>
  <c r="G37" i="3" l="1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F37" i="3"/>
  <c r="E37" i="3"/>
  <c r="D37" i="3"/>
  <c r="E37" i="4"/>
  <c r="F37" i="4"/>
  <c r="D37" i="4"/>
  <c r="D35" i="4"/>
  <c r="E35" i="4"/>
  <c r="F35" i="4"/>
  <c r="E34" i="4"/>
  <c r="F34" i="4"/>
  <c r="D34" i="4"/>
  <c r="F76" i="4" l="1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E76" i="4"/>
  <c r="D76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N73" i="4" s="1"/>
  <c r="M71" i="4"/>
  <c r="L71" i="4"/>
  <c r="K71" i="4"/>
  <c r="J71" i="4"/>
  <c r="I71" i="4"/>
  <c r="H71" i="4"/>
  <c r="G71" i="4"/>
  <c r="F71" i="4"/>
  <c r="F73" i="4" s="1"/>
  <c r="E71" i="4"/>
  <c r="D71" i="4"/>
  <c r="AF69" i="4"/>
  <c r="AE69" i="4"/>
  <c r="AD69" i="4"/>
  <c r="AC69" i="4"/>
  <c r="AB69" i="4"/>
  <c r="AA69" i="4"/>
  <c r="Z69" i="4"/>
  <c r="Y69" i="4"/>
  <c r="X69" i="4"/>
  <c r="W69" i="4"/>
  <c r="W70" i="4" s="1"/>
  <c r="V69" i="4"/>
  <c r="U69" i="4"/>
  <c r="T69" i="4"/>
  <c r="S69" i="4"/>
  <c r="S70" i="4" s="1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H70" i="4" s="1"/>
  <c r="G68" i="4"/>
  <c r="F68" i="4"/>
  <c r="E68" i="4"/>
  <c r="D68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AF59" i="4"/>
  <c r="AE59" i="4"/>
  <c r="AD59" i="4"/>
  <c r="AC59" i="4"/>
  <c r="AB59" i="4"/>
  <c r="AA59" i="4"/>
  <c r="Z59" i="4"/>
  <c r="Y59" i="4"/>
  <c r="X59" i="4"/>
  <c r="W59" i="4"/>
  <c r="W61" i="4" s="1"/>
  <c r="V59" i="4"/>
  <c r="U59" i="4"/>
  <c r="T59" i="4"/>
  <c r="S59" i="4"/>
  <c r="S61" i="4" s="1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AG46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AG41" i="4"/>
  <c r="AG40" i="4"/>
  <c r="AG39" i="4"/>
  <c r="AG37" i="4"/>
  <c r="AG36" i="4"/>
  <c r="AG35" i="4"/>
  <c r="AG34" i="4"/>
  <c r="AG33" i="4"/>
  <c r="AG32" i="4"/>
  <c r="AG30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J28" i="4"/>
  <c r="I28" i="4"/>
  <c r="H28" i="4"/>
  <c r="G28" i="4"/>
  <c r="F28" i="4"/>
  <c r="E28" i="4"/>
  <c r="D28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AG26" i="4"/>
  <c r="AG24" i="4"/>
  <c r="AG22" i="4"/>
  <c r="AG21" i="4"/>
  <c r="AG18" i="4"/>
  <c r="AF17" i="4"/>
  <c r="AF19" i="4" s="1"/>
  <c r="AE17" i="4"/>
  <c r="AE19" i="4" s="1"/>
  <c r="AD17" i="4"/>
  <c r="AD19" i="4" s="1"/>
  <c r="AC17" i="4"/>
  <c r="AC19" i="4" s="1"/>
  <c r="AB17" i="4"/>
  <c r="AB19" i="4" s="1"/>
  <c r="AA17" i="4"/>
  <c r="AA19" i="4" s="1"/>
  <c r="Z17" i="4"/>
  <c r="Z19" i="4" s="1"/>
  <c r="Y17" i="4"/>
  <c r="Y19" i="4" s="1"/>
  <c r="X17" i="4"/>
  <c r="X19" i="4" s="1"/>
  <c r="W17" i="4"/>
  <c r="W19" i="4" s="1"/>
  <c r="V17" i="4"/>
  <c r="V19" i="4" s="1"/>
  <c r="U17" i="4"/>
  <c r="U19" i="4" s="1"/>
  <c r="T17" i="4"/>
  <c r="T19" i="4" s="1"/>
  <c r="S17" i="4"/>
  <c r="S19" i="4" s="1"/>
  <c r="R17" i="4"/>
  <c r="R19" i="4" s="1"/>
  <c r="Q17" i="4"/>
  <c r="Q19" i="4" s="1"/>
  <c r="P17" i="4"/>
  <c r="P19" i="4" s="1"/>
  <c r="O17" i="4"/>
  <c r="O19" i="4" s="1"/>
  <c r="N17" i="4"/>
  <c r="N19" i="4" s="1"/>
  <c r="M17" i="4"/>
  <c r="M19" i="4" s="1"/>
  <c r="L17" i="4"/>
  <c r="L19" i="4" s="1"/>
  <c r="K17" i="4"/>
  <c r="K19" i="4" s="1"/>
  <c r="J17" i="4"/>
  <c r="J19" i="4" s="1"/>
  <c r="I17" i="4"/>
  <c r="I19" i="4" s="1"/>
  <c r="H17" i="4"/>
  <c r="H19" i="4" s="1"/>
  <c r="G17" i="4"/>
  <c r="G19" i="4" s="1"/>
  <c r="F17" i="4"/>
  <c r="F19" i="4" s="1"/>
  <c r="E17" i="4"/>
  <c r="E19" i="4" s="1"/>
  <c r="D17" i="4"/>
  <c r="AG16" i="4"/>
  <c r="AG15" i="4"/>
  <c r="AG14" i="4"/>
  <c r="AG13" i="4"/>
  <c r="AG12" i="4"/>
  <c r="AG11" i="4"/>
  <c r="AG10" i="4"/>
  <c r="AG9" i="4"/>
  <c r="AG8" i="4"/>
  <c r="AG7" i="4"/>
  <c r="AG6" i="4"/>
  <c r="AG5" i="4"/>
  <c r="J75" i="4" l="1"/>
  <c r="N75" i="4"/>
  <c r="AF70" i="4"/>
  <c r="AA61" i="4"/>
  <c r="AE61" i="4"/>
  <c r="AD73" i="4"/>
  <c r="AA70" i="4"/>
  <c r="AE70" i="4"/>
  <c r="Z66" i="4"/>
  <c r="AD66" i="4"/>
  <c r="Y75" i="4"/>
  <c r="Y77" i="4" s="1"/>
  <c r="Y79" i="4" s="1"/>
  <c r="AC75" i="4"/>
  <c r="AC77" i="4" s="1"/>
  <c r="AC79" i="4" s="1"/>
  <c r="AA66" i="4"/>
  <c r="Z75" i="4"/>
  <c r="AD75" i="4"/>
  <c r="Z61" i="4"/>
  <c r="AD61" i="4"/>
  <c r="X70" i="4"/>
  <c r="V73" i="4"/>
  <c r="R61" i="4"/>
  <c r="V61" i="4"/>
  <c r="U75" i="4"/>
  <c r="R75" i="4"/>
  <c r="R77" i="4" s="1"/>
  <c r="R79" i="4" s="1"/>
  <c r="V75" i="4"/>
  <c r="V77" i="4" s="1"/>
  <c r="V79" i="4" s="1"/>
  <c r="R66" i="4"/>
  <c r="V66" i="4"/>
  <c r="N61" i="4"/>
  <c r="K70" i="4"/>
  <c r="O70" i="4"/>
  <c r="K61" i="4"/>
  <c r="O61" i="4"/>
  <c r="P70" i="4"/>
  <c r="M75" i="4"/>
  <c r="Q75" i="4"/>
  <c r="Q77" i="4" s="1"/>
  <c r="Q79" i="4" s="1"/>
  <c r="N66" i="4"/>
  <c r="J61" i="4"/>
  <c r="G70" i="4"/>
  <c r="G61" i="4"/>
  <c r="J66" i="4"/>
  <c r="E75" i="4"/>
  <c r="E77" i="4" s="1"/>
  <c r="E79" i="4" s="1"/>
  <c r="I75" i="4"/>
  <c r="AG44" i="4"/>
  <c r="F61" i="4"/>
  <c r="F66" i="4"/>
  <c r="F75" i="4"/>
  <c r="F77" i="4" s="1"/>
  <c r="F79" i="4" s="1"/>
  <c r="L53" i="4"/>
  <c r="T53" i="4"/>
  <c r="X53" i="4"/>
  <c r="AF53" i="4"/>
  <c r="H53" i="4"/>
  <c r="P53" i="4"/>
  <c r="AB53" i="4"/>
  <c r="U73" i="4"/>
  <c r="AC73" i="4"/>
  <c r="N77" i="4"/>
  <c r="N79" i="4" s="1"/>
  <c r="AD77" i="4"/>
  <c r="AD79" i="4" s="1"/>
  <c r="K73" i="4"/>
  <c r="O73" i="4"/>
  <c r="S73" i="4"/>
  <c r="W73" i="4"/>
  <c r="AA73" i="4"/>
  <c r="AE73" i="4"/>
  <c r="D61" i="4"/>
  <c r="H61" i="4"/>
  <c r="L61" i="4"/>
  <c r="P61" i="4"/>
  <c r="T61" i="4"/>
  <c r="X61" i="4"/>
  <c r="AB61" i="4"/>
  <c r="AF61" i="4"/>
  <c r="G73" i="4"/>
  <c r="AG68" i="4"/>
  <c r="E73" i="4"/>
  <c r="M73" i="4"/>
  <c r="J53" i="4"/>
  <c r="R53" i="4"/>
  <c r="V53" i="4"/>
  <c r="Z53" i="4"/>
  <c r="AG64" i="4"/>
  <c r="AG47" i="4"/>
  <c r="K66" i="4"/>
  <c r="S66" i="4"/>
  <c r="D70" i="4"/>
  <c r="L70" i="4"/>
  <c r="T70" i="4"/>
  <c r="AB70" i="4"/>
  <c r="H73" i="4"/>
  <c r="L73" i="4"/>
  <c r="T73" i="4"/>
  <c r="AB73" i="4"/>
  <c r="AG76" i="4"/>
  <c r="E53" i="4"/>
  <c r="I53" i="4"/>
  <c r="M53" i="4"/>
  <c r="Q53" i="4"/>
  <c r="U53" i="4"/>
  <c r="Y53" i="4"/>
  <c r="AC53" i="4"/>
  <c r="G75" i="4"/>
  <c r="G77" i="4" s="1"/>
  <c r="G79" i="4" s="1"/>
  <c r="K75" i="4"/>
  <c r="K77" i="4" s="1"/>
  <c r="K79" i="4" s="1"/>
  <c r="O75" i="4"/>
  <c r="O77" i="4" s="1"/>
  <c r="O79" i="4" s="1"/>
  <c r="S75" i="4"/>
  <c r="S77" i="4" s="1"/>
  <c r="S79" i="4" s="1"/>
  <c r="W75" i="4"/>
  <c r="AA75" i="4"/>
  <c r="AA77" i="4" s="1"/>
  <c r="AA79" i="4" s="1"/>
  <c r="AE75" i="4"/>
  <c r="AE77" i="4" s="1"/>
  <c r="AE79" i="4" s="1"/>
  <c r="G53" i="4"/>
  <c r="K53" i="4"/>
  <c r="O53" i="4"/>
  <c r="S53" i="4"/>
  <c r="W53" i="4"/>
  <c r="AA53" i="4"/>
  <c r="AE53" i="4"/>
  <c r="AG60" i="4"/>
  <c r="D66" i="4"/>
  <c r="L66" i="4"/>
  <c r="AB66" i="4"/>
  <c r="E70" i="4"/>
  <c r="I70" i="4"/>
  <c r="M70" i="4"/>
  <c r="Q70" i="4"/>
  <c r="U70" i="4"/>
  <c r="Y70" i="4"/>
  <c r="AC70" i="4"/>
  <c r="I73" i="4"/>
  <c r="Q73" i="4"/>
  <c r="Y73" i="4"/>
  <c r="AG17" i="4"/>
  <c r="D73" i="4"/>
  <c r="P73" i="4"/>
  <c r="X73" i="4"/>
  <c r="AF73" i="4"/>
  <c r="N53" i="4"/>
  <c r="AD53" i="4"/>
  <c r="D75" i="4"/>
  <c r="D77" i="4" s="1"/>
  <c r="H75" i="4"/>
  <c r="L75" i="4"/>
  <c r="L77" i="4" s="1"/>
  <c r="L79" i="4" s="1"/>
  <c r="P75" i="4"/>
  <c r="P77" i="4" s="1"/>
  <c r="P79" i="4" s="1"/>
  <c r="T75" i="4"/>
  <c r="T77" i="4" s="1"/>
  <c r="T79" i="4" s="1"/>
  <c r="X75" i="4"/>
  <c r="X77" i="4" s="1"/>
  <c r="X79" i="4" s="1"/>
  <c r="AB75" i="4"/>
  <c r="AB77" i="4" s="1"/>
  <c r="AB79" i="4" s="1"/>
  <c r="AF75" i="4"/>
  <c r="AG43" i="4"/>
  <c r="E61" i="4"/>
  <c r="I61" i="4"/>
  <c r="M61" i="4"/>
  <c r="Q61" i="4"/>
  <c r="U61" i="4"/>
  <c r="Y61" i="4"/>
  <c r="AC61" i="4"/>
  <c r="F70" i="4"/>
  <c r="J70" i="4"/>
  <c r="N70" i="4"/>
  <c r="R70" i="4"/>
  <c r="V70" i="4"/>
  <c r="Z70" i="4"/>
  <c r="AD70" i="4"/>
  <c r="J73" i="4"/>
  <c r="R73" i="4"/>
  <c r="Z73" i="4"/>
  <c r="AG78" i="4"/>
  <c r="AG42" i="4"/>
  <c r="F53" i="4"/>
  <c r="AG59" i="4"/>
  <c r="G66" i="4"/>
  <c r="O66" i="4"/>
  <c r="W66" i="4"/>
  <c r="W77" i="4"/>
  <c r="W79" i="4" s="1"/>
  <c r="AE66" i="4"/>
  <c r="AG65" i="4"/>
  <c r="H77" i="4"/>
  <c r="H79" i="4" s="1"/>
  <c r="AF77" i="4"/>
  <c r="AF79" i="4" s="1"/>
  <c r="T66" i="4"/>
  <c r="I77" i="4"/>
  <c r="I79" i="4" s="1"/>
  <c r="M77" i="4"/>
  <c r="M79" i="4" s="1"/>
  <c r="U77" i="4"/>
  <c r="U79" i="4" s="1"/>
  <c r="AG71" i="4"/>
  <c r="J77" i="4"/>
  <c r="J79" i="4" s="1"/>
  <c r="Z77" i="4"/>
  <c r="Z79" i="4" s="1"/>
  <c r="H66" i="4"/>
  <c r="P66" i="4"/>
  <c r="X66" i="4"/>
  <c r="AF66" i="4"/>
  <c r="AG69" i="4"/>
  <c r="E66" i="4"/>
  <c r="I66" i="4"/>
  <c r="M66" i="4"/>
  <c r="Q66" i="4"/>
  <c r="U66" i="4"/>
  <c r="Y66" i="4"/>
  <c r="AC66" i="4"/>
  <c r="AG72" i="4"/>
  <c r="AF54" i="4" l="1"/>
  <c r="AF62" i="4" s="1"/>
  <c r="AB54" i="4"/>
  <c r="AB62" i="4" s="1"/>
  <c r="X54" i="4"/>
  <c r="X62" i="4" s="1"/>
  <c r="D85" i="4"/>
  <c r="L54" i="4"/>
  <c r="L62" i="4" s="1"/>
  <c r="T54" i="4"/>
  <c r="T62" i="4" s="1"/>
  <c r="AC54" i="4"/>
  <c r="AC62" i="4" s="1"/>
  <c r="M54" i="4"/>
  <c r="M62" i="4" s="1"/>
  <c r="Z54" i="4"/>
  <c r="Z62" i="4" s="1"/>
  <c r="N54" i="4"/>
  <c r="N62" i="4" s="1"/>
  <c r="Y54" i="4"/>
  <c r="Y62" i="4" s="1"/>
  <c r="V54" i="4"/>
  <c r="V62" i="4" s="1"/>
  <c r="AA54" i="4"/>
  <c r="AA62" i="4" s="1"/>
  <c r="AE54" i="4"/>
  <c r="AE62" i="4" s="1"/>
  <c r="H54" i="4"/>
  <c r="H62" i="4" s="1"/>
  <c r="I54" i="4"/>
  <c r="I62" i="4" s="1"/>
  <c r="AG75" i="4"/>
  <c r="P54" i="4"/>
  <c r="P62" i="4" s="1"/>
  <c r="J54" i="4"/>
  <c r="J62" i="4" s="1"/>
  <c r="AD54" i="4"/>
  <c r="AD62" i="4" s="1"/>
  <c r="W54" i="4"/>
  <c r="W62" i="4" s="1"/>
  <c r="G54" i="4"/>
  <c r="G62" i="4" s="1"/>
  <c r="AG61" i="4"/>
  <c r="R54" i="4"/>
  <c r="Q54" i="4"/>
  <c r="Q62" i="4" s="1"/>
  <c r="AG77" i="4"/>
  <c r="O54" i="4"/>
  <c r="O62" i="4" s="1"/>
  <c r="K54" i="4"/>
  <c r="K62" i="4" s="1"/>
  <c r="U54" i="4"/>
  <c r="U62" i="4" s="1"/>
  <c r="E54" i="4"/>
  <c r="E62" i="4" s="1"/>
  <c r="S54" i="4"/>
  <c r="S62" i="4" s="1"/>
  <c r="D79" i="4"/>
  <c r="F54" i="4"/>
  <c r="F62" i="4" s="1"/>
  <c r="T59" i="3"/>
  <c r="U59" i="3"/>
  <c r="V59" i="3"/>
  <c r="W59" i="3"/>
  <c r="X59" i="3"/>
  <c r="Y59" i="3"/>
  <c r="Z59" i="3"/>
  <c r="AA59" i="3"/>
  <c r="AA17" i="3"/>
  <c r="Y17" i="3"/>
  <c r="W17" i="3"/>
  <c r="U17" i="3"/>
  <c r="V17" i="3"/>
  <c r="X17" i="3"/>
  <c r="Z17" i="3"/>
  <c r="R62" i="4" l="1"/>
  <c r="D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T61" i="3" s="1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D60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AB59" i="3"/>
  <c r="AC59" i="3"/>
  <c r="AD59" i="3"/>
  <c r="AE59" i="3"/>
  <c r="AF59" i="3"/>
  <c r="AG59" i="3"/>
  <c r="AH59" i="3"/>
  <c r="Q61" i="3" l="1"/>
  <c r="M61" i="3"/>
  <c r="I61" i="3"/>
  <c r="E61" i="3"/>
  <c r="D61" i="3"/>
  <c r="L61" i="3"/>
  <c r="AG61" i="3"/>
  <c r="AC61" i="3"/>
  <c r="AB61" i="3"/>
  <c r="Y61" i="3"/>
  <c r="U61" i="3"/>
  <c r="AF61" i="3"/>
  <c r="X61" i="3"/>
  <c r="P61" i="3"/>
  <c r="H61" i="3"/>
  <c r="AH61" i="3"/>
  <c r="AD61" i="3"/>
  <c r="Z61" i="3"/>
  <c r="V61" i="3"/>
  <c r="R61" i="3"/>
  <c r="N61" i="3"/>
  <c r="J61" i="3"/>
  <c r="F61" i="3"/>
  <c r="AI59" i="3"/>
  <c r="AE61" i="3"/>
  <c r="AA61" i="3"/>
  <c r="W61" i="3"/>
  <c r="S61" i="3"/>
  <c r="O61" i="3"/>
  <c r="K61" i="3"/>
  <c r="G61" i="3"/>
  <c r="AI60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4" i="3"/>
  <c r="D43" i="3"/>
  <c r="D42" i="3"/>
  <c r="D85" i="3" l="1"/>
  <c r="AI61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D2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N73" i="3" s="1"/>
  <c r="M72" i="3"/>
  <c r="L72" i="3"/>
  <c r="K72" i="3"/>
  <c r="J72" i="3"/>
  <c r="I72" i="3"/>
  <c r="H72" i="3"/>
  <c r="G72" i="3"/>
  <c r="F72" i="3"/>
  <c r="E72" i="3"/>
  <c r="D72" i="3"/>
  <c r="AH71" i="3"/>
  <c r="AG71" i="3"/>
  <c r="AF71" i="3"/>
  <c r="AF73" i="3" s="1"/>
  <c r="AE71" i="3"/>
  <c r="AD71" i="3"/>
  <c r="AC71" i="3"/>
  <c r="AB71" i="3"/>
  <c r="AB73" i="3" s="1"/>
  <c r="AA71" i="3"/>
  <c r="Z71" i="3"/>
  <c r="Y71" i="3"/>
  <c r="X71" i="3"/>
  <c r="W71" i="3"/>
  <c r="V71" i="3"/>
  <c r="U71" i="3"/>
  <c r="T71" i="3"/>
  <c r="T73" i="3" s="1"/>
  <c r="S71" i="3"/>
  <c r="R71" i="3"/>
  <c r="Q71" i="3"/>
  <c r="P71" i="3"/>
  <c r="P73" i="3" s="1"/>
  <c r="O71" i="3"/>
  <c r="N71" i="3"/>
  <c r="M71" i="3"/>
  <c r="L71" i="3"/>
  <c r="K71" i="3"/>
  <c r="J71" i="3"/>
  <c r="I71" i="3"/>
  <c r="H71" i="3"/>
  <c r="G71" i="3"/>
  <c r="F71" i="3"/>
  <c r="E71" i="3"/>
  <c r="D71" i="3"/>
  <c r="D73" i="3" s="1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N66" i="3" s="1"/>
  <c r="M65" i="3"/>
  <c r="L65" i="3"/>
  <c r="K65" i="3"/>
  <c r="J65" i="3"/>
  <c r="I65" i="3"/>
  <c r="H65" i="3"/>
  <c r="G65" i="3"/>
  <c r="G66" i="3" s="1"/>
  <c r="F65" i="3"/>
  <c r="F66" i="3" s="1"/>
  <c r="E65" i="3"/>
  <c r="D65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I46" i="3"/>
  <c r="AH75" i="3"/>
  <c r="Z75" i="3"/>
  <c r="R75" i="3"/>
  <c r="J75" i="3"/>
  <c r="AI41" i="3"/>
  <c r="AI40" i="3"/>
  <c r="AI39" i="3"/>
  <c r="AI37" i="3"/>
  <c r="AI36" i="3"/>
  <c r="AI35" i="3"/>
  <c r="AI34" i="3"/>
  <c r="AI33" i="3"/>
  <c r="AI32" i="3"/>
  <c r="AI30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AI26" i="3"/>
  <c r="AI24" i="3"/>
  <c r="AI22" i="3"/>
  <c r="AI21" i="3"/>
  <c r="AI18" i="3"/>
  <c r="AH17" i="3"/>
  <c r="AG17" i="3"/>
  <c r="AF17" i="3"/>
  <c r="AE17" i="3"/>
  <c r="AD17" i="3"/>
  <c r="AC17" i="3"/>
  <c r="AB17" i="3"/>
  <c r="AA19" i="3"/>
  <c r="W19" i="3"/>
  <c r="T17" i="3"/>
  <c r="T19" i="3" s="1"/>
  <c r="S17" i="3"/>
  <c r="R17" i="3"/>
  <c r="Q17" i="3"/>
  <c r="P17" i="3"/>
  <c r="O17" i="3"/>
  <c r="N17" i="3"/>
  <c r="M17" i="3"/>
  <c r="M19" i="3" s="1"/>
  <c r="M53" i="3" s="1"/>
  <c r="L17" i="3"/>
  <c r="L19" i="3" s="1"/>
  <c r="L53" i="3" s="1"/>
  <c r="K17" i="3"/>
  <c r="J17" i="3"/>
  <c r="I17" i="3"/>
  <c r="I19" i="3" s="1"/>
  <c r="I53" i="3" s="1"/>
  <c r="H17" i="3"/>
  <c r="H19" i="3" s="1"/>
  <c r="H53" i="3" s="1"/>
  <c r="G17" i="3"/>
  <c r="F17" i="3"/>
  <c r="E17" i="3"/>
  <c r="E19" i="3" s="1"/>
  <c r="E53" i="3" s="1"/>
  <c r="D17" i="3"/>
  <c r="D19" i="3" s="1"/>
  <c r="AI16" i="3"/>
  <c r="AI15" i="3"/>
  <c r="AI14" i="3"/>
  <c r="AI13" i="3"/>
  <c r="AI12" i="3"/>
  <c r="AI11" i="3"/>
  <c r="AI10" i="3"/>
  <c r="AI9" i="3"/>
  <c r="AI8" i="3"/>
  <c r="AI7" i="3"/>
  <c r="AI6" i="3"/>
  <c r="AI5" i="3"/>
  <c r="E66" i="3" l="1"/>
  <c r="I66" i="3"/>
  <c r="M66" i="3"/>
  <c r="Q66" i="3"/>
  <c r="U66" i="3"/>
  <c r="Y66" i="3"/>
  <c r="AC66" i="3"/>
  <c r="AG66" i="3"/>
  <c r="G70" i="3"/>
  <c r="K70" i="3"/>
  <c r="O70" i="3"/>
  <c r="S70" i="3"/>
  <c r="E73" i="3"/>
  <c r="I73" i="3"/>
  <c r="M73" i="3"/>
  <c r="Q73" i="3"/>
  <c r="H54" i="3"/>
  <c r="L54" i="3"/>
  <c r="L62" i="3" s="1"/>
  <c r="E54" i="3"/>
  <c r="M54" i="3"/>
  <c r="M62" i="3" s="1"/>
  <c r="W53" i="3"/>
  <c r="J66" i="3"/>
  <c r="R66" i="3"/>
  <c r="K66" i="3"/>
  <c r="O66" i="3"/>
  <c r="S66" i="3"/>
  <c r="W66" i="3"/>
  <c r="AA66" i="3"/>
  <c r="E70" i="3"/>
  <c r="I70" i="3"/>
  <c r="M70" i="3"/>
  <c r="Q70" i="3"/>
  <c r="AC70" i="3"/>
  <c r="AG70" i="3"/>
  <c r="J73" i="3"/>
  <c r="G73" i="3"/>
  <c r="K73" i="3"/>
  <c r="O73" i="3"/>
  <c r="S73" i="3"/>
  <c r="E62" i="3"/>
  <c r="AH66" i="3"/>
  <c r="AE70" i="3"/>
  <c r="AC73" i="3"/>
  <c r="AG73" i="3"/>
  <c r="AE73" i="3"/>
  <c r="AD66" i="3"/>
  <c r="AE66" i="3"/>
  <c r="AA53" i="3"/>
  <c r="X73" i="3"/>
  <c r="Z66" i="3"/>
  <c r="W70" i="3"/>
  <c r="AA70" i="3"/>
  <c r="U73" i="3"/>
  <c r="Y73" i="3"/>
  <c r="Y70" i="3"/>
  <c r="W73" i="3"/>
  <c r="AA73" i="3"/>
  <c r="U70" i="3"/>
  <c r="V66" i="3"/>
  <c r="Q19" i="3"/>
  <c r="Q53" i="3" s="1"/>
  <c r="Y19" i="3"/>
  <c r="Y53" i="3" s="1"/>
  <c r="G19" i="3"/>
  <c r="G53" i="3" s="1"/>
  <c r="K19" i="3"/>
  <c r="K53" i="3" s="1"/>
  <c r="O19" i="3"/>
  <c r="O53" i="3" s="1"/>
  <c r="S19" i="3"/>
  <c r="S53" i="3" s="1"/>
  <c r="P19" i="3"/>
  <c r="P53" i="3" s="1"/>
  <c r="T53" i="3"/>
  <c r="X19" i="3"/>
  <c r="X53" i="3" s="1"/>
  <c r="D66" i="3"/>
  <c r="H66" i="3"/>
  <c r="L66" i="3"/>
  <c r="P66" i="3"/>
  <c r="T66" i="3"/>
  <c r="X66" i="3"/>
  <c r="AB66" i="3"/>
  <c r="AF66" i="3"/>
  <c r="F70" i="3"/>
  <c r="J70" i="3"/>
  <c r="N70" i="3"/>
  <c r="R70" i="3"/>
  <c r="V70" i="3"/>
  <c r="Z70" i="3"/>
  <c r="AD70" i="3"/>
  <c r="AH70" i="3"/>
  <c r="H73" i="3"/>
  <c r="L73" i="3"/>
  <c r="U19" i="3"/>
  <c r="U53" i="3" s="1"/>
  <c r="F19" i="3"/>
  <c r="F53" i="3" s="1"/>
  <c r="J19" i="3"/>
  <c r="J53" i="3" s="1"/>
  <c r="N19" i="3"/>
  <c r="N53" i="3" s="1"/>
  <c r="R19" i="3"/>
  <c r="R53" i="3" s="1"/>
  <c r="V19" i="3"/>
  <c r="V53" i="3" s="1"/>
  <c r="Z19" i="3"/>
  <c r="Z53" i="3" s="1"/>
  <c r="D70" i="3"/>
  <c r="H70" i="3"/>
  <c r="L70" i="3"/>
  <c r="P70" i="3"/>
  <c r="T70" i="3"/>
  <c r="X70" i="3"/>
  <c r="AB70" i="3"/>
  <c r="AF70" i="3"/>
  <c r="F73" i="3"/>
  <c r="R73" i="3"/>
  <c r="V73" i="3"/>
  <c r="Z73" i="3"/>
  <c r="AD73" i="3"/>
  <c r="AH73" i="3"/>
  <c r="I54" i="3"/>
  <c r="D53" i="3"/>
  <c r="AI68" i="3"/>
  <c r="E75" i="3"/>
  <c r="E77" i="3" s="1"/>
  <c r="E79" i="3" s="1"/>
  <c r="M75" i="3"/>
  <c r="U75" i="3"/>
  <c r="AC75" i="3"/>
  <c r="AC77" i="3" s="1"/>
  <c r="AC79" i="3" s="1"/>
  <c r="AI47" i="3"/>
  <c r="AI64" i="3"/>
  <c r="AI71" i="3"/>
  <c r="I75" i="3"/>
  <c r="Q75" i="3"/>
  <c r="Y75" i="3"/>
  <c r="Y77" i="3" s="1"/>
  <c r="Y79" i="3" s="1"/>
  <c r="AG75" i="3"/>
  <c r="AG77" i="3" s="1"/>
  <c r="AG79" i="3" s="1"/>
  <c r="F75" i="3"/>
  <c r="F77" i="3" s="1"/>
  <c r="F79" i="3" s="1"/>
  <c r="N75" i="3"/>
  <c r="N77" i="3" s="1"/>
  <c r="N79" i="3" s="1"/>
  <c r="V75" i="3"/>
  <c r="AD75" i="3"/>
  <c r="R77" i="3"/>
  <c r="R79" i="3" s="1"/>
  <c r="Z77" i="3"/>
  <c r="Z79" i="3" s="1"/>
  <c r="G75" i="3"/>
  <c r="G77" i="3" s="1"/>
  <c r="G79" i="3" s="1"/>
  <c r="K75" i="3"/>
  <c r="K77" i="3" s="1"/>
  <c r="K79" i="3" s="1"/>
  <c r="O75" i="3"/>
  <c r="O77" i="3" s="1"/>
  <c r="O79" i="3" s="1"/>
  <c r="S75" i="3"/>
  <c r="S77" i="3" s="1"/>
  <c r="S79" i="3" s="1"/>
  <c r="W75" i="3"/>
  <c r="W77" i="3" s="1"/>
  <c r="W79" i="3" s="1"/>
  <c r="AA75" i="3"/>
  <c r="AA77" i="3" s="1"/>
  <c r="AA79" i="3" s="1"/>
  <c r="AE75" i="3"/>
  <c r="AE77" i="3" s="1"/>
  <c r="AE79" i="3" s="1"/>
  <c r="AI43" i="3"/>
  <c r="J77" i="3"/>
  <c r="J79" i="3" s="1"/>
  <c r="AH77" i="3"/>
  <c r="AH79" i="3" s="1"/>
  <c r="AI44" i="3"/>
  <c r="AI69" i="3"/>
  <c r="M77" i="3"/>
  <c r="M79" i="3" s="1"/>
  <c r="U77" i="3"/>
  <c r="U79" i="3" s="1"/>
  <c r="D75" i="3"/>
  <c r="D77" i="3" s="1"/>
  <c r="D79" i="3" s="1"/>
  <c r="AI42" i="3"/>
  <c r="H75" i="3"/>
  <c r="H77" i="3" s="1"/>
  <c r="H79" i="3" s="1"/>
  <c r="L75" i="3"/>
  <c r="L77" i="3" s="1"/>
  <c r="L79" i="3" s="1"/>
  <c r="P75" i="3"/>
  <c r="P77" i="3" s="1"/>
  <c r="P79" i="3" s="1"/>
  <c r="T75" i="3"/>
  <c r="T77" i="3" s="1"/>
  <c r="T79" i="3" s="1"/>
  <c r="X75" i="3"/>
  <c r="X77" i="3" s="1"/>
  <c r="X79" i="3" s="1"/>
  <c r="AB75" i="3"/>
  <c r="AB77" i="3" s="1"/>
  <c r="AB79" i="3" s="1"/>
  <c r="AF75" i="3"/>
  <c r="AF77" i="3" s="1"/>
  <c r="AF79" i="3" s="1"/>
  <c r="AI65" i="3"/>
  <c r="V77" i="3"/>
  <c r="V79" i="3" s="1"/>
  <c r="AD77" i="3"/>
  <c r="AD79" i="3" s="1"/>
  <c r="I77" i="3"/>
  <c r="I79" i="3" s="1"/>
  <c r="Q77" i="3"/>
  <c r="Q79" i="3" s="1"/>
  <c r="AI17" i="3"/>
  <c r="AI76" i="3"/>
  <c r="AI72" i="3"/>
  <c r="AI78" i="3"/>
  <c r="H62" i="3" l="1"/>
  <c r="R54" i="3"/>
  <c r="R62" i="3" s="1"/>
  <c r="T54" i="3"/>
  <c r="T62" i="3" s="1"/>
  <c r="Z54" i="3"/>
  <c r="Z62" i="3" s="1"/>
  <c r="J54" i="3"/>
  <c r="J62" i="3" s="1"/>
  <c r="W54" i="3"/>
  <c r="W62" i="3" s="1"/>
  <c r="AA54" i="3"/>
  <c r="AA62" i="3" s="1"/>
  <c r="F54" i="3"/>
  <c r="N54" i="3"/>
  <c r="N62" i="3" s="1"/>
  <c r="U54" i="3"/>
  <c r="U62" i="3" s="1"/>
  <c r="V54" i="3"/>
  <c r="X54" i="3"/>
  <c r="X62" i="3" s="1"/>
  <c r="S54" i="3"/>
  <c r="S62" i="3" s="1"/>
  <c r="Y54" i="3"/>
  <c r="K54" i="3"/>
  <c r="K62" i="3" s="1"/>
  <c r="P54" i="3"/>
  <c r="G54" i="3"/>
  <c r="O54" i="3"/>
  <c r="O62" i="3" s="1"/>
  <c r="Q54" i="3"/>
  <c r="Q62" i="3" s="1"/>
  <c r="I62" i="3"/>
  <c r="D54" i="3"/>
  <c r="AI77" i="3"/>
  <c r="AI75" i="3"/>
  <c r="D62" i="3" l="1"/>
  <c r="D55" i="3"/>
  <c r="E55" i="3" s="1"/>
  <c r="G62" i="3"/>
  <c r="F55" i="3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F62" i="3"/>
  <c r="V62" i="3"/>
  <c r="Y62" i="3"/>
  <c r="P62" i="3"/>
  <c r="T19" i="1" l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 l="1"/>
  <c r="K53" i="1" l="1"/>
  <c r="L53" i="1"/>
  <c r="AB53" i="1"/>
  <c r="T52" i="1"/>
  <c r="T53" i="1" s="1"/>
  <c r="U52" i="1"/>
  <c r="U53" i="1" s="1"/>
  <c r="W52" i="1"/>
  <c r="W53" i="1" s="1"/>
  <c r="X52" i="1"/>
  <c r="X53" i="1" s="1"/>
  <c r="Y52" i="1"/>
  <c r="Y53" i="1" s="1"/>
  <c r="AA52" i="1"/>
  <c r="AA53" i="1" s="1"/>
  <c r="E52" i="1"/>
  <c r="E53" i="1" s="1"/>
  <c r="F52" i="1"/>
  <c r="F53" i="1" s="1"/>
  <c r="G52" i="1"/>
  <c r="G53" i="1" s="1"/>
  <c r="H52" i="1"/>
  <c r="H53" i="1" s="1"/>
  <c r="I52" i="1"/>
  <c r="I53" i="1" s="1"/>
  <c r="J52" i="1"/>
  <c r="J53" i="1" s="1"/>
  <c r="K52" i="1"/>
  <c r="L52" i="1"/>
  <c r="M52" i="1"/>
  <c r="M53" i="1" s="1"/>
  <c r="N52" i="1"/>
  <c r="N53" i="1" s="1"/>
  <c r="O52" i="1"/>
  <c r="O53" i="1" s="1"/>
  <c r="P52" i="1"/>
  <c r="P53" i="1" s="1"/>
  <c r="Q52" i="1"/>
  <c r="Q53" i="1" s="1"/>
  <c r="R52" i="1"/>
  <c r="R53" i="1" s="1"/>
  <c r="S52" i="1"/>
  <c r="S53" i="1" s="1"/>
  <c r="V52" i="1"/>
  <c r="V53" i="1" s="1"/>
  <c r="Z52" i="1"/>
  <c r="Z53" i="1" s="1"/>
  <c r="AB52" i="1"/>
  <c r="AC52" i="1"/>
  <c r="AC53" i="1" s="1"/>
  <c r="AD52" i="1"/>
  <c r="AD53" i="1" s="1"/>
  <c r="AE52" i="1"/>
  <c r="AE53" i="1" s="1"/>
  <c r="AF52" i="1"/>
  <c r="AF53" i="1" s="1"/>
  <c r="AG52" i="1"/>
  <c r="AG53" i="1" s="1"/>
  <c r="AH52" i="1"/>
  <c r="AH53" i="1" s="1"/>
  <c r="E89" i="2" l="1"/>
  <c r="E79" i="2"/>
  <c r="E80" i="2" s="1"/>
  <c r="F79" i="2"/>
  <c r="G79" i="2"/>
  <c r="H79" i="2"/>
  <c r="I79" i="2"/>
  <c r="I80" i="2" s="1"/>
  <c r="J79" i="2"/>
  <c r="K79" i="2"/>
  <c r="L79" i="2"/>
  <c r="L80" i="2" s="1"/>
  <c r="M79" i="2"/>
  <c r="M80" i="2" s="1"/>
  <c r="N79" i="2"/>
  <c r="O79" i="2"/>
  <c r="P79" i="2"/>
  <c r="Q79" i="2"/>
  <c r="Q80" i="2" s="1"/>
  <c r="R79" i="2"/>
  <c r="S79" i="2"/>
  <c r="T79" i="2"/>
  <c r="T80" i="2" s="1"/>
  <c r="U79" i="2"/>
  <c r="U80" i="2" s="1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D63" i="1"/>
  <c r="H80" i="2"/>
  <c r="P80" i="2"/>
  <c r="F80" i="2"/>
  <c r="G80" i="2"/>
  <c r="J80" i="2"/>
  <c r="K80" i="2"/>
  <c r="N80" i="2"/>
  <c r="O80" i="2"/>
  <c r="R80" i="2"/>
  <c r="S80" i="2"/>
  <c r="V80" i="2"/>
  <c r="D79" i="2"/>
  <c r="D77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D90" i="2"/>
  <c r="D89" i="2"/>
  <c r="D88" i="2"/>
  <c r="D87" i="2"/>
  <c r="D86" i="2"/>
  <c r="D85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D70" i="2"/>
  <c r="M69" i="2"/>
  <c r="M72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D70" i="1"/>
  <c r="D82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D75" i="2"/>
  <c r="E72" i="1"/>
  <c r="F72" i="1"/>
  <c r="G72" i="1"/>
  <c r="H72" i="1"/>
  <c r="I72" i="1"/>
  <c r="J72" i="1"/>
  <c r="K72" i="1"/>
  <c r="L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D72" i="1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D74" i="2"/>
  <c r="D59" i="2"/>
  <c r="D60" i="2" s="1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D78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D76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D71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D73" i="2"/>
  <c r="J82" i="2"/>
  <c r="AE67" i="2"/>
  <c r="W67" i="2"/>
  <c r="O67" i="2"/>
  <c r="G67" i="2"/>
  <c r="AH66" i="2"/>
  <c r="AH67" i="2" s="1"/>
  <c r="AG66" i="2"/>
  <c r="AF66" i="2"/>
  <c r="AF67" i="2" s="1"/>
  <c r="AE66" i="2"/>
  <c r="AD66" i="2"/>
  <c r="AD67" i="2" s="1"/>
  <c r="AC66" i="2"/>
  <c r="AB66" i="2"/>
  <c r="AB67" i="2" s="1"/>
  <c r="AA66" i="2"/>
  <c r="AA67" i="2" s="1"/>
  <c r="Z66" i="2"/>
  <c r="Z67" i="2" s="1"/>
  <c r="Y66" i="2"/>
  <c r="X66" i="2"/>
  <c r="X67" i="2" s="1"/>
  <c r="W66" i="2"/>
  <c r="V66" i="2"/>
  <c r="V67" i="2" s="1"/>
  <c r="U66" i="2"/>
  <c r="T66" i="2"/>
  <c r="T67" i="2" s="1"/>
  <c r="S66" i="2"/>
  <c r="S67" i="2" s="1"/>
  <c r="R66" i="2"/>
  <c r="R67" i="2" s="1"/>
  <c r="Q66" i="2"/>
  <c r="P66" i="2"/>
  <c r="P67" i="2" s="1"/>
  <c r="O66" i="2"/>
  <c r="N66" i="2"/>
  <c r="N67" i="2" s="1"/>
  <c r="M66" i="2"/>
  <c r="L66" i="2"/>
  <c r="L67" i="2" s="1"/>
  <c r="K66" i="2"/>
  <c r="K67" i="2" s="1"/>
  <c r="J66" i="2"/>
  <c r="J67" i="2" s="1"/>
  <c r="I66" i="2"/>
  <c r="H66" i="2"/>
  <c r="H67" i="2" s="1"/>
  <c r="G66" i="2"/>
  <c r="F66" i="2"/>
  <c r="F67" i="2" s="1"/>
  <c r="E66" i="2"/>
  <c r="D66" i="2"/>
  <c r="D67" i="2" s="1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AI65" i="2" s="1"/>
  <c r="D65" i="2"/>
  <c r="AD64" i="2"/>
  <c r="V64" i="2"/>
  <c r="N64" i="2"/>
  <c r="F64" i="2"/>
  <c r="AH63" i="2"/>
  <c r="AH64" i="2" s="1"/>
  <c r="AG63" i="2"/>
  <c r="AG64" i="2" s="1"/>
  <c r="AF63" i="2"/>
  <c r="AE63" i="2"/>
  <c r="AE64" i="2" s="1"/>
  <c r="AD63" i="2"/>
  <c r="AC63" i="2"/>
  <c r="AC64" i="2" s="1"/>
  <c r="AB63" i="2"/>
  <c r="AA63" i="2"/>
  <c r="AA64" i="2" s="1"/>
  <c r="Z63" i="2"/>
  <c r="Z64" i="2" s="1"/>
  <c r="Y63" i="2"/>
  <c r="Y64" i="2" s="1"/>
  <c r="X63" i="2"/>
  <c r="W63" i="2"/>
  <c r="W64" i="2" s="1"/>
  <c r="V63" i="2"/>
  <c r="U63" i="2"/>
  <c r="U64" i="2" s="1"/>
  <c r="T63" i="2"/>
  <c r="S63" i="2"/>
  <c r="S64" i="2" s="1"/>
  <c r="R63" i="2"/>
  <c r="R64" i="2" s="1"/>
  <c r="Q63" i="2"/>
  <c r="Q64" i="2" s="1"/>
  <c r="P63" i="2"/>
  <c r="O63" i="2"/>
  <c r="O64" i="2" s="1"/>
  <c r="N63" i="2"/>
  <c r="M63" i="2"/>
  <c r="M64" i="2" s="1"/>
  <c r="L63" i="2"/>
  <c r="K63" i="2"/>
  <c r="K64" i="2" s="1"/>
  <c r="J63" i="2"/>
  <c r="J64" i="2" s="1"/>
  <c r="I63" i="2"/>
  <c r="I64" i="2" s="1"/>
  <c r="H63" i="2"/>
  <c r="G63" i="2"/>
  <c r="G64" i="2" s="1"/>
  <c r="F63" i="2"/>
  <c r="E63" i="2"/>
  <c r="E64" i="2" s="1"/>
  <c r="D63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AI62" i="2" s="1"/>
  <c r="AG60" i="2"/>
  <c r="Y60" i="2"/>
  <c r="Q60" i="2"/>
  <c r="I60" i="2"/>
  <c r="AH59" i="2"/>
  <c r="AH60" i="2" s="1"/>
  <c r="AG59" i="2"/>
  <c r="AF59" i="2"/>
  <c r="AF60" i="2" s="1"/>
  <c r="AE59" i="2"/>
  <c r="AD59" i="2"/>
  <c r="AD60" i="2" s="1"/>
  <c r="AC59" i="2"/>
  <c r="AB59" i="2"/>
  <c r="AB60" i="2" s="1"/>
  <c r="AA59" i="2"/>
  <c r="Z59" i="2"/>
  <c r="Z60" i="2" s="1"/>
  <c r="Y59" i="2"/>
  <c r="X59" i="2"/>
  <c r="X60" i="2" s="1"/>
  <c r="W59" i="2"/>
  <c r="V59" i="2"/>
  <c r="V60" i="2" s="1"/>
  <c r="U59" i="2"/>
  <c r="T59" i="2"/>
  <c r="T60" i="2" s="1"/>
  <c r="S59" i="2"/>
  <c r="R59" i="2"/>
  <c r="R60" i="2" s="1"/>
  <c r="Q59" i="2"/>
  <c r="P59" i="2"/>
  <c r="P60" i="2" s="1"/>
  <c r="O59" i="2"/>
  <c r="N59" i="2"/>
  <c r="N60" i="2" s="1"/>
  <c r="M59" i="2"/>
  <c r="M60" i="2" s="1"/>
  <c r="L59" i="2"/>
  <c r="L60" i="2" s="1"/>
  <c r="K59" i="2"/>
  <c r="J59" i="2"/>
  <c r="J60" i="2" s="1"/>
  <c r="I59" i="2"/>
  <c r="H59" i="2"/>
  <c r="H60" i="2" s="1"/>
  <c r="G59" i="2"/>
  <c r="F59" i="2"/>
  <c r="F60" i="2" s="1"/>
  <c r="E59" i="2"/>
  <c r="E60" i="2" s="1"/>
  <c r="AH58" i="2"/>
  <c r="AG58" i="2"/>
  <c r="AF58" i="2"/>
  <c r="AE58" i="2"/>
  <c r="AD58" i="2"/>
  <c r="AC58" i="2"/>
  <c r="AC60" i="2" s="1"/>
  <c r="AB58" i="2"/>
  <c r="AA58" i="2"/>
  <c r="Z58" i="2"/>
  <c r="Y58" i="2"/>
  <c r="X58" i="2"/>
  <c r="W58" i="2"/>
  <c r="V58" i="2"/>
  <c r="U58" i="2"/>
  <c r="U60" i="2" s="1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AI58" i="2" s="1"/>
  <c r="F58" i="2"/>
  <c r="E58" i="2"/>
  <c r="D58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N52" i="2"/>
  <c r="N56" i="2" s="1"/>
  <c r="I52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I47" i="2" s="1"/>
  <c r="AI46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AI41" i="2"/>
  <c r="AI40" i="2"/>
  <c r="AI39" i="2"/>
  <c r="AI37" i="2"/>
  <c r="AI36" i="2"/>
  <c r="AI35" i="2"/>
  <c r="AI34" i="2"/>
  <c r="AI33" i="2"/>
  <c r="AI32" i="2"/>
  <c r="AI31" i="2"/>
  <c r="AI30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I26" i="2"/>
  <c r="AI24" i="2"/>
  <c r="AI22" i="2"/>
  <c r="AI21" i="2"/>
  <c r="AE19" i="2"/>
  <c r="AA19" i="2"/>
  <c r="W19" i="2"/>
  <c r="S19" i="2"/>
  <c r="O19" i="2"/>
  <c r="K19" i="2"/>
  <c r="G19" i="2"/>
  <c r="AI18" i="2"/>
  <c r="AH17" i="2"/>
  <c r="AH19" i="2" s="1"/>
  <c r="AG17" i="2"/>
  <c r="AG19" i="2" s="1"/>
  <c r="AF17" i="2"/>
  <c r="AF19" i="2" s="1"/>
  <c r="AE17" i="2"/>
  <c r="AD17" i="2"/>
  <c r="AD19" i="2" s="1"/>
  <c r="AC17" i="2"/>
  <c r="AC19" i="2" s="1"/>
  <c r="AC82" i="2" s="1"/>
  <c r="AB17" i="2"/>
  <c r="AB19" i="2" s="1"/>
  <c r="AA17" i="2"/>
  <c r="Z17" i="2"/>
  <c r="Z19" i="2" s="1"/>
  <c r="Y17" i="2"/>
  <c r="Y19" i="2" s="1"/>
  <c r="X17" i="2"/>
  <c r="X19" i="2" s="1"/>
  <c r="W17" i="2"/>
  <c r="V17" i="2"/>
  <c r="V19" i="2" s="1"/>
  <c r="U17" i="2"/>
  <c r="U19" i="2" s="1"/>
  <c r="U82" i="2" s="1"/>
  <c r="T17" i="2"/>
  <c r="T19" i="2" s="1"/>
  <c r="S17" i="2"/>
  <c r="R17" i="2"/>
  <c r="R19" i="2" s="1"/>
  <c r="Q17" i="2"/>
  <c r="Q19" i="2" s="1"/>
  <c r="P17" i="2"/>
  <c r="P19" i="2" s="1"/>
  <c r="O17" i="2"/>
  <c r="N17" i="2"/>
  <c r="N19" i="2" s="1"/>
  <c r="N82" i="2" s="1"/>
  <c r="M17" i="2"/>
  <c r="M19" i="2" s="1"/>
  <c r="L17" i="2"/>
  <c r="L19" i="2" s="1"/>
  <c r="K17" i="2"/>
  <c r="J17" i="2"/>
  <c r="J19" i="2" s="1"/>
  <c r="J52" i="2" s="1"/>
  <c r="I17" i="2"/>
  <c r="I19" i="2" s="1"/>
  <c r="I82" i="2" s="1"/>
  <c r="H17" i="2"/>
  <c r="H19" i="2" s="1"/>
  <c r="G17" i="2"/>
  <c r="F17" i="2"/>
  <c r="F19" i="2" s="1"/>
  <c r="E17" i="2"/>
  <c r="E19" i="2" s="1"/>
  <c r="E82" i="2" s="1"/>
  <c r="D17" i="2"/>
  <c r="AI16" i="2"/>
  <c r="AI15" i="2"/>
  <c r="AI14" i="2"/>
  <c r="AI13" i="2"/>
  <c r="AI12" i="2"/>
  <c r="AI11" i="2"/>
  <c r="AI10" i="2"/>
  <c r="AI9" i="2"/>
  <c r="AI8" i="2"/>
  <c r="AI7" i="2"/>
  <c r="AI6" i="2"/>
  <c r="AI5" i="2"/>
  <c r="W80" i="2" l="1"/>
  <c r="AF80" i="2"/>
  <c r="G69" i="2"/>
  <c r="G72" i="2" s="1"/>
  <c r="K69" i="2"/>
  <c r="K72" i="2" s="1"/>
  <c r="O69" i="2"/>
  <c r="O72" i="2" s="1"/>
  <c r="S69" i="2"/>
  <c r="S72" i="2" s="1"/>
  <c r="W69" i="2"/>
  <c r="W72" i="2" s="1"/>
  <c r="AA69" i="2"/>
  <c r="AA72" i="2" s="1"/>
  <c r="AA80" i="2" s="1"/>
  <c r="AE69" i="2"/>
  <c r="AE72" i="2" s="1"/>
  <c r="AE80" i="2" s="1"/>
  <c r="AF69" i="2"/>
  <c r="AF72" i="2" s="1"/>
  <c r="P69" i="2"/>
  <c r="H69" i="2"/>
  <c r="H72" i="2" s="1"/>
  <c r="X69" i="2"/>
  <c r="X72" i="2" s="1"/>
  <c r="D69" i="2"/>
  <c r="T69" i="2"/>
  <c r="AI44" i="2"/>
  <c r="E69" i="2"/>
  <c r="E72" i="2" s="1"/>
  <c r="I69" i="2"/>
  <c r="I72" i="2" s="1"/>
  <c r="Q69" i="2"/>
  <c r="Q72" i="2" s="1"/>
  <c r="U69" i="2"/>
  <c r="U72" i="2" s="1"/>
  <c r="Y69" i="2"/>
  <c r="AC69" i="2"/>
  <c r="AG69" i="2"/>
  <c r="AG72" i="2" s="1"/>
  <c r="AI43" i="2"/>
  <c r="L69" i="2"/>
  <c r="AB69" i="2"/>
  <c r="J69" i="2"/>
  <c r="N69" i="2"/>
  <c r="N72" i="2" s="1"/>
  <c r="R69" i="2"/>
  <c r="V69" i="2"/>
  <c r="Z69" i="2"/>
  <c r="AD69" i="2"/>
  <c r="AH69" i="2"/>
  <c r="S82" i="2"/>
  <c r="S52" i="2"/>
  <c r="I56" i="2"/>
  <c r="I53" i="2"/>
  <c r="H81" i="2"/>
  <c r="H64" i="2"/>
  <c r="P64" i="2"/>
  <c r="X81" i="2"/>
  <c r="X64" i="2"/>
  <c r="AF64" i="2"/>
  <c r="AI17" i="2"/>
  <c r="D19" i="2"/>
  <c r="L52" i="2"/>
  <c r="L82" i="2"/>
  <c r="T52" i="2"/>
  <c r="T82" i="2"/>
  <c r="AB52" i="2"/>
  <c r="AB82" i="2"/>
  <c r="G82" i="2"/>
  <c r="G52" i="2"/>
  <c r="M82" i="2"/>
  <c r="M52" i="2"/>
  <c r="Q82" i="2"/>
  <c r="Q52" i="2"/>
  <c r="Y82" i="2"/>
  <c r="Y52" i="2"/>
  <c r="AG82" i="2"/>
  <c r="AG52" i="2"/>
  <c r="K82" i="2"/>
  <c r="K52" i="2"/>
  <c r="AA82" i="2"/>
  <c r="AA52" i="2"/>
  <c r="U52" i="2"/>
  <c r="N81" i="2"/>
  <c r="N83" i="2" s="1"/>
  <c r="F69" i="2"/>
  <c r="AI42" i="2"/>
  <c r="AI63" i="2"/>
  <c r="D64" i="2"/>
  <c r="L64" i="2"/>
  <c r="T64" i="2"/>
  <c r="AB64" i="2"/>
  <c r="H82" i="2"/>
  <c r="H52" i="2"/>
  <c r="P52" i="2"/>
  <c r="P82" i="2"/>
  <c r="X52" i="2"/>
  <c r="X82" i="2"/>
  <c r="AF52" i="2"/>
  <c r="AF82" i="2"/>
  <c r="W82" i="2"/>
  <c r="W52" i="2"/>
  <c r="N53" i="2"/>
  <c r="F52" i="2"/>
  <c r="F82" i="2"/>
  <c r="J56" i="2"/>
  <c r="J53" i="2"/>
  <c r="R52" i="2"/>
  <c r="R82" i="2"/>
  <c r="V52" i="2"/>
  <c r="V82" i="2"/>
  <c r="Z52" i="2"/>
  <c r="Z82" i="2"/>
  <c r="AD52" i="2"/>
  <c r="AD82" i="2"/>
  <c r="AH52" i="2"/>
  <c r="AH82" i="2"/>
  <c r="O82" i="2"/>
  <c r="O52" i="2"/>
  <c r="AE82" i="2"/>
  <c r="AE52" i="2"/>
  <c r="E52" i="2"/>
  <c r="AC52" i="2"/>
  <c r="E67" i="2"/>
  <c r="AI66" i="2"/>
  <c r="I67" i="2"/>
  <c r="M67" i="2"/>
  <c r="Q67" i="2"/>
  <c r="U67" i="2"/>
  <c r="Y67" i="2"/>
  <c r="AC67" i="2"/>
  <c r="AG67" i="2"/>
  <c r="K81" i="2"/>
  <c r="AA81" i="2"/>
  <c r="AI70" i="2"/>
  <c r="O81" i="2"/>
  <c r="AE81" i="2"/>
  <c r="AI59" i="2"/>
  <c r="K60" i="2"/>
  <c r="S60" i="2"/>
  <c r="AA60" i="2"/>
  <c r="E81" i="2"/>
  <c r="E83" i="2" s="1"/>
  <c r="I81" i="2"/>
  <c r="I83" i="2" s="1"/>
  <c r="Q81" i="2"/>
  <c r="U81" i="2"/>
  <c r="U83" i="2" s="1"/>
  <c r="AG81" i="2"/>
  <c r="G60" i="2"/>
  <c r="O60" i="2"/>
  <c r="W60" i="2"/>
  <c r="AE60" i="2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D58" i="1"/>
  <c r="D59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D28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D27" i="1"/>
  <c r="AG80" i="2" l="1"/>
  <c r="AC80" i="2"/>
  <c r="X80" i="2"/>
  <c r="Y80" i="2"/>
  <c r="W81" i="2"/>
  <c r="S81" i="2"/>
  <c r="V81" i="2"/>
  <c r="V83" i="2" s="1"/>
  <c r="V72" i="2"/>
  <c r="AC81" i="2"/>
  <c r="AC83" i="2" s="1"/>
  <c r="AC72" i="2"/>
  <c r="F81" i="2"/>
  <c r="F83" i="2" s="1"/>
  <c r="F72" i="2"/>
  <c r="AH81" i="2"/>
  <c r="AH72" i="2"/>
  <c r="AH80" i="2" s="1"/>
  <c r="L81" i="2"/>
  <c r="L83" i="2" s="1"/>
  <c r="L72" i="2"/>
  <c r="Y81" i="2"/>
  <c r="Y72" i="2"/>
  <c r="D81" i="2"/>
  <c r="D72" i="2"/>
  <c r="D80" i="2" s="1"/>
  <c r="G81" i="2"/>
  <c r="G83" i="2" s="1"/>
  <c r="AD81" i="2"/>
  <c r="AD83" i="2" s="1"/>
  <c r="AD72" i="2"/>
  <c r="AD80" i="2" s="1"/>
  <c r="AB81" i="2"/>
  <c r="AB83" i="2" s="1"/>
  <c r="AB72" i="2"/>
  <c r="AB80" i="2" s="1"/>
  <c r="M81" i="2"/>
  <c r="M83" i="2" s="1"/>
  <c r="M72" i="2"/>
  <c r="T81" i="2"/>
  <c r="T83" i="2" s="1"/>
  <c r="T72" i="2"/>
  <c r="P81" i="2"/>
  <c r="P72" i="2"/>
  <c r="R81" i="2"/>
  <c r="R83" i="2" s="1"/>
  <c r="R72" i="2"/>
  <c r="AF81" i="2"/>
  <c r="Z81" i="2"/>
  <c r="Z83" i="2" s="1"/>
  <c r="Z72" i="2"/>
  <c r="Z80" i="2" s="1"/>
  <c r="J81" i="2"/>
  <c r="J83" i="2" s="1"/>
  <c r="J72" i="2"/>
  <c r="W83" i="2"/>
  <c r="H83" i="2"/>
  <c r="AH83" i="2"/>
  <c r="AI69" i="2"/>
  <c r="AF83" i="2"/>
  <c r="P83" i="2"/>
  <c r="S83" i="2"/>
  <c r="AH56" i="2"/>
  <c r="AH53" i="2"/>
  <c r="U56" i="2"/>
  <c r="U53" i="2"/>
  <c r="Q56" i="2"/>
  <c r="Q53" i="2"/>
  <c r="O53" i="2"/>
  <c r="O56" i="2"/>
  <c r="F56" i="2"/>
  <c r="F53" i="2"/>
  <c r="K83" i="2"/>
  <c r="Y56" i="2"/>
  <c r="Y53" i="2"/>
  <c r="Q83" i="2"/>
  <c r="AB53" i="2"/>
  <c r="AB56" i="2"/>
  <c r="L53" i="2"/>
  <c r="L56" i="2"/>
  <c r="E56" i="2"/>
  <c r="E53" i="2"/>
  <c r="O83" i="2"/>
  <c r="AD56" i="2"/>
  <c r="AD53" i="2"/>
  <c r="V56" i="2"/>
  <c r="V53" i="2"/>
  <c r="AF53" i="2"/>
  <c r="AF56" i="2"/>
  <c r="P53" i="2"/>
  <c r="P56" i="2"/>
  <c r="AA53" i="2"/>
  <c r="AA56" i="2"/>
  <c r="AG56" i="2"/>
  <c r="AG53" i="2"/>
  <c r="Y83" i="2"/>
  <c r="M56" i="2"/>
  <c r="M53" i="2"/>
  <c r="G53" i="2"/>
  <c r="G56" i="2"/>
  <c r="D52" i="2"/>
  <c r="AI19" i="2"/>
  <c r="AE83" i="2"/>
  <c r="Z56" i="2"/>
  <c r="Z53" i="2"/>
  <c r="R53" i="2"/>
  <c r="R56" i="2"/>
  <c r="X53" i="2"/>
  <c r="X56" i="2"/>
  <c r="K53" i="2"/>
  <c r="K56" i="2"/>
  <c r="AC56" i="2"/>
  <c r="AC53" i="2"/>
  <c r="AE53" i="2"/>
  <c r="AE56" i="2"/>
  <c r="W53" i="2"/>
  <c r="W56" i="2"/>
  <c r="X83" i="2"/>
  <c r="H53" i="2"/>
  <c r="H56" i="2"/>
  <c r="AA83" i="2"/>
  <c r="AG83" i="2"/>
  <c r="T53" i="2"/>
  <c r="T56" i="2"/>
  <c r="S53" i="2"/>
  <c r="S56" i="2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D55" i="1"/>
  <c r="AI81" i="2" l="1"/>
  <c r="D53" i="2"/>
  <c r="D56" i="2"/>
  <c r="AI82" i="2"/>
  <c r="D83" i="2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3" i="2" l="1"/>
  <c r="D54" i="2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 s="1"/>
  <c r="AI58" i="1"/>
  <c r="K67" i="1"/>
  <c r="D67" i="1"/>
  <c r="E66" i="1"/>
  <c r="E67" i="1" s="1"/>
  <c r="F66" i="1"/>
  <c r="G66" i="1"/>
  <c r="H66" i="1"/>
  <c r="H67" i="1" s="1"/>
  <c r="I66" i="1"/>
  <c r="I67" i="1" s="1"/>
  <c r="J66" i="1"/>
  <c r="K66" i="1"/>
  <c r="L66" i="1"/>
  <c r="L67" i="1" s="1"/>
  <c r="M66" i="1"/>
  <c r="N66" i="1"/>
  <c r="O66" i="1"/>
  <c r="P66" i="1"/>
  <c r="Q66" i="1"/>
  <c r="R66" i="1"/>
  <c r="S66" i="1"/>
  <c r="T66" i="1"/>
  <c r="U66" i="1"/>
  <c r="U67" i="1" s="1"/>
  <c r="V66" i="1"/>
  <c r="W66" i="1"/>
  <c r="X66" i="1"/>
  <c r="X67" i="1" s="1"/>
  <c r="Y66" i="1"/>
  <c r="Y67" i="1" s="1"/>
  <c r="Z66" i="1"/>
  <c r="AA66" i="1"/>
  <c r="AA67" i="1" s="1"/>
  <c r="AB66" i="1"/>
  <c r="AB67" i="1" s="1"/>
  <c r="AC66" i="1"/>
  <c r="AC67" i="1" s="1"/>
  <c r="AD66" i="1"/>
  <c r="AE66" i="1"/>
  <c r="AF66" i="1"/>
  <c r="AF67" i="1" s="1"/>
  <c r="AG66" i="1"/>
  <c r="AG67" i="1" s="1"/>
  <c r="AH66" i="1"/>
  <c r="D66" i="1"/>
  <c r="E65" i="1"/>
  <c r="F65" i="1"/>
  <c r="F67" i="1" s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V67" i="1" s="1"/>
  <c r="W65" i="1"/>
  <c r="X65" i="1"/>
  <c r="Y65" i="1"/>
  <c r="Z65" i="1"/>
  <c r="AA65" i="1"/>
  <c r="AB65" i="1"/>
  <c r="AC65" i="1"/>
  <c r="AD65" i="1"/>
  <c r="AD67" i="1" s="1"/>
  <c r="AE65" i="1"/>
  <c r="AF65" i="1"/>
  <c r="AG65" i="1"/>
  <c r="AH65" i="1"/>
  <c r="D65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Y64" i="1" s="1"/>
  <c r="Z62" i="1"/>
  <c r="AA62" i="1"/>
  <c r="AB62" i="1"/>
  <c r="AC62" i="1"/>
  <c r="AD62" i="1"/>
  <c r="AE62" i="1"/>
  <c r="AF62" i="1"/>
  <c r="AG62" i="1"/>
  <c r="AG64" i="1" s="1"/>
  <c r="AH62" i="1"/>
  <c r="AH64" i="1" s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R64" i="1" s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I64" i="1"/>
  <c r="K60" i="1"/>
  <c r="S60" i="1"/>
  <c r="AA60" i="1"/>
  <c r="D60" i="1"/>
  <c r="E60" i="1"/>
  <c r="F60" i="1"/>
  <c r="G60" i="1"/>
  <c r="H60" i="1"/>
  <c r="I60" i="1"/>
  <c r="J60" i="1"/>
  <c r="L60" i="1"/>
  <c r="M60" i="1"/>
  <c r="N60" i="1"/>
  <c r="O60" i="1"/>
  <c r="P60" i="1"/>
  <c r="Q60" i="1"/>
  <c r="R60" i="1"/>
  <c r="T60" i="1"/>
  <c r="U60" i="1"/>
  <c r="V60" i="1"/>
  <c r="W60" i="1"/>
  <c r="X60" i="1"/>
  <c r="Y60" i="1"/>
  <c r="Z60" i="1"/>
  <c r="AB60" i="1"/>
  <c r="AC60" i="1"/>
  <c r="AD60" i="1"/>
  <c r="AE60" i="1"/>
  <c r="AF60" i="1"/>
  <c r="AG60" i="1"/>
  <c r="AH60" i="1"/>
  <c r="N67" i="1" l="1"/>
  <c r="Q64" i="1"/>
  <c r="S67" i="1"/>
  <c r="Q67" i="1"/>
  <c r="T67" i="1"/>
  <c r="P67" i="1"/>
  <c r="AD64" i="1"/>
  <c r="Z64" i="1"/>
  <c r="V64" i="1"/>
  <c r="N64" i="1"/>
  <c r="J64" i="1"/>
  <c r="AE67" i="1"/>
  <c r="W67" i="1"/>
  <c r="O67" i="1"/>
  <c r="G67" i="1"/>
  <c r="M67" i="1"/>
  <c r="AH67" i="1"/>
  <c r="Z67" i="1"/>
  <c r="R67" i="1"/>
  <c r="J67" i="1"/>
  <c r="AC64" i="1"/>
  <c r="U64" i="1"/>
  <c r="M64" i="1"/>
  <c r="E64" i="1"/>
  <c r="D64" i="1"/>
  <c r="AI62" i="1"/>
  <c r="AI66" i="1"/>
  <c r="AI65" i="1"/>
  <c r="F64" i="1"/>
  <c r="AF64" i="1"/>
  <c r="X64" i="1"/>
  <c r="T64" i="1"/>
  <c r="L64" i="1"/>
  <c r="AE64" i="1"/>
  <c r="AA64" i="1"/>
  <c r="W64" i="1"/>
  <c r="S64" i="1"/>
  <c r="O64" i="1"/>
  <c r="K64" i="1"/>
  <c r="G64" i="1"/>
  <c r="AB64" i="1"/>
  <c r="P64" i="1"/>
  <c r="H64" i="1"/>
  <c r="AI59" i="1" l="1"/>
  <c r="AI46" i="1"/>
  <c r="AI40" i="1"/>
  <c r="AI41" i="1"/>
  <c r="AI39" i="1"/>
  <c r="AI31" i="1"/>
  <c r="AI32" i="1"/>
  <c r="AI33" i="1"/>
  <c r="AI34" i="1"/>
  <c r="AI35" i="1"/>
  <c r="AI36" i="1"/>
  <c r="AI37" i="1"/>
  <c r="AI30" i="1"/>
  <c r="AI26" i="1"/>
  <c r="AI24" i="1"/>
  <c r="AI22" i="1"/>
  <c r="AI21" i="1"/>
  <c r="AI6" i="1"/>
  <c r="AI7" i="1"/>
  <c r="AI8" i="1"/>
  <c r="AI9" i="1"/>
  <c r="AI10" i="1"/>
  <c r="AI11" i="1"/>
  <c r="AI12" i="1"/>
  <c r="AI13" i="1"/>
  <c r="AI14" i="1"/>
  <c r="AI15" i="1"/>
  <c r="AI16" i="1"/>
  <c r="AI18" i="1"/>
  <c r="AI5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D69" i="1" l="1"/>
  <c r="AD71" i="1" s="1"/>
  <c r="AD73" i="1" s="1"/>
  <c r="V69" i="1"/>
  <c r="V71" i="1" s="1"/>
  <c r="N69" i="1"/>
  <c r="N71" i="1" s="1"/>
  <c r="N73" i="1" s="1"/>
  <c r="AH69" i="1"/>
  <c r="AH71" i="1" s="1"/>
  <c r="Z69" i="1"/>
  <c r="Z71" i="1" s="1"/>
  <c r="R69" i="1"/>
  <c r="R71" i="1" s="1"/>
  <c r="R73" i="1" s="1"/>
  <c r="AE56" i="1"/>
  <c r="AA56" i="1"/>
  <c r="W56" i="1"/>
  <c r="S56" i="1"/>
  <c r="O56" i="1"/>
  <c r="AC69" i="1"/>
  <c r="AC71" i="1" s="1"/>
  <c r="U69" i="1"/>
  <c r="U71" i="1" s="1"/>
  <c r="AF69" i="1"/>
  <c r="AF71" i="1" s="1"/>
  <c r="AB69" i="1"/>
  <c r="AB71" i="1" s="1"/>
  <c r="X69" i="1"/>
  <c r="X71" i="1" s="1"/>
  <c r="T69" i="1"/>
  <c r="T71" i="1" s="1"/>
  <c r="T73" i="1" s="1"/>
  <c r="P69" i="1"/>
  <c r="P71" i="1" s="1"/>
  <c r="AH73" i="1"/>
  <c r="Z73" i="1"/>
  <c r="AG69" i="1"/>
  <c r="AG71" i="1" s="1"/>
  <c r="Y69" i="1"/>
  <c r="Y71" i="1" s="1"/>
  <c r="Q69" i="1"/>
  <c r="Q71" i="1" s="1"/>
  <c r="Q73" i="1" s="1"/>
  <c r="AE69" i="1"/>
  <c r="AE71" i="1" s="1"/>
  <c r="AA69" i="1"/>
  <c r="AA71" i="1" s="1"/>
  <c r="W69" i="1"/>
  <c r="W71" i="1" s="1"/>
  <c r="S69" i="1"/>
  <c r="S71" i="1" s="1"/>
  <c r="O69" i="1"/>
  <c r="O71" i="1" s="1"/>
  <c r="AI70" i="1"/>
  <c r="V73" i="1"/>
  <c r="AA73" i="1" l="1"/>
  <c r="U56" i="1"/>
  <c r="X56" i="1"/>
  <c r="N56" i="1"/>
  <c r="R56" i="1"/>
  <c r="T56" i="1"/>
  <c r="P56" i="1"/>
  <c r="AF56" i="1"/>
  <c r="AC73" i="1"/>
  <c r="AC56" i="1"/>
  <c r="V56" i="1"/>
  <c r="AD56" i="1"/>
  <c r="Z56" i="1"/>
  <c r="AH56" i="1"/>
  <c r="AB56" i="1"/>
  <c r="Q56" i="1"/>
  <c r="Y56" i="1"/>
  <c r="AG56" i="1"/>
  <c r="X73" i="1"/>
  <c r="S73" i="1"/>
  <c r="Y73" i="1"/>
  <c r="AB73" i="1"/>
  <c r="AG73" i="1"/>
  <c r="P73" i="1"/>
  <c r="AF73" i="1"/>
  <c r="W73" i="1"/>
  <c r="O73" i="1"/>
  <c r="AE73" i="1"/>
  <c r="U73" i="1"/>
  <c r="AI63" i="1"/>
  <c r="G43" i="1"/>
  <c r="H43" i="1"/>
  <c r="I43" i="1"/>
  <c r="J43" i="1"/>
  <c r="K43" i="1"/>
  <c r="L43" i="1"/>
  <c r="M43" i="1"/>
  <c r="G44" i="1"/>
  <c r="H44" i="1"/>
  <c r="I44" i="1"/>
  <c r="J44" i="1"/>
  <c r="K44" i="1"/>
  <c r="L44" i="1"/>
  <c r="M44" i="1"/>
  <c r="G42" i="1"/>
  <c r="H42" i="1"/>
  <c r="I42" i="1"/>
  <c r="J42" i="1"/>
  <c r="K42" i="1"/>
  <c r="L42" i="1"/>
  <c r="M42" i="1"/>
  <c r="D44" i="1"/>
  <c r="E44" i="1"/>
  <c r="D43" i="1"/>
  <c r="E43" i="1"/>
  <c r="D42" i="1"/>
  <c r="E42" i="1"/>
  <c r="E69" i="1" s="1"/>
  <c r="E71" i="1" s="1"/>
  <c r="F44" i="1"/>
  <c r="F42" i="1"/>
  <c r="F43" i="1"/>
  <c r="L69" i="1" l="1"/>
  <c r="L71" i="1" s="1"/>
  <c r="H69" i="1"/>
  <c r="H71" i="1" s="1"/>
  <c r="K69" i="1"/>
  <c r="K71" i="1" s="1"/>
  <c r="J69" i="1"/>
  <c r="J71" i="1" s="1"/>
  <c r="G69" i="1"/>
  <c r="G71" i="1" s="1"/>
  <c r="F69" i="1"/>
  <c r="F71" i="1" s="1"/>
  <c r="M69" i="1"/>
  <c r="M71" i="1" s="1"/>
  <c r="I69" i="1"/>
  <c r="I71" i="1" s="1"/>
  <c r="AI42" i="1"/>
  <c r="AI44" i="1"/>
  <c r="AI43" i="1"/>
  <c r="D69" i="1"/>
  <c r="D71" i="1" s="1"/>
  <c r="E47" i="1"/>
  <c r="F47" i="1"/>
  <c r="G47" i="1"/>
  <c r="H47" i="1"/>
  <c r="I47" i="1"/>
  <c r="J47" i="1"/>
  <c r="K47" i="1"/>
  <c r="L47" i="1"/>
  <c r="M47" i="1"/>
  <c r="D47" i="1"/>
  <c r="AI47" i="1" l="1"/>
  <c r="AI69" i="1"/>
  <c r="AI71" i="1"/>
  <c r="E17" i="1"/>
  <c r="E73" i="1" s="1"/>
  <c r="F17" i="1"/>
  <c r="F73" i="1" s="1"/>
  <c r="G17" i="1"/>
  <c r="G73" i="1" s="1"/>
  <c r="H17" i="1"/>
  <c r="H73" i="1" s="1"/>
  <c r="I17" i="1"/>
  <c r="I73" i="1" s="1"/>
  <c r="J17" i="1"/>
  <c r="J73" i="1" s="1"/>
  <c r="K17" i="1"/>
  <c r="K73" i="1" s="1"/>
  <c r="L17" i="1"/>
  <c r="L73" i="1" s="1"/>
  <c r="M17" i="1"/>
  <c r="M73" i="1" s="1"/>
  <c r="D17" i="1"/>
  <c r="D52" i="1" l="1"/>
  <c r="AI17" i="1"/>
  <c r="M56" i="1" l="1"/>
  <c r="J56" i="1"/>
  <c r="G56" i="1"/>
  <c r="K56" i="1"/>
  <c r="E56" i="1"/>
  <c r="H56" i="1"/>
  <c r="L56" i="1"/>
  <c r="I56" i="1"/>
  <c r="F56" i="1"/>
  <c r="D53" i="1"/>
  <c r="D56" i="1"/>
  <c r="AI19" i="1"/>
  <c r="D54" i="1" l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3" i="1"/>
  <c r="D73" i="1"/>
  <c r="AI72" i="1"/>
  <c r="AI31" i="3" l="1"/>
  <c r="AC19" i="3"/>
  <c r="AC53" i="3" s="1"/>
  <c r="AF19" i="3"/>
  <c r="AF53" i="3" s="1"/>
  <c r="AH19" i="3"/>
  <c r="AH53" i="3" s="1"/>
  <c r="AG19" i="3"/>
  <c r="AG53" i="3" s="1"/>
  <c r="AE19" i="3"/>
  <c r="AE53" i="3" s="1"/>
  <c r="AB19" i="3"/>
  <c r="AB53" i="3" s="1"/>
  <c r="AD19" i="3"/>
  <c r="AD53" i="3" s="1"/>
  <c r="D81" i="3" l="1"/>
  <c r="AE54" i="3"/>
  <c r="AE62" i="3" s="1"/>
  <c r="AG54" i="3"/>
  <c r="AB54" i="3"/>
  <c r="AB55" i="3" s="1"/>
  <c r="AC54" i="3"/>
  <c r="AF54" i="3"/>
  <c r="AD54" i="3"/>
  <c r="AH54" i="3"/>
  <c r="AI19" i="3"/>
  <c r="AC55" i="3" l="1"/>
  <c r="AD55" i="3" s="1"/>
  <c r="AE55" i="3" s="1"/>
  <c r="AF55" i="3" s="1"/>
  <c r="AG55" i="3" s="1"/>
  <c r="AH55" i="3" s="1"/>
  <c r="D82" i="3"/>
  <c r="AF62" i="3"/>
  <c r="D84" i="3"/>
  <c r="D86" i="3" s="1"/>
  <c r="AI54" i="3"/>
  <c r="AB62" i="3"/>
  <c r="AH62" i="3"/>
  <c r="AC62" i="3"/>
  <c r="AG62" i="3"/>
  <c r="AD62" i="3"/>
  <c r="AI62" i="3" l="1"/>
  <c r="AG31" i="4"/>
  <c r="D19" i="4"/>
  <c r="AG19" i="4" s="1"/>
  <c r="D53" i="4" l="1"/>
  <c r="D81" i="4" l="1"/>
  <c r="D54" i="4"/>
  <c r="D62" i="4" l="1"/>
  <c r="AG62" i="4" s="1"/>
  <c r="D55" i="4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V55" i="4" s="1"/>
  <c r="W55" i="4" s="1"/>
  <c r="X55" i="4" s="1"/>
  <c r="Y55" i="4" s="1"/>
  <c r="Z55" i="4" s="1"/>
  <c r="AA55" i="4" s="1"/>
  <c r="AB55" i="4" s="1"/>
  <c r="AC55" i="4" s="1"/>
  <c r="AD55" i="4" s="1"/>
  <c r="AE55" i="4" s="1"/>
  <c r="AF55" i="4" s="1"/>
  <c r="AG54" i="4"/>
  <c r="D84" i="4" s="1"/>
  <c r="D86" i="4" s="1"/>
  <c r="D82" i="4"/>
  <c r="AI31" i="5"/>
  <c r="D19" i="5"/>
  <c r="M19" i="5"/>
  <c r="M53" i="5" s="1"/>
  <c r="M57" i="5" s="1"/>
  <c r="H19" i="5"/>
  <c r="H53" i="5" s="1"/>
  <c r="H57" i="5" s="1"/>
  <c r="F19" i="5"/>
  <c r="F53" i="5" s="1"/>
  <c r="F57" i="5" s="1"/>
  <c r="AF19" i="5"/>
  <c r="AF53" i="5" s="1"/>
  <c r="AF57" i="5" s="1"/>
  <c r="W19" i="5"/>
  <c r="W53" i="5" s="1"/>
  <c r="W57" i="5" s="1"/>
  <c r="P19" i="5"/>
  <c r="P53" i="5" s="1"/>
  <c r="P57" i="5" s="1"/>
  <c r="J19" i="5"/>
  <c r="J53" i="5" s="1"/>
  <c r="J57" i="5" s="1"/>
  <c r="AC19" i="5"/>
  <c r="AC53" i="5" s="1"/>
  <c r="AC57" i="5" s="1"/>
  <c r="U19" i="5"/>
  <c r="U53" i="5"/>
  <c r="U57" i="5" s="1"/>
  <c r="I19" i="5"/>
  <c r="I53" i="5" s="1"/>
  <c r="I57" i="5" s="1"/>
  <c r="V19" i="5"/>
  <c r="V53" i="5" s="1"/>
  <c r="V57" i="5" s="1"/>
  <c r="X19" i="5"/>
  <c r="X53" i="5" s="1"/>
  <c r="X57" i="5" s="1"/>
  <c r="R19" i="5"/>
  <c r="R53" i="5" s="1"/>
  <c r="R57" i="5" s="1"/>
  <c r="O19" i="5"/>
  <c r="O53" i="5" s="1"/>
  <c r="O57" i="5" s="1"/>
  <c r="AB19" i="5"/>
  <c r="AB53" i="5" s="1"/>
  <c r="AB57" i="5" s="1"/>
  <c r="G19" i="5"/>
  <c r="G53" i="5" s="1"/>
  <c r="G57" i="5" s="1"/>
  <c r="T19" i="5"/>
  <c r="T53" i="5" s="1"/>
  <c r="T57" i="5" s="1"/>
  <c r="Z19" i="5"/>
  <c r="Z53" i="5" s="1"/>
  <c r="Z57" i="5" s="1"/>
  <c r="AD19" i="5"/>
  <c r="AD53" i="5" s="1"/>
  <c r="AD57" i="5" s="1"/>
  <c r="AA19" i="5"/>
  <c r="AA53" i="5" s="1"/>
  <c r="AA57" i="5" s="1"/>
  <c r="E19" i="5"/>
  <c r="E53" i="5" s="1"/>
  <c r="E57" i="5" s="1"/>
  <c r="N19" i="5"/>
  <c r="N53" i="5" s="1"/>
  <c r="N57" i="5" s="1"/>
  <c r="S19" i="5"/>
  <c r="S53" i="5" s="1"/>
  <c r="S57" i="5" s="1"/>
  <c r="L19" i="5"/>
  <c r="L53" i="5" s="1"/>
  <c r="L57" i="5" s="1"/>
  <c r="AG19" i="5"/>
  <c r="AG53" i="5" s="1"/>
  <c r="AG57" i="5" s="1"/>
  <c r="K19" i="5"/>
  <c r="K53" i="5" s="1"/>
  <c r="K57" i="5" s="1"/>
  <c r="Y19" i="5"/>
  <c r="Y53" i="5" s="1"/>
  <c r="Y57" i="5" s="1"/>
  <c r="Q19" i="5"/>
  <c r="Q53" i="5" s="1"/>
  <c r="Q57" i="5" s="1"/>
  <c r="AE19" i="5"/>
  <c r="AE53" i="5" s="1"/>
  <c r="AH19" i="5"/>
  <c r="AH53" i="5" s="1"/>
  <c r="AH57" i="5" s="1"/>
  <c r="AE54" i="5" l="1"/>
  <c r="AE57" i="5"/>
  <c r="AH54" i="5"/>
  <c r="AH62" i="5" s="1"/>
  <c r="J54" i="5"/>
  <c r="J62" i="5" s="1"/>
  <c r="AG54" i="5"/>
  <c r="AD54" i="5"/>
  <c r="K54" i="5"/>
  <c r="K62" i="5" s="1"/>
  <c r="P54" i="5"/>
  <c r="P62" i="5" s="1"/>
  <c r="AI19" i="5"/>
  <c r="U54" i="5"/>
  <c r="U62" i="5" s="1"/>
  <c r="S54" i="5"/>
  <c r="O54" i="5"/>
  <c r="N54" i="5"/>
  <c r="AD62" i="5"/>
  <c r="G54" i="5"/>
  <c r="W54" i="5"/>
  <c r="F54" i="5"/>
  <c r="Q54" i="5"/>
  <c r="L54" i="5"/>
  <c r="Z54" i="5"/>
  <c r="X54" i="5"/>
  <c r="AE62" i="5"/>
  <c r="H54" i="5"/>
  <c r="Y54" i="5"/>
  <c r="T54" i="5"/>
  <c r="M54" i="5"/>
  <c r="R54" i="5"/>
  <c r="I54" i="5"/>
  <c r="AC54" i="5"/>
  <c r="AA54" i="5"/>
  <c r="AB54" i="5"/>
  <c r="V54" i="5"/>
  <c r="AF54" i="5"/>
  <c r="D53" i="5"/>
  <c r="D57" i="5" s="1"/>
  <c r="AG62" i="5"/>
  <c r="E54" i="5"/>
  <c r="Q62" i="5" l="1"/>
  <c r="D81" i="5"/>
  <c r="D54" i="5"/>
  <c r="D82" i="5"/>
  <c r="AA62" i="5"/>
  <c r="E62" i="5"/>
  <c r="AF62" i="5"/>
  <c r="R62" i="5"/>
  <c r="H62" i="5"/>
  <c r="X62" i="5"/>
  <c r="F62" i="5"/>
  <c r="I62" i="5"/>
  <c r="Y62" i="5"/>
  <c r="W62" i="5"/>
  <c r="O62" i="5"/>
  <c r="V62" i="5"/>
  <c r="M62" i="5"/>
  <c r="Z62" i="5"/>
  <c r="S62" i="5"/>
  <c r="AB62" i="5"/>
  <c r="AC62" i="5"/>
  <c r="T62" i="5"/>
  <c r="L62" i="5"/>
  <c r="G62" i="5"/>
  <c r="N62" i="5"/>
  <c r="D62" i="5" l="1"/>
  <c r="AI62" i="5" s="1"/>
  <c r="AI54" i="5"/>
  <c r="D55" i="5"/>
  <c r="E55" i="5" s="1"/>
  <c r="F55" i="5" s="1"/>
  <c r="G55" i="5" s="1"/>
  <c r="H55" i="5" s="1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Y55" i="5" s="1"/>
  <c r="Z55" i="5" s="1"/>
  <c r="AA55" i="5" s="1"/>
  <c r="AB55" i="5" s="1"/>
  <c r="AC55" i="5" s="1"/>
  <c r="AD55" i="5" s="1"/>
  <c r="AE55" i="5" s="1"/>
  <c r="AF55" i="5" s="1"/>
  <c r="AG55" i="5" s="1"/>
  <c r="AH55" i="5" s="1"/>
  <c r="D84" i="5" s="1"/>
  <c r="D86" i="5" s="1"/>
  <c r="X17" i="9" l="1"/>
  <c r="X19" i="9" s="1"/>
  <c r="X53" i="9" s="1"/>
  <c r="L17" i="9"/>
  <c r="L19" i="9" s="1"/>
  <c r="L53" i="9" s="1"/>
  <c r="L54" i="9" s="1"/>
  <c r="L62" i="9" s="1"/>
  <c r="AD17" i="9"/>
  <c r="AD19" i="9" s="1"/>
  <c r="AD53" i="9" s="1"/>
  <c r="AD54" i="9" s="1"/>
  <c r="AD62" i="9" s="1"/>
  <c r="N17" i="9"/>
  <c r="N19" i="9" s="1"/>
  <c r="N53" i="9" s="1"/>
  <c r="AG17" i="9"/>
  <c r="AG19" i="9" s="1"/>
  <c r="AG53" i="9" s="1"/>
  <c r="AC17" i="9"/>
  <c r="AC19" i="9" s="1"/>
  <c r="AC53" i="9" s="1"/>
  <c r="AA17" i="9"/>
  <c r="AA19" i="9" s="1"/>
  <c r="AA53" i="9" s="1"/>
  <c r="W17" i="9"/>
  <c r="W19" i="9" s="1"/>
  <c r="W53" i="9" s="1"/>
  <c r="W54" i="9" s="1"/>
  <c r="U17" i="9"/>
  <c r="U19" i="9" s="1"/>
  <c r="U53" i="9" s="1"/>
  <c r="U54" i="9" s="1"/>
  <c r="S17" i="9"/>
  <c r="S19" i="9" s="1"/>
  <c r="S53" i="9" s="1"/>
  <c r="S54" i="9" s="1"/>
  <c r="Q17" i="9"/>
  <c r="Q19" i="9" s="1"/>
  <c r="Q53" i="9" s="1"/>
  <c r="P17" i="9"/>
  <c r="P19" i="9"/>
  <c r="P53" i="9" s="1"/>
  <c r="O17" i="9"/>
  <c r="O19" i="9" s="1"/>
  <c r="O53" i="9" s="1"/>
  <c r="I17" i="9"/>
  <c r="I19" i="9" s="1"/>
  <c r="I53" i="9" s="1"/>
  <c r="H17" i="9"/>
  <c r="H19" i="9" s="1"/>
  <c r="H53" i="9" s="1"/>
  <c r="G17" i="9"/>
  <c r="G19" i="9" s="1"/>
  <c r="G53" i="9" s="1"/>
  <c r="E17" i="9"/>
  <c r="E19" i="9" s="1"/>
  <c r="E53" i="9" s="1"/>
  <c r="E54" i="9" s="1"/>
  <c r="Z17" i="9"/>
  <c r="Z19" i="9" s="1"/>
  <c r="Z53" i="9" s="1"/>
  <c r="Z57" i="9" s="1"/>
  <c r="K17" i="9"/>
  <c r="K19" i="9" s="1"/>
  <c r="K53" i="9" s="1"/>
  <c r="K57" i="9" s="1"/>
  <c r="Y17" i="9"/>
  <c r="Y19" i="9" s="1"/>
  <c r="Y53" i="9" s="1"/>
  <c r="R17" i="9"/>
  <c r="R19" i="9" s="1"/>
  <c r="R53" i="9" s="1"/>
  <c r="R57" i="9" s="1"/>
  <c r="D17" i="9"/>
  <c r="D19" i="9" s="1"/>
  <c r="AE17" i="9"/>
  <c r="AE19" i="9" s="1"/>
  <c r="AE53" i="9" s="1"/>
  <c r="V17" i="9"/>
  <c r="V19" i="9" s="1"/>
  <c r="V53" i="9" s="1"/>
  <c r="V57" i="9" s="1"/>
  <c r="M17" i="9"/>
  <c r="M19" i="9" s="1"/>
  <c r="M53" i="9" s="1"/>
  <c r="F17" i="9"/>
  <c r="F19" i="9" s="1"/>
  <c r="F53" i="9" s="1"/>
  <c r="F57" i="9" s="1"/>
  <c r="AF17" i="9"/>
  <c r="AF19" i="9" s="1"/>
  <c r="AF53" i="9" s="1"/>
  <c r="J17" i="9"/>
  <c r="J19" i="9" s="1"/>
  <c r="J53" i="9" s="1"/>
  <c r="T17" i="9"/>
  <c r="T19" i="9" s="1"/>
  <c r="T53" i="9" s="1"/>
  <c r="AB17" i="9"/>
  <c r="AB19" i="9" s="1"/>
  <c r="AB53" i="9" s="1"/>
  <c r="AB54" i="9" s="1"/>
  <c r="L57" i="9" l="1"/>
  <c r="R54" i="9"/>
  <c r="R62" i="9" s="1"/>
  <c r="G54" i="9"/>
  <c r="G62" i="9" s="1"/>
  <c r="G57" i="9"/>
  <c r="T57" i="9"/>
  <c r="T54" i="9"/>
  <c r="T62" i="9" s="1"/>
  <c r="F54" i="9"/>
  <c r="Z54" i="9"/>
  <c r="Z62" i="9" s="1"/>
  <c r="Q57" i="9"/>
  <c r="Q54" i="9"/>
  <c r="AE54" i="9"/>
  <c r="AE57" i="9"/>
  <c r="O54" i="9"/>
  <c r="O57" i="9"/>
  <c r="S62" i="9"/>
  <c r="AF54" i="9"/>
  <c r="AF57" i="9"/>
  <c r="E62" i="9"/>
  <c r="X57" i="9"/>
  <c r="X54" i="9"/>
  <c r="AG57" i="9"/>
  <c r="AG54" i="9"/>
  <c r="F62" i="9"/>
  <c r="I57" i="9"/>
  <c r="I54" i="9"/>
  <c r="U57" i="9"/>
  <c r="S57" i="9"/>
  <c r="J54" i="9"/>
  <c r="J57" i="9"/>
  <c r="K54" i="9"/>
  <c r="V54" i="9"/>
  <c r="AC54" i="9"/>
  <c r="AC57" i="9"/>
  <c r="P54" i="9"/>
  <c r="P57" i="9"/>
  <c r="W57" i="9"/>
  <c r="AA57" i="9"/>
  <c r="AA54" i="9"/>
  <c r="AH19" i="9"/>
  <c r="D53" i="9"/>
  <c r="H57" i="9"/>
  <c r="H54" i="9"/>
  <c r="U62" i="9"/>
  <c r="AD57" i="9"/>
  <c r="AB62" i="9"/>
  <c r="AB57" i="9"/>
  <c r="M54" i="9"/>
  <c r="M57" i="9"/>
  <c r="W62" i="9"/>
  <c r="N57" i="9"/>
  <c r="N54" i="9"/>
  <c r="E57" i="9"/>
  <c r="Y57" i="9"/>
  <c r="Y54" i="9"/>
  <c r="AH17" i="9"/>
  <c r="Y62" i="9" l="1"/>
  <c r="P62" i="9"/>
  <c r="AG62" i="9"/>
  <c r="AC62" i="9"/>
  <c r="I62" i="9"/>
  <c r="X62" i="9"/>
  <c r="Q62" i="9"/>
  <c r="M62" i="9"/>
  <c r="K62" i="9"/>
  <c r="D57" i="9"/>
  <c r="D86" i="9" s="1"/>
  <c r="D85" i="9"/>
  <c r="D54" i="9"/>
  <c r="AE62" i="9"/>
  <c r="N62" i="9"/>
  <c r="H62" i="9"/>
  <c r="AA62" i="9"/>
  <c r="V62" i="9"/>
  <c r="J62" i="9"/>
  <c r="AF62" i="9"/>
  <c r="O62" i="9"/>
  <c r="D62" i="9" l="1"/>
  <c r="AH62" i="9" s="1"/>
  <c r="AH54" i="9"/>
  <c r="D89" i="9" s="1"/>
  <c r="D91" i="9" s="1"/>
  <c r="D55" i="9"/>
  <c r="E55" i="9" s="1"/>
  <c r="F55" i="9" s="1"/>
  <c r="G55" i="9" s="1"/>
  <c r="H55" i="9" s="1"/>
  <c r="I55" i="9" s="1"/>
  <c r="J55" i="9" s="1"/>
  <c r="K55" i="9" s="1"/>
  <c r="L55" i="9" s="1"/>
  <c r="M55" i="9" s="1"/>
  <c r="N55" i="9" s="1"/>
  <c r="O55" i="9" s="1"/>
  <c r="P55" i="9" s="1"/>
  <c r="Q55" i="9" s="1"/>
  <c r="R55" i="9" s="1"/>
  <c r="S55" i="9" s="1"/>
  <c r="T55" i="9" s="1"/>
  <c r="U55" i="9" s="1"/>
  <c r="V55" i="9" s="1"/>
  <c r="W55" i="9" s="1"/>
  <c r="X55" i="9" s="1"/>
  <c r="Y55" i="9" s="1"/>
  <c r="Z55" i="9" s="1"/>
  <c r="AA55" i="9" s="1"/>
  <c r="AB55" i="9" s="1"/>
  <c r="AC55" i="9" s="1"/>
  <c r="AD55" i="9" s="1"/>
  <c r="AE55" i="9" s="1"/>
  <c r="AF55" i="9" s="1"/>
  <c r="AG55" i="9" s="1"/>
</calcChain>
</file>

<file path=xl/comments1.xml><?xml version="1.0" encoding="utf-8"?>
<comments xmlns="http://schemas.openxmlformats.org/spreadsheetml/2006/main">
  <authors>
    <author>Author</author>
  </authors>
  <commentList>
    <comment ref="B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Electricity duty is changed from 1.2 Rs/KW to 1.5 Rs/KW as per Maharashtra Govt. gazette released on 8 Aug 2016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Electricity duty is changed from 1.2 Rs/KW to 1.5 Rs/KW as per Maharashtra Govt. gazette released on 8 Aug 2016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2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GT shutdown from 7 hrs to 14:00 hrs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Electricity duty is changed from 1.2 Rs/KW to 1.5 Rs/KW as per Maharashtra Govt. gazette released on 8 Aug 2016</t>
        </r>
      </text>
    </comment>
  </commentList>
</comments>
</file>

<file path=xl/sharedStrings.xml><?xml version="1.0" encoding="utf-8"?>
<sst xmlns="http://schemas.openxmlformats.org/spreadsheetml/2006/main" count="3013" uniqueCount="231">
  <si>
    <t>SM30</t>
  </si>
  <si>
    <t>scm/day</t>
  </si>
  <si>
    <t>SM50</t>
  </si>
  <si>
    <t>TP45A</t>
  </si>
  <si>
    <t>TP45B</t>
  </si>
  <si>
    <t>TP45C</t>
  </si>
  <si>
    <t>IAEC</t>
  </si>
  <si>
    <t>VAPOR BOILER   13813</t>
  </si>
  <si>
    <t>VAPOR BOILER   11177</t>
  </si>
  <si>
    <t>GT</t>
  </si>
  <si>
    <t>Scm/day</t>
  </si>
  <si>
    <t>B1-TFHRU</t>
  </si>
  <si>
    <t>B2-HRSG</t>
  </si>
  <si>
    <t>Hydrogen Plant</t>
  </si>
  <si>
    <t>Uncounted</t>
  </si>
  <si>
    <t>Power Generated by CPP</t>
  </si>
  <si>
    <t>NG Gas Consumption</t>
  </si>
  <si>
    <t>Coal Consumption</t>
  </si>
  <si>
    <t>DFA coal fire heater</t>
  </si>
  <si>
    <t>FAP coal fire heater</t>
  </si>
  <si>
    <t>Power Import from MSEB</t>
  </si>
  <si>
    <t>KWH/day</t>
  </si>
  <si>
    <t>Steam Load</t>
  </si>
  <si>
    <t>Ton/day</t>
  </si>
  <si>
    <t>CPP - steam load</t>
  </si>
  <si>
    <t>DFA coal fire heater -  steam load</t>
  </si>
  <si>
    <t>FAP coal fire heater -  steam load</t>
  </si>
  <si>
    <t xml:space="preserve">              </t>
  </si>
  <si>
    <t>Thermic Fluid Load</t>
  </si>
  <si>
    <t>CPP - TF load</t>
  </si>
  <si>
    <t>DFA coal fire heater -  TF load</t>
  </si>
  <si>
    <t>FAP coal fire heater - TF load</t>
  </si>
  <si>
    <t>Mkcal/Day</t>
  </si>
  <si>
    <t>DATE</t>
  </si>
  <si>
    <t>MSEB Power</t>
  </si>
  <si>
    <t>CPP-Power</t>
  </si>
  <si>
    <t>NG cost Long Term</t>
  </si>
  <si>
    <t>Rs/Scm</t>
  </si>
  <si>
    <t>MSEB Power Cost</t>
  </si>
  <si>
    <t>Rs/Kwh</t>
  </si>
  <si>
    <t>Chilled Water</t>
  </si>
  <si>
    <t>VAM Load</t>
  </si>
  <si>
    <t>TR/Day</t>
  </si>
  <si>
    <t>VAM Savings</t>
  </si>
  <si>
    <t>Rs/Day</t>
  </si>
  <si>
    <t>Total</t>
  </si>
  <si>
    <t>MT/day</t>
  </si>
  <si>
    <t>KWH/Day</t>
  </si>
  <si>
    <t xml:space="preserve">VAPOR BOILER   </t>
  </si>
  <si>
    <t>Post-CPP Total</t>
  </si>
  <si>
    <t>CPP - Steam venting</t>
  </si>
  <si>
    <t>CPP Final Power Cost ( Incl. Taxes+VAM saving)</t>
  </si>
  <si>
    <t>Utility Cost</t>
  </si>
  <si>
    <t xml:space="preserve">Coal cost Long term </t>
  </si>
  <si>
    <t>Rs/KG</t>
  </si>
  <si>
    <t>Total cost required for power generation
(CPP+Coal+MSEB+TP 45A/B/C+TP 20/25+SM30/50+IAEC+Vap.Boiler)</t>
  </si>
  <si>
    <t>RS/Mkcal</t>
  </si>
  <si>
    <t>Energy generated by CPP</t>
  </si>
  <si>
    <t>Energy generated by SM 30/50+IAEC+Vapour boiler</t>
  </si>
  <si>
    <t xml:space="preserve">Total energy generated
 (CPP+Coal+MSEB+TP 45A/B/C+TP20/25+SM30/50+IAEC+Vap.Boiler)
</t>
  </si>
  <si>
    <t>Total Energy Cost</t>
  </si>
  <si>
    <t>Energy Taken by CPP</t>
  </si>
  <si>
    <t>CPP Efficiency</t>
  </si>
  <si>
    <t>%</t>
  </si>
  <si>
    <t>Energy Taken by DFA Coal heater</t>
  </si>
  <si>
    <t>Energy generated by DFA Coal heater</t>
  </si>
  <si>
    <t>Coal Heater Efficiency</t>
  </si>
  <si>
    <t>DFA Coal Heater Efficiency</t>
  </si>
  <si>
    <t>Energy Taken by FAP Coal heater</t>
  </si>
  <si>
    <t>Energy generated by FAP Coal heater</t>
  </si>
  <si>
    <t>FAP Coal Heater Efficiency</t>
  </si>
  <si>
    <t>Energy generated by TP 45 A/B/C</t>
  </si>
  <si>
    <t>Overall Energy Cost</t>
  </si>
  <si>
    <t xml:space="preserve">                      </t>
  </si>
  <si>
    <t>Lacs/day</t>
  </si>
  <si>
    <t>Total Saving due to CPP</t>
  </si>
  <si>
    <t>Total Power consumed by Plant</t>
  </si>
  <si>
    <t>Overall Power Cost (MSEB+CPP)</t>
  </si>
  <si>
    <t>Rs/day</t>
  </si>
  <si>
    <t>GT load</t>
  </si>
  <si>
    <t>MW/Hr</t>
  </si>
  <si>
    <t>GT specific consumption</t>
  </si>
  <si>
    <t>scm/KWH</t>
  </si>
  <si>
    <t>Pre-CPP Total</t>
  </si>
  <si>
    <t>Cumulative Savings of CPP</t>
  </si>
  <si>
    <t>CPP cost</t>
  </si>
  <si>
    <t>DFA coal cost</t>
  </si>
  <si>
    <t>FAP coal cost</t>
  </si>
  <si>
    <t>TP45A/B/C Cost</t>
  </si>
  <si>
    <t xml:space="preserve"> SM 30/50+IAEC+Vapour boiler Cost</t>
  </si>
  <si>
    <t>MSEB</t>
  </si>
  <si>
    <t>lacs/day</t>
  </si>
  <si>
    <t>CPP</t>
  </si>
  <si>
    <t>DFA</t>
  </si>
  <si>
    <t>FAP</t>
  </si>
  <si>
    <t>TP</t>
  </si>
  <si>
    <t>SM</t>
  </si>
  <si>
    <t>Total Saving of plant (CPP+Coal fire heater)</t>
  </si>
  <si>
    <t>Total Power consumed by Plant (MSEB+CPP)</t>
  </si>
  <si>
    <t>Coal Fire Heater Savings</t>
  </si>
  <si>
    <t>DFA coal fire heater Savings</t>
  </si>
  <si>
    <t>FAP coal fire heater Savings</t>
  </si>
  <si>
    <t xml:space="preserve">Total energy generated
 (CPP+Coal+MSEB+TP 45A/B/C+SM30/50+IAEC+Vap.Boiler)
</t>
  </si>
  <si>
    <t>Total cost required for power generation
(CPP+Coal+MSEB+TP 45A/B/C+SM30/50+IAEC+Vap.Boiler)</t>
  </si>
  <si>
    <t>Total Coal Fire Heater Savings</t>
  </si>
  <si>
    <t xml:space="preserve">CPP savings of Jan-2016       </t>
  </si>
  <si>
    <t>Lacs</t>
  </si>
  <si>
    <t xml:space="preserve">Coal fire heater savings of Jan-2016       </t>
  </si>
  <si>
    <t>Total Savings (CPP+Coal fire heater) of Jan-2016</t>
  </si>
  <si>
    <t>CPP Power Cost of Jan-2016</t>
  </si>
  <si>
    <t>MSEB+CPP Power cost of Jan-2016</t>
  </si>
  <si>
    <t>CPP Power Cost of Mar-2016</t>
  </si>
  <si>
    <t>MSEB+CPP Power cost of Mar-2016</t>
  </si>
  <si>
    <t xml:space="preserve">CPP savings of Mar-2016       </t>
  </si>
  <si>
    <t xml:space="preserve">Coal fire heater savings of Mar-2016       </t>
  </si>
  <si>
    <t>Total Savings (CPP+Coal fire heater) of Mar-2016</t>
  </si>
  <si>
    <t>CPP Power Cost of Feb-2016</t>
  </si>
  <si>
    <t>MSEB+CPP Power cost of Feb-2016</t>
  </si>
  <si>
    <t xml:space="preserve">CPP savings of Feb-2016       </t>
  </si>
  <si>
    <t xml:space="preserve">Coal fire heater savings of Feb-2016       </t>
  </si>
  <si>
    <t>Total Savings (CPP+Coal fire heater) of Feb-2016</t>
  </si>
  <si>
    <t>CPP Power Cost of Dec-2016</t>
  </si>
  <si>
    <t xml:space="preserve">Coal fire heater savings of Dec-2016       </t>
  </si>
  <si>
    <t>Total Savings (CPP+Coal fire heater) of Dec-2016</t>
  </si>
  <si>
    <t>MSEB+CPP Power cost of Dec-2016</t>
  </si>
  <si>
    <t xml:space="preserve">CPP savings of Dec-2016       </t>
  </si>
  <si>
    <t>MSEB Power Cost (waighted Average)</t>
  </si>
  <si>
    <t>MSEB Power cost Actual</t>
  </si>
  <si>
    <t>Energy cost of Mar-2016</t>
  </si>
  <si>
    <t>CPP Power Cost of Apr-2016</t>
  </si>
  <si>
    <t>MSEB+CPP Power cost of Apr-2016</t>
  </si>
  <si>
    <t>Energy cost of Apr-2016</t>
  </si>
  <si>
    <t xml:space="preserve">CPP savings of Apr-2016       </t>
  </si>
  <si>
    <t xml:space="preserve">Coal fire heater savings of Apr-2016       </t>
  </si>
  <si>
    <t>Total Savings (CPP+Coal fire heater) of Apr-2016</t>
  </si>
  <si>
    <t>Energy cost of Dec-2016</t>
  </si>
  <si>
    <t>Energy cost of Jan-2016</t>
  </si>
  <si>
    <t>Energy cost of Feb-2016</t>
  </si>
  <si>
    <t xml:space="preserve">                           </t>
  </si>
  <si>
    <t xml:space="preserve">                                                  </t>
  </si>
  <si>
    <t xml:space="preserve">    </t>
  </si>
  <si>
    <t>Energy cost of Apr-2016 (Excluding MSEB)</t>
  </si>
  <si>
    <t>Total cost required for power generation
(CPP+Coal+TP 45A/B/C+SM30/50+IAEC+Vap.Boiler)</t>
  </si>
  <si>
    <t>Total energy generated
 (CPP+Coal+TP 45A/B/C+SM30/50+IAEC+Vap.Boiler)</t>
  </si>
  <si>
    <t>CPP Power Cost of May-2016</t>
  </si>
  <si>
    <t>MSEB+CPP Power cost of May-2016</t>
  </si>
  <si>
    <t>Energy cost of May-2016</t>
  </si>
  <si>
    <t>Energy cost of May-2016 (Excluding MSEB)</t>
  </si>
  <si>
    <t xml:space="preserve">CPP savings of May-2016       </t>
  </si>
  <si>
    <t xml:space="preserve">Coal fire heater savings of May-2016       </t>
  </si>
  <si>
    <t>Total Savings (CPP+Coal fire heater) of May-2016</t>
  </si>
  <si>
    <t xml:space="preserve">      </t>
  </si>
  <si>
    <t>CPP Power Cost of Jun-2016</t>
  </si>
  <si>
    <t>MSEB+CPP Power cost of Jun-2016</t>
  </si>
  <si>
    <t>Energy cost of Jun-2016</t>
  </si>
  <si>
    <t>Energy cost of Jun-2016 (Excluding MSEB)</t>
  </si>
  <si>
    <t xml:space="preserve">CPP savings of Jun-2016       </t>
  </si>
  <si>
    <t xml:space="preserve">Coal fire heater savings of Jun-2016       </t>
  </si>
  <si>
    <t>Total Savings (CPP+Coal fire heater) of Jun-2016</t>
  </si>
  <si>
    <t>CPP Power Cost of July-2016</t>
  </si>
  <si>
    <t>MSEB+CPP Power cost of July-2016</t>
  </si>
  <si>
    <t>Energy cost of July-2016</t>
  </si>
  <si>
    <t>Energy cost of July-2016 (Excluding MSEB)</t>
  </si>
  <si>
    <t xml:space="preserve">CPP savings of July-2016       </t>
  </si>
  <si>
    <t xml:space="preserve">Coal fire heater savings of July-2016       </t>
  </si>
  <si>
    <t>Total Savings (CPP+Coal fire heater) of July-2016</t>
  </si>
  <si>
    <t>CPP Power Cost of Aug-2016</t>
  </si>
  <si>
    <t>MSEB+CPP Power cost of Aug-2016</t>
  </si>
  <si>
    <t>Energy cost of Aug-2016</t>
  </si>
  <si>
    <t>Energy cost of Aug-2016 (Excluding MSEB)</t>
  </si>
  <si>
    <t xml:space="preserve">CPP savings of Aug-2016       </t>
  </si>
  <si>
    <t xml:space="preserve">Coal fire heater savings of Aug-2016       </t>
  </si>
  <si>
    <t>Total Savings (CPP+Coal fire heater) of Aug-2016</t>
  </si>
  <si>
    <t>scm</t>
  </si>
  <si>
    <t>MT</t>
  </si>
  <si>
    <t>KWH</t>
  </si>
  <si>
    <t>Ton</t>
  </si>
  <si>
    <t>Mkcal</t>
  </si>
  <si>
    <t>TR</t>
  </si>
  <si>
    <t>Rs</t>
  </si>
  <si>
    <t xml:space="preserve">CPP Power Cost </t>
  </si>
  <si>
    <t xml:space="preserve">MSEB+CPP Power cost </t>
  </si>
  <si>
    <t xml:space="preserve">Energy cost </t>
  </si>
  <si>
    <t>Energy cost  (Excluding MSEB)</t>
  </si>
  <si>
    <t xml:space="preserve">CPP savings </t>
  </si>
  <si>
    <t xml:space="preserve">Coal fire heater savings </t>
  </si>
  <si>
    <t xml:space="preserve">Total Savings (CPP+Coal fire heater) </t>
  </si>
  <si>
    <t>CPP Power Cost of Sept-2016</t>
  </si>
  <si>
    <t>MSEB+CPP Power cost of Sept-2016</t>
  </si>
  <si>
    <t>Energy cost of Sept-2016</t>
  </si>
  <si>
    <t>Energy cost of Sept-2016 (Excluding MSEB)</t>
  </si>
  <si>
    <t xml:space="preserve">CPP savings of Sept-2016       </t>
  </si>
  <si>
    <t xml:space="preserve">Coal fire heater savings of Sept-2016       </t>
  </si>
  <si>
    <t>Total Savings (CPP+Coal fire heater) of Sept-2016</t>
  </si>
  <si>
    <t>CPP Power Cost of Oct-2016</t>
  </si>
  <si>
    <t>MSEB+CPP Power cost of Oct-2016</t>
  </si>
  <si>
    <t>Energy cost of Oct-2016</t>
  </si>
  <si>
    <t>Energy cost of Oct-2016 (Excluding MSEB)</t>
  </si>
  <si>
    <t xml:space="preserve">CPP savings of Oct-2016       </t>
  </si>
  <si>
    <t xml:space="preserve">Coal fire heater savings of Oct-2016       </t>
  </si>
  <si>
    <t>Total Savings (CPP+Coal fire heater) of Oct-2016</t>
  </si>
  <si>
    <t>CPP Power Cost of Nov-2016</t>
  </si>
  <si>
    <t>MSEB+CPP Power cost of Nov-2016</t>
  </si>
  <si>
    <t>Energy cost of Nov-2016</t>
  </si>
  <si>
    <t>Energy cost of Nov-2016 (Excluding MSEB)</t>
  </si>
  <si>
    <t xml:space="preserve">CPP savings of Nov-2016       </t>
  </si>
  <si>
    <t xml:space="preserve">Coal fire heater savings of Nov-2016       </t>
  </si>
  <si>
    <t>Total Savings (CPP+Coal fire heater) of Nov-2016</t>
  </si>
  <si>
    <t>Energy cost of Dec-2016 (Excluding MSEB)</t>
  </si>
  <si>
    <t>CPP Power Cost ofJan-2017</t>
  </si>
  <si>
    <t>MSEB+CPP Power cost ofJan-2017</t>
  </si>
  <si>
    <t>Energy cost ofJan-2017</t>
  </si>
  <si>
    <t>Energy cost ofJan-2017 (Excluding MSEB)</t>
  </si>
  <si>
    <t xml:space="preserve">CPP savings ofJan-2017       </t>
  </si>
  <si>
    <t xml:space="preserve">Coal fire heater savings ofJan-2017       </t>
  </si>
  <si>
    <t>Total Savings (CPP+Coal fire heater) ofJan-2017</t>
  </si>
  <si>
    <t>Total energy generated
 (CPP+Coal+MSEB+TP 45A/B/C+SM30/50+IAEC+Vap.Boiler)</t>
  </si>
  <si>
    <t>CPP Power Cost of Feb-2017</t>
  </si>
  <si>
    <t>MSEB+CPP Power cost of Feb-2017</t>
  </si>
  <si>
    <t>Energy cost of Feb-2017</t>
  </si>
  <si>
    <t>Energy cost of Feb-2017 (Excluding MSEB)</t>
  </si>
  <si>
    <t xml:space="preserve">CPP savings of Feb-2017       </t>
  </si>
  <si>
    <t xml:space="preserve">Coal fire heater savings of Feb-2017       </t>
  </si>
  <si>
    <t>Total Savings (CPP+Coal fire heater) of Feb-2017</t>
  </si>
  <si>
    <t>CPP Power Cost of Mar-2017</t>
  </si>
  <si>
    <t>MSEB+CPP Power cost of Mar-2017</t>
  </si>
  <si>
    <t>Energy cost of Mar-2017</t>
  </si>
  <si>
    <t>Energy cost of Mar-2017 (Excluding MSEB)</t>
  </si>
  <si>
    <t xml:space="preserve">CPP savings of Mar-2017       </t>
  </si>
  <si>
    <t xml:space="preserve">Coal fire heater savings of Mar-2017       </t>
  </si>
  <si>
    <t>Total Savings (CPP+Coal fire heater) of Mar-2017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</si>
</sst>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 val="double"/>
      <sz val="11"/>
      <color theme="1"/>
      <name val="Calibri"/>
      <family val="2"/>
      <scheme val="minor"/>
    </font>
    <font>
      <i/>
      <u val="double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theme="9" tint="0.3999755851924192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2" fontId="0" fillId="0" borderId="1" xfId="0" applyNumberForma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vertical="center"/>
    </xf>
    <xf numFmtId="0" fontId="1" fillId="7" borderId="9" xfId="0" applyFont="1" applyFill="1" applyBorder="1"/>
    <xf numFmtId="0" fontId="1" fillId="7" borderId="2" xfId="0" applyFont="1" applyFill="1" applyBorder="1" applyAlignment="1">
      <alignment vertical="center" wrapText="1"/>
    </xf>
    <xf numFmtId="0" fontId="1" fillId="8" borderId="12" xfId="0" applyFont="1" applyFill="1" applyBorder="1" applyAlignment="1">
      <alignment vertical="center"/>
    </xf>
    <xf numFmtId="0" fontId="1" fillId="8" borderId="13" xfId="0" applyFont="1" applyFill="1" applyBorder="1"/>
    <xf numFmtId="0" fontId="1" fillId="8" borderId="14" xfId="0" applyFont="1" applyFill="1" applyBorder="1" applyAlignment="1">
      <alignment vertical="center"/>
    </xf>
    <xf numFmtId="0" fontId="1" fillId="8" borderId="2" xfId="0" applyFont="1" applyFill="1" applyBorder="1" applyAlignment="1">
      <alignment vertical="center"/>
    </xf>
    <xf numFmtId="0" fontId="1" fillId="8" borderId="9" xfId="0" applyFont="1" applyFill="1" applyBorder="1"/>
    <xf numFmtId="0" fontId="1" fillId="8" borderId="11" xfId="0" applyFont="1" applyFill="1" applyBorder="1"/>
    <xf numFmtId="0" fontId="1" fillId="8" borderId="5" xfId="0" applyFont="1" applyFill="1" applyBorder="1"/>
    <xf numFmtId="0" fontId="1" fillId="8" borderId="4" xfId="0" applyFont="1" applyFill="1" applyBorder="1"/>
    <xf numFmtId="0" fontId="1" fillId="8" borderId="3" xfId="0" applyFont="1" applyFill="1" applyBorder="1"/>
    <xf numFmtId="0" fontId="1" fillId="8" borderId="16" xfId="0" applyFont="1" applyFill="1" applyBorder="1"/>
    <xf numFmtId="0" fontId="1" fillId="8" borderId="17" xfId="0" applyFont="1" applyFill="1" applyBorder="1"/>
    <xf numFmtId="0" fontId="1" fillId="8" borderId="6" xfId="0" applyFont="1" applyFill="1" applyBorder="1"/>
    <xf numFmtId="0" fontId="1" fillId="8" borderId="10" xfId="0" applyFont="1" applyFill="1" applyBorder="1"/>
    <xf numFmtId="2" fontId="1" fillId="11" borderId="1" xfId="0" applyNumberFormat="1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2" fontId="1" fillId="14" borderId="1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11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1" fillId="9" borderId="2" xfId="0" applyNumberFormat="1" applyFont="1" applyFill="1" applyBorder="1" applyAlignment="1">
      <alignment horizontal="center" vertical="center"/>
    </xf>
    <xf numFmtId="2" fontId="0" fillId="12" borderId="2" xfId="0" applyNumberFormat="1" applyFill="1" applyBorder="1" applyAlignment="1">
      <alignment horizontal="center" vertical="center"/>
    </xf>
    <xf numFmtId="2" fontId="1" fillId="10" borderId="2" xfId="0" applyNumberFormat="1" applyFont="1" applyFill="1" applyBorder="1" applyAlignment="1">
      <alignment horizontal="center" vertical="center"/>
    </xf>
    <xf numFmtId="2" fontId="1" fillId="14" borderId="2" xfId="0" applyNumberFormat="1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/>
    </xf>
    <xf numFmtId="2" fontId="1" fillId="11" borderId="20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" fillId="9" borderId="20" xfId="0" applyNumberFormat="1" applyFont="1" applyFill="1" applyBorder="1" applyAlignment="1">
      <alignment horizontal="center" vertical="center"/>
    </xf>
    <xf numFmtId="2" fontId="0" fillId="12" borderId="20" xfId="0" applyNumberFormat="1" applyFill="1" applyBorder="1" applyAlignment="1">
      <alignment horizontal="center" vertical="center"/>
    </xf>
    <xf numFmtId="2" fontId="1" fillId="10" borderId="20" xfId="0" applyNumberFormat="1" applyFont="1" applyFill="1" applyBorder="1" applyAlignment="1">
      <alignment horizontal="center" vertical="center"/>
    </xf>
    <xf numFmtId="2" fontId="1" fillId="14" borderId="20" xfId="0" applyNumberFormat="1" applyFont="1" applyFill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5" fontId="1" fillId="0" borderId="7" xfId="0" applyNumberFormat="1" applyFont="1" applyBorder="1" applyAlignment="1">
      <alignment horizontal="center"/>
    </xf>
    <xf numFmtId="15" fontId="1" fillId="0" borderId="26" xfId="0" applyNumberFormat="1" applyFont="1" applyBorder="1" applyAlignment="1">
      <alignment horizontal="center"/>
    </xf>
    <xf numFmtId="15" fontId="1" fillId="0" borderId="26" xfId="0" applyNumberFormat="1" applyFont="1" applyBorder="1"/>
    <xf numFmtId="15" fontId="1" fillId="0" borderId="18" xfId="0" applyNumberFormat="1" applyFont="1" applyBorder="1"/>
    <xf numFmtId="0" fontId="1" fillId="0" borderId="6" xfId="0" applyFont="1" applyBorder="1" applyAlignment="1">
      <alignment horizontal="center"/>
    </xf>
    <xf numFmtId="0" fontId="1" fillId="8" borderId="2" xfId="0" applyFont="1" applyFill="1" applyBorder="1"/>
    <xf numFmtId="0" fontId="1" fillId="7" borderId="3" xfId="0" applyFont="1" applyFill="1" applyBorder="1" applyAlignment="1">
      <alignment vertical="center"/>
    </xf>
    <xf numFmtId="0" fontId="1" fillId="7" borderId="23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2" fontId="1" fillId="5" borderId="23" xfId="0" applyNumberFormat="1" applyFont="1" applyFill="1" applyBorder="1" applyAlignment="1">
      <alignment horizontal="center" vertical="center"/>
    </xf>
    <xf numFmtId="2" fontId="1" fillId="5" borderId="24" xfId="0" applyNumberFormat="1" applyFont="1" applyFill="1" applyBorder="1" applyAlignment="1">
      <alignment horizontal="center" vertical="center"/>
    </xf>
    <xf numFmtId="2" fontId="1" fillId="5" borderId="25" xfId="0" applyNumberFormat="1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4" borderId="23" xfId="0" applyNumberFormat="1" applyFont="1" applyFill="1" applyBorder="1" applyAlignment="1">
      <alignment horizontal="center" vertical="center"/>
    </xf>
    <xf numFmtId="2" fontId="1" fillId="4" borderId="24" xfId="0" applyNumberFormat="1" applyFont="1" applyFill="1" applyBorder="1" applyAlignment="1">
      <alignment horizontal="center" vertical="center"/>
    </xf>
    <xf numFmtId="2" fontId="1" fillId="4" borderId="25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23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0" fillId="0" borderId="25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2" fontId="1" fillId="2" borderId="24" xfId="0" applyNumberFormat="1" applyFont="1" applyFill="1" applyBorder="1" applyAlignment="1">
      <alignment horizontal="center" vertical="center"/>
    </xf>
    <xf numFmtId="2" fontId="1" fillId="2" borderId="25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2" fontId="1" fillId="14" borderId="23" xfId="0" applyNumberFormat="1" applyFont="1" applyFill="1" applyBorder="1" applyAlignment="1">
      <alignment horizontal="center" vertical="center"/>
    </xf>
    <xf numFmtId="2" fontId="1" fillId="14" borderId="24" xfId="0" applyNumberFormat="1" applyFont="1" applyFill="1" applyBorder="1" applyAlignment="1">
      <alignment horizontal="center" vertical="center"/>
    </xf>
    <xf numFmtId="2" fontId="1" fillId="14" borderId="25" xfId="0" applyNumberFormat="1" applyFont="1" applyFill="1" applyBorder="1" applyAlignment="1">
      <alignment horizontal="center" vertical="center"/>
    </xf>
    <xf numFmtId="2" fontId="1" fillId="15" borderId="12" xfId="0" applyNumberFormat="1" applyFont="1" applyFill="1" applyBorder="1" applyAlignment="1">
      <alignment horizontal="center" vertical="center"/>
    </xf>
    <xf numFmtId="2" fontId="1" fillId="15" borderId="22" xfId="0" applyNumberFormat="1" applyFont="1" applyFill="1" applyBorder="1" applyAlignment="1">
      <alignment horizontal="center" vertical="center"/>
    </xf>
    <xf numFmtId="2" fontId="1" fillId="15" borderId="21" xfId="0" applyNumberFormat="1" applyFont="1" applyFill="1" applyBorder="1" applyAlignment="1">
      <alignment horizontal="center" vertical="center"/>
    </xf>
    <xf numFmtId="2" fontId="1" fillId="15" borderId="2" xfId="0" applyNumberFormat="1" applyFont="1" applyFill="1" applyBorder="1" applyAlignment="1">
      <alignment horizontal="center" vertical="center"/>
    </xf>
    <xf numFmtId="2" fontId="1" fillId="15" borderId="1" xfId="0" applyNumberFormat="1" applyFont="1" applyFill="1" applyBorder="1" applyAlignment="1">
      <alignment horizontal="center" vertical="center"/>
    </xf>
    <xf numFmtId="2" fontId="1" fillId="15" borderId="20" xfId="0" applyNumberFormat="1" applyFont="1" applyFill="1" applyBorder="1" applyAlignment="1">
      <alignment horizontal="center" vertical="center"/>
    </xf>
    <xf numFmtId="2" fontId="0" fillId="16" borderId="2" xfId="0" applyNumberFormat="1" applyFill="1" applyBorder="1" applyAlignment="1">
      <alignment horizontal="center" vertical="center"/>
    </xf>
    <xf numFmtId="2" fontId="1" fillId="17" borderId="24" xfId="0" applyNumberFormat="1" applyFont="1" applyFill="1" applyBorder="1" applyAlignment="1">
      <alignment horizontal="center" vertical="center"/>
    </xf>
    <xf numFmtId="0" fontId="1" fillId="8" borderId="35" xfId="0" applyFont="1" applyFill="1" applyBorder="1"/>
    <xf numFmtId="0" fontId="1" fillId="8" borderId="36" xfId="0" applyFont="1" applyFill="1" applyBorder="1"/>
    <xf numFmtId="2" fontId="1" fillId="0" borderId="13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2" fontId="1" fillId="4" borderId="9" xfId="0" applyNumberFormat="1" applyFont="1" applyFill="1" applyBorder="1" applyAlignment="1">
      <alignment horizontal="center" vertical="center"/>
    </xf>
    <xf numFmtId="2" fontId="4" fillId="9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8" borderId="22" xfId="0" applyFont="1" applyFill="1" applyBorder="1"/>
    <xf numFmtId="2" fontId="4" fillId="9" borderId="9" xfId="0" applyNumberFormat="1" applyFont="1" applyFill="1" applyBorder="1" applyAlignment="1">
      <alignment horizontal="center" vertical="center"/>
    </xf>
    <xf numFmtId="2" fontId="0" fillId="12" borderId="9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41" xfId="0" applyNumberFormat="1" applyFont="1" applyFill="1" applyBorder="1" applyAlignment="1">
      <alignment horizontal="center" vertical="center"/>
    </xf>
    <xf numFmtId="2" fontId="1" fillId="0" borderId="15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2" fontId="1" fillId="0" borderId="22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2" fontId="1" fillId="17" borderId="37" xfId="0" applyNumberFormat="1" applyFont="1" applyFill="1" applyBorder="1" applyAlignment="1">
      <alignment horizontal="center" vertical="center"/>
    </xf>
    <xf numFmtId="2" fontId="4" fillId="0" borderId="46" xfId="0" applyNumberFormat="1" applyFont="1" applyFill="1" applyBorder="1" applyAlignment="1">
      <alignment horizontal="center" vertical="center"/>
    </xf>
    <xf numFmtId="2" fontId="4" fillId="0" borderId="30" xfId="0" applyNumberFormat="1" applyFont="1" applyFill="1" applyBorder="1" applyAlignment="1">
      <alignment horizontal="center" vertical="center"/>
    </xf>
    <xf numFmtId="2" fontId="4" fillId="0" borderId="47" xfId="0" applyNumberFormat="1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vertical="center"/>
    </xf>
    <xf numFmtId="0" fontId="1" fillId="8" borderId="24" xfId="0" applyFont="1" applyFill="1" applyBorder="1"/>
    <xf numFmtId="2" fontId="4" fillId="2" borderId="24" xfId="0" applyNumberFormat="1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vertical="center"/>
    </xf>
    <xf numFmtId="0" fontId="1" fillId="7" borderId="48" xfId="0" applyFont="1" applyFill="1" applyBorder="1"/>
    <xf numFmtId="0" fontId="1" fillId="7" borderId="45" xfId="0" applyFont="1" applyFill="1" applyBorder="1" applyAlignment="1">
      <alignment vertical="center"/>
    </xf>
    <xf numFmtId="0" fontId="1" fillId="7" borderId="44" xfId="0" applyFont="1" applyFill="1" applyBorder="1"/>
    <xf numFmtId="0" fontId="1" fillId="7" borderId="51" xfId="0" applyFont="1" applyFill="1" applyBorder="1" applyAlignment="1">
      <alignment vertical="center"/>
    </xf>
    <xf numFmtId="2" fontId="1" fillId="18" borderId="1" xfId="0" applyNumberFormat="1" applyFont="1" applyFill="1" applyBorder="1" applyAlignment="1">
      <alignment horizontal="center" vertical="center"/>
    </xf>
    <xf numFmtId="2" fontId="1" fillId="18" borderId="9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38" xfId="0" applyNumberFormat="1" applyFont="1" applyFill="1" applyBorder="1" applyAlignment="1">
      <alignment horizontal="center" vertical="center"/>
    </xf>
    <xf numFmtId="2" fontId="1" fillId="18" borderId="38" xfId="0" applyNumberFormat="1" applyFont="1" applyFill="1" applyBorder="1" applyAlignment="1">
      <alignment horizontal="center" vertical="center"/>
    </xf>
    <xf numFmtId="2" fontId="1" fillId="17" borderId="53" xfId="0" applyNumberFormat="1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vertical="center"/>
    </xf>
    <xf numFmtId="0" fontId="1" fillId="8" borderId="9" xfId="0" applyFont="1" applyFill="1" applyBorder="1" applyAlignment="1">
      <alignment vertical="center"/>
    </xf>
    <xf numFmtId="0" fontId="1" fillId="8" borderId="37" xfId="0" applyFont="1" applyFill="1" applyBorder="1" applyAlignment="1">
      <alignment vertical="center"/>
    </xf>
    <xf numFmtId="2" fontId="1" fillId="0" borderId="4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37" xfId="0" applyNumberForma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0" fontId="6" fillId="19" borderId="18" xfId="0" applyFont="1" applyFill="1" applyBorder="1" applyAlignment="1">
      <alignment vertical="center"/>
    </xf>
    <xf numFmtId="0" fontId="6" fillId="19" borderId="7" xfId="0" applyFont="1" applyFill="1" applyBorder="1" applyAlignment="1">
      <alignment vertical="center"/>
    </xf>
    <xf numFmtId="0" fontId="6" fillId="19" borderId="7" xfId="0" applyFont="1" applyFill="1" applyBorder="1" applyAlignment="1">
      <alignment horizontal="left" vertical="center"/>
    </xf>
    <xf numFmtId="2" fontId="6" fillId="19" borderId="6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6" xfId="0" applyBorder="1" applyAlignment="1">
      <alignment horizontal="center"/>
    </xf>
    <xf numFmtId="2" fontId="0" fillId="0" borderId="51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2" fontId="0" fillId="0" borderId="0" xfId="0" applyNumberFormat="1"/>
    <xf numFmtId="2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0" fontId="0" fillId="0" borderId="57" xfId="0" applyBorder="1" applyAlignment="1">
      <alignment horizontal="center"/>
    </xf>
    <xf numFmtId="2" fontId="1" fillId="0" borderId="58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2" fontId="0" fillId="0" borderId="37" xfId="0" applyNumberFormat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0" fillId="0" borderId="38" xfId="0" applyBorder="1" applyAlignment="1">
      <alignment horizontal="center"/>
    </xf>
    <xf numFmtId="0" fontId="0" fillId="0" borderId="60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/>
    <xf numFmtId="2" fontId="1" fillId="0" borderId="54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5" borderId="53" xfId="0" applyNumberFormat="1" applyFont="1" applyFill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Border="1"/>
    <xf numFmtId="2" fontId="0" fillId="0" borderId="38" xfId="0" applyNumberFormat="1" applyBorder="1"/>
    <xf numFmtId="0" fontId="0" fillId="0" borderId="38" xfId="0" applyBorder="1"/>
    <xf numFmtId="0" fontId="1" fillId="15" borderId="12" xfId="0" applyFont="1" applyFill="1" applyBorder="1" applyAlignment="1">
      <alignment wrapText="1"/>
    </xf>
    <xf numFmtId="0" fontId="1" fillId="15" borderId="13" xfId="0" applyFont="1" applyFill="1" applyBorder="1" applyAlignment="1">
      <alignment vertical="center"/>
    </xf>
    <xf numFmtId="0" fontId="1" fillId="15" borderId="2" xfId="0" applyFont="1" applyFill="1" applyBorder="1" applyAlignment="1">
      <alignment wrapText="1"/>
    </xf>
    <xf numFmtId="0" fontId="1" fillId="15" borderId="9" xfId="0" applyFont="1" applyFill="1" applyBorder="1" applyAlignment="1">
      <alignment vertical="center"/>
    </xf>
    <xf numFmtId="0" fontId="1" fillId="15" borderId="23" xfId="0" applyFont="1" applyFill="1" applyBorder="1"/>
    <xf numFmtId="0" fontId="1" fillId="15" borderId="37" xfId="0" applyFont="1" applyFill="1" applyBorder="1" applyAlignment="1">
      <alignment vertical="center"/>
    </xf>
    <xf numFmtId="2" fontId="0" fillId="0" borderId="56" xfId="0" applyNumberFormat="1" applyBorder="1" applyAlignment="1">
      <alignment horizontal="center" vertical="center"/>
    </xf>
    <xf numFmtId="2" fontId="0" fillId="0" borderId="62" xfId="0" applyNumberFormat="1" applyBorder="1" applyAlignment="1">
      <alignment horizontal="center" vertical="center"/>
    </xf>
    <xf numFmtId="2" fontId="0" fillId="0" borderId="59" xfId="0" applyNumberFormat="1" applyBorder="1" applyAlignment="1">
      <alignment horizontal="center" vertical="center"/>
    </xf>
    <xf numFmtId="2" fontId="0" fillId="0" borderId="6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2" fontId="8" fillId="15" borderId="1" xfId="0" applyNumberFormat="1" applyFont="1" applyFill="1" applyBorder="1" applyAlignment="1">
      <alignment horizontal="center" vertical="center"/>
    </xf>
    <xf numFmtId="0" fontId="1" fillId="8" borderId="49" xfId="0" applyFont="1" applyFill="1" applyBorder="1"/>
    <xf numFmtId="0" fontId="1" fillId="8" borderId="19" xfId="0" applyFont="1" applyFill="1" applyBorder="1"/>
    <xf numFmtId="0" fontId="1" fillId="8" borderId="20" xfId="0" applyFont="1" applyFill="1" applyBorder="1"/>
    <xf numFmtId="0" fontId="1" fillId="8" borderId="21" xfId="0" applyFont="1" applyFill="1" applyBorder="1"/>
    <xf numFmtId="0" fontId="1" fillId="8" borderId="21" xfId="0" applyFont="1" applyFill="1" applyBorder="1" applyAlignment="1">
      <alignment vertical="center"/>
    </xf>
    <xf numFmtId="2" fontId="1" fillId="0" borderId="1" xfId="0" applyNumberFormat="1" applyFont="1" applyBorder="1"/>
    <xf numFmtId="2" fontId="0" fillId="0" borderId="1" xfId="0" applyNumberFormat="1" applyFont="1" applyBorder="1"/>
    <xf numFmtId="2" fontId="7" fillId="0" borderId="1" xfId="0" applyNumberFormat="1" applyFont="1" applyBorder="1"/>
    <xf numFmtId="17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9" fillId="20" borderId="1" xfId="0" applyNumberFormat="1" applyFont="1" applyFill="1" applyBorder="1" applyAlignment="1">
      <alignment horizontal="center" vertical="center"/>
    </xf>
    <xf numFmtId="2" fontId="0" fillId="15" borderId="1" xfId="0" applyNumberFormat="1" applyFill="1" applyBorder="1"/>
    <xf numFmtId="2" fontId="0" fillId="15" borderId="1" xfId="0" applyNumberFormat="1" applyFont="1" applyFill="1" applyBorder="1"/>
    <xf numFmtId="2" fontId="1" fillId="5" borderId="1" xfId="0" applyNumberFormat="1" applyFont="1" applyFill="1" applyBorder="1"/>
    <xf numFmtId="2" fontId="8" fillId="0" borderId="1" xfId="0" applyNumberFormat="1" applyFont="1" applyBorder="1"/>
    <xf numFmtId="2" fontId="10" fillId="0" borderId="1" xfId="0" applyNumberFormat="1" applyFont="1" applyBorder="1"/>
    <xf numFmtId="0" fontId="0" fillId="0" borderId="3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17" borderId="2" xfId="0" applyFont="1" applyFill="1" applyBorder="1" applyAlignment="1">
      <alignment vertical="center"/>
    </xf>
    <xf numFmtId="0" fontId="0" fillId="0" borderId="38" xfId="0" applyBorder="1" applyAlignment="1">
      <alignment horizontal="center"/>
    </xf>
    <xf numFmtId="15" fontId="1" fillId="0" borderId="7" xfId="0" applyNumberFormat="1" applyFont="1" applyFill="1" applyBorder="1" applyAlignment="1">
      <alignment horizontal="center"/>
    </xf>
    <xf numFmtId="2" fontId="0" fillId="0" borderId="30" xfId="0" applyNumberFormat="1" applyFill="1" applyBorder="1" applyAlignment="1">
      <alignment horizontal="center" vertical="center"/>
    </xf>
    <xf numFmtId="2" fontId="0" fillId="0" borderId="1" xfId="0" applyNumberFormat="1" applyFill="1" applyBorder="1"/>
    <xf numFmtId="0" fontId="0" fillId="0" borderId="1" xfId="0" applyFill="1" applyBorder="1"/>
    <xf numFmtId="2" fontId="0" fillId="0" borderId="0" xfId="0" applyNumberFormat="1" applyFill="1"/>
    <xf numFmtId="0" fontId="0" fillId="0" borderId="38" xfId="0" applyBorder="1" applyAlignment="1">
      <alignment horizontal="center"/>
    </xf>
    <xf numFmtId="0" fontId="0" fillId="0" borderId="31" xfId="0" applyBorder="1" applyAlignment="1"/>
    <xf numFmtId="0" fontId="0" fillId="0" borderId="1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/>
    </xf>
    <xf numFmtId="0" fontId="2" fillId="13" borderId="40" xfId="0" applyFont="1" applyFill="1" applyBorder="1" applyAlignment="1">
      <alignment horizontal="center"/>
    </xf>
    <xf numFmtId="0" fontId="3" fillId="6" borderId="54" xfId="0" applyFont="1" applyFill="1" applyBorder="1" applyAlignment="1">
      <alignment horizontal="center" vertical="center"/>
    </xf>
    <xf numFmtId="0" fontId="3" fillId="6" borderId="55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61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13" borderId="18" xfId="0" applyFont="1" applyFill="1" applyBorder="1" applyAlignment="1">
      <alignment horizontal="center"/>
    </xf>
    <xf numFmtId="0" fontId="2" fillId="13" borderId="63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FFCCFF"/>
      <color rgb="FF9966FF"/>
      <color rgb="FFFF99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77"/>
  <sheetViews>
    <sheetView showGridLines="0" zoomScale="90" zoomScaleNormal="90" workbookViewId="0">
      <pane xSplit="3" ySplit="3" topLeftCell="AC46" activePane="bottomRight" state="frozen"/>
      <selection pane="topRight" activeCell="D1" sqref="D1"/>
      <selection pane="bottomLeft" activeCell="A4" sqref="A4"/>
      <selection pane="bottomRight" activeCell="A21" sqref="A21"/>
    </sheetView>
  </sheetViews>
  <sheetFormatPr defaultRowHeight="15.75" customHeight="1" x14ac:dyDescent="0.25"/>
  <cols>
    <col min="2" max="2" width="61.7109375" bestFit="1" customWidth="1"/>
    <col min="3" max="3" width="10.42578125" bestFit="1" customWidth="1"/>
    <col min="4" max="4" width="11.42578125" customWidth="1"/>
    <col min="5" max="5" width="11.5703125" bestFit="1" customWidth="1"/>
    <col min="6" max="6" width="12.5703125" bestFit="1" customWidth="1"/>
    <col min="7" max="20" width="11.5703125" bestFit="1" customWidth="1"/>
    <col min="21" max="34" width="9.5703125" bestFit="1" customWidth="1"/>
    <col min="35" max="35" width="12.7109375" bestFit="1" customWidth="1"/>
  </cols>
  <sheetData>
    <row r="2" spans="2:35" ht="15.75" customHeight="1" thickBot="1" x14ac:dyDescent="0.3"/>
    <row r="3" spans="2:35" ht="15.75" customHeight="1" thickBot="1" x14ac:dyDescent="0.3">
      <c r="B3" s="233" t="s">
        <v>33</v>
      </c>
      <c r="C3" s="234"/>
      <c r="D3" s="48">
        <v>42370</v>
      </c>
      <c r="E3" s="49">
        <v>42371</v>
      </c>
      <c r="F3" s="49">
        <v>42372</v>
      </c>
      <c r="G3" s="49">
        <v>42373</v>
      </c>
      <c r="H3" s="49">
        <v>42374</v>
      </c>
      <c r="I3" s="49">
        <v>42375</v>
      </c>
      <c r="J3" s="49">
        <v>42376</v>
      </c>
      <c r="K3" s="49">
        <v>42377</v>
      </c>
      <c r="L3" s="49">
        <v>42378</v>
      </c>
      <c r="M3" s="49">
        <v>42379</v>
      </c>
      <c r="N3" s="49">
        <v>42380</v>
      </c>
      <c r="O3" s="49">
        <v>42381</v>
      </c>
      <c r="P3" s="50">
        <v>42382</v>
      </c>
      <c r="Q3" s="50">
        <v>42383</v>
      </c>
      <c r="R3" s="50">
        <v>42384</v>
      </c>
      <c r="S3" s="50">
        <v>42385</v>
      </c>
      <c r="T3" s="50">
        <v>42386</v>
      </c>
      <c r="U3" s="50">
        <v>42387</v>
      </c>
      <c r="V3" s="50">
        <v>42388</v>
      </c>
      <c r="W3" s="50">
        <v>42389</v>
      </c>
      <c r="X3" s="50">
        <v>42390</v>
      </c>
      <c r="Y3" s="50">
        <v>42391</v>
      </c>
      <c r="Z3" s="50">
        <v>42392</v>
      </c>
      <c r="AA3" s="50">
        <v>42393</v>
      </c>
      <c r="AB3" s="50">
        <v>42394</v>
      </c>
      <c r="AC3" s="50">
        <v>42395</v>
      </c>
      <c r="AD3" s="50">
        <v>42396</v>
      </c>
      <c r="AE3" s="50">
        <v>42397</v>
      </c>
      <c r="AF3" s="50">
        <v>42398</v>
      </c>
      <c r="AG3" s="50">
        <v>42399</v>
      </c>
      <c r="AH3" s="51">
        <v>42400</v>
      </c>
      <c r="AI3" s="52" t="s">
        <v>45</v>
      </c>
    </row>
    <row r="4" spans="2:35" ht="15.75" customHeight="1" thickBot="1" x14ac:dyDescent="0.3">
      <c r="B4" s="231" t="s">
        <v>16</v>
      </c>
      <c r="C4" s="232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30"/>
    </row>
    <row r="5" spans="2:35" ht="15.75" customHeight="1" x14ac:dyDescent="0.25">
      <c r="B5" s="22" t="s">
        <v>0</v>
      </c>
      <c r="C5" s="16" t="s">
        <v>1</v>
      </c>
      <c r="D5" s="60">
        <v>0</v>
      </c>
      <c r="E5" s="61">
        <v>0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130</v>
      </c>
      <c r="P5" s="61">
        <v>69.62</v>
      </c>
      <c r="Q5" s="61">
        <v>0</v>
      </c>
      <c r="R5" s="61">
        <v>0</v>
      </c>
      <c r="S5" s="61">
        <v>147</v>
      </c>
      <c r="T5" s="61">
        <v>78</v>
      </c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2"/>
      <c r="AI5" s="63">
        <f>SUM(D5:AH5)</f>
        <v>424.62</v>
      </c>
    </row>
    <row r="6" spans="2:35" ht="15.75" customHeight="1" x14ac:dyDescent="0.25">
      <c r="B6" s="15" t="s">
        <v>2</v>
      </c>
      <c r="C6" s="18" t="s">
        <v>1</v>
      </c>
      <c r="D6" s="28">
        <v>81</v>
      </c>
      <c r="E6" s="3">
        <v>83.55</v>
      </c>
      <c r="F6" s="3">
        <v>64</v>
      </c>
      <c r="G6" s="3">
        <v>45</v>
      </c>
      <c r="H6" s="3">
        <v>128</v>
      </c>
      <c r="I6" s="3">
        <v>66.8</v>
      </c>
      <c r="J6" s="3">
        <v>27.8</v>
      </c>
      <c r="K6" s="3">
        <v>122.54</v>
      </c>
      <c r="L6" s="3">
        <v>75.19</v>
      </c>
      <c r="M6" s="3">
        <v>69.62</v>
      </c>
      <c r="N6" s="3">
        <v>0</v>
      </c>
      <c r="O6" s="3">
        <v>490</v>
      </c>
      <c r="P6" s="3">
        <v>220.01499999999999</v>
      </c>
      <c r="Q6" s="3">
        <v>144</v>
      </c>
      <c r="R6" s="3">
        <v>97</v>
      </c>
      <c r="S6" s="3">
        <v>0</v>
      </c>
      <c r="T6" s="3">
        <v>0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6"/>
      <c r="AI6" s="44">
        <f t="shared" ref="AI6:AI47" si="0">SUM(D6:AH6)</f>
        <v>1714.5149999999999</v>
      </c>
    </row>
    <row r="7" spans="2:35" ht="15.75" customHeight="1" x14ac:dyDescent="0.25">
      <c r="B7" s="15" t="s">
        <v>3</v>
      </c>
      <c r="C7" s="18" t="s">
        <v>1</v>
      </c>
      <c r="D7" s="28">
        <v>0</v>
      </c>
      <c r="E7" s="3">
        <v>0</v>
      </c>
      <c r="F7" s="3">
        <v>0</v>
      </c>
      <c r="G7" s="3">
        <v>295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158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6"/>
      <c r="AI7" s="44">
        <f t="shared" si="0"/>
        <v>453</v>
      </c>
    </row>
    <row r="8" spans="2:35" ht="15.75" customHeight="1" x14ac:dyDescent="0.25">
      <c r="B8" s="15" t="s">
        <v>4</v>
      </c>
      <c r="C8" s="18" t="s">
        <v>1</v>
      </c>
      <c r="D8" s="28">
        <v>0</v>
      </c>
      <c r="E8" s="3">
        <v>0</v>
      </c>
      <c r="F8" s="3">
        <v>5695</v>
      </c>
      <c r="G8" s="3">
        <v>10046</v>
      </c>
      <c r="H8" s="3">
        <v>9079</v>
      </c>
      <c r="I8" s="3">
        <v>8683.6</v>
      </c>
      <c r="J8" s="3">
        <v>8722.6</v>
      </c>
      <c r="K8" s="3">
        <v>8580.58</v>
      </c>
      <c r="L8" s="3">
        <v>9730.7900000000009</v>
      </c>
      <c r="M8" s="3">
        <v>8808.9</v>
      </c>
      <c r="N8" s="3">
        <v>8900</v>
      </c>
      <c r="O8" s="3">
        <v>4322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6"/>
      <c r="AI8" s="44">
        <f t="shared" si="0"/>
        <v>82568.47</v>
      </c>
    </row>
    <row r="9" spans="2:35" ht="15.75" customHeight="1" x14ac:dyDescent="0.25">
      <c r="B9" s="15" t="s">
        <v>5</v>
      </c>
      <c r="C9" s="18" t="s">
        <v>1</v>
      </c>
      <c r="D9" s="28">
        <v>0</v>
      </c>
      <c r="E9" s="3">
        <v>0</v>
      </c>
      <c r="F9" s="3">
        <v>5440</v>
      </c>
      <c r="G9" s="3">
        <v>10082</v>
      </c>
      <c r="H9" s="3">
        <v>9683</v>
      </c>
      <c r="I9" s="3">
        <v>9865.7099999999991</v>
      </c>
      <c r="J9" s="3">
        <v>9842.85</v>
      </c>
      <c r="K9" s="3">
        <v>9577.14</v>
      </c>
      <c r="L9" s="3">
        <v>9240</v>
      </c>
      <c r="M9" s="3">
        <v>7794.28</v>
      </c>
      <c r="N9" s="3">
        <v>8681</v>
      </c>
      <c r="O9" s="3">
        <v>4099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6"/>
      <c r="AI9" s="44">
        <f t="shared" si="0"/>
        <v>84304.98</v>
      </c>
    </row>
    <row r="10" spans="2:35" ht="15.75" customHeight="1" x14ac:dyDescent="0.25">
      <c r="B10" s="15" t="s">
        <v>6</v>
      </c>
      <c r="C10" s="18" t="s">
        <v>1</v>
      </c>
      <c r="D10" s="28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6"/>
      <c r="AI10" s="44">
        <f t="shared" si="0"/>
        <v>0</v>
      </c>
    </row>
    <row r="11" spans="2:35" ht="15.75" customHeight="1" x14ac:dyDescent="0.25">
      <c r="B11" s="15" t="s">
        <v>7</v>
      </c>
      <c r="C11" s="18" t="s">
        <v>1</v>
      </c>
      <c r="D11" s="28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245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6"/>
      <c r="AI11" s="44">
        <f t="shared" si="0"/>
        <v>245</v>
      </c>
    </row>
    <row r="12" spans="2:35" ht="15.75" customHeight="1" x14ac:dyDescent="0.25">
      <c r="B12" s="15" t="s">
        <v>8</v>
      </c>
      <c r="C12" s="18" t="s">
        <v>1</v>
      </c>
      <c r="D12" s="28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6"/>
      <c r="AI12" s="44">
        <f t="shared" si="0"/>
        <v>0</v>
      </c>
    </row>
    <row r="13" spans="2:35" ht="15.75" customHeight="1" x14ac:dyDescent="0.25">
      <c r="B13" s="15" t="s">
        <v>9</v>
      </c>
      <c r="C13" s="18" t="s">
        <v>10</v>
      </c>
      <c r="D13" s="28">
        <v>43319</v>
      </c>
      <c r="E13" s="3">
        <v>40443.699999999997</v>
      </c>
      <c r="F13" s="3">
        <v>38625</v>
      </c>
      <c r="G13" s="3">
        <v>37909</v>
      </c>
      <c r="H13" s="3">
        <v>37684</v>
      </c>
      <c r="I13" s="3">
        <v>37392.78</v>
      </c>
      <c r="J13" s="3">
        <v>35811</v>
      </c>
      <c r="K13" s="3">
        <v>35451.4</v>
      </c>
      <c r="L13" s="3">
        <v>34028.06</v>
      </c>
      <c r="M13" s="3">
        <v>36836.5</v>
      </c>
      <c r="N13" s="3">
        <v>35736</v>
      </c>
      <c r="O13" s="3">
        <v>33442</v>
      </c>
      <c r="P13" s="3">
        <v>35006.239999999998</v>
      </c>
      <c r="Q13" s="3">
        <v>35539</v>
      </c>
      <c r="R13" s="3">
        <v>37970</v>
      </c>
      <c r="S13" s="3">
        <v>39719.040000000001</v>
      </c>
      <c r="T13" s="3">
        <v>39598.480000000003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6"/>
      <c r="AI13" s="44">
        <f t="shared" si="0"/>
        <v>634511.19999999995</v>
      </c>
    </row>
    <row r="14" spans="2:35" ht="15.75" customHeight="1" x14ac:dyDescent="0.25">
      <c r="B14" s="15" t="s">
        <v>11</v>
      </c>
      <c r="C14" s="18" t="s">
        <v>1</v>
      </c>
      <c r="D14" s="28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4467.2960000000003</v>
      </c>
      <c r="T14" s="3">
        <v>7174.05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6"/>
      <c r="AI14" s="44">
        <f t="shared" si="0"/>
        <v>11641.346000000001</v>
      </c>
    </row>
    <row r="15" spans="2:35" ht="15.75" customHeight="1" x14ac:dyDescent="0.25">
      <c r="B15" s="15" t="s">
        <v>12</v>
      </c>
      <c r="C15" s="18" t="s">
        <v>1</v>
      </c>
      <c r="D15" s="28">
        <v>0</v>
      </c>
      <c r="E15" s="3">
        <v>4.76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690.42</v>
      </c>
      <c r="M15" s="3">
        <v>842.3</v>
      </c>
      <c r="N15" s="3">
        <v>0</v>
      </c>
      <c r="O15" s="3">
        <v>0</v>
      </c>
      <c r="P15" s="3">
        <v>507</v>
      </c>
      <c r="Q15" s="3">
        <v>0</v>
      </c>
      <c r="R15" s="3">
        <v>137</v>
      </c>
      <c r="S15" s="3">
        <v>3808.35</v>
      </c>
      <c r="T15" s="3">
        <v>5925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6"/>
      <c r="AI15" s="44">
        <f t="shared" si="0"/>
        <v>11914.83</v>
      </c>
    </row>
    <row r="16" spans="2:35" ht="15.75" customHeight="1" x14ac:dyDescent="0.25">
      <c r="B16" s="15" t="s">
        <v>13</v>
      </c>
      <c r="C16" s="18" t="s">
        <v>1</v>
      </c>
      <c r="D16" s="28">
        <v>44540</v>
      </c>
      <c r="E16" s="3">
        <v>42130.45</v>
      </c>
      <c r="F16" s="3">
        <v>47711</v>
      </c>
      <c r="G16" s="3">
        <v>47785</v>
      </c>
      <c r="H16" s="3">
        <v>47934</v>
      </c>
      <c r="I16" s="3">
        <v>47515.55</v>
      </c>
      <c r="J16" s="3">
        <v>47898.9</v>
      </c>
      <c r="K16" s="3">
        <v>46153.95</v>
      </c>
      <c r="L16" s="3">
        <v>25915.699999999997</v>
      </c>
      <c r="M16" s="3">
        <v>25849</v>
      </c>
      <c r="N16" s="3">
        <v>30288</v>
      </c>
      <c r="O16" s="3">
        <v>29635</v>
      </c>
      <c r="P16" s="3">
        <v>25542.3</v>
      </c>
      <c r="Q16" s="3">
        <v>34039</v>
      </c>
      <c r="R16" s="3">
        <v>34409</v>
      </c>
      <c r="S16" s="3">
        <v>34431.549999999996</v>
      </c>
      <c r="T16" s="3">
        <v>34496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6"/>
      <c r="AI16" s="44">
        <f t="shared" si="0"/>
        <v>646274.40000000014</v>
      </c>
    </row>
    <row r="17" spans="2:35" ht="15.75" customHeight="1" x14ac:dyDescent="0.25">
      <c r="B17" s="15" t="s">
        <v>14</v>
      </c>
      <c r="C17" s="18" t="s">
        <v>1</v>
      </c>
      <c r="D17" s="28">
        <f t="shared" ref="D17:AH17" si="1">D18-SUM(D5:D16)</f>
        <v>-2724.929999999993</v>
      </c>
      <c r="E17" s="3">
        <f t="shared" si="1"/>
        <v>-1617.0299999999988</v>
      </c>
      <c r="F17" s="3">
        <f t="shared" si="1"/>
        <v>-2257.6399999999994</v>
      </c>
      <c r="G17" s="3">
        <f t="shared" si="1"/>
        <v>-3560.6399999999994</v>
      </c>
      <c r="H17" s="3">
        <f t="shared" si="1"/>
        <v>-1239.3000000000029</v>
      </c>
      <c r="I17" s="3">
        <f t="shared" si="1"/>
        <v>-2034.4400000000023</v>
      </c>
      <c r="J17" s="3">
        <f t="shared" si="1"/>
        <v>-601.14999999999418</v>
      </c>
      <c r="K17" s="3">
        <f t="shared" si="1"/>
        <v>-2858.9100000000035</v>
      </c>
      <c r="L17" s="3">
        <f t="shared" si="1"/>
        <v>-359.15000000000873</v>
      </c>
      <c r="M17" s="3">
        <f t="shared" si="1"/>
        <v>-1796</v>
      </c>
      <c r="N17" s="3">
        <f t="shared" si="1"/>
        <v>-521.05000000000291</v>
      </c>
      <c r="O17" s="3">
        <f t="shared" si="1"/>
        <v>-4356.6399999999994</v>
      </c>
      <c r="P17" s="3">
        <f t="shared" si="1"/>
        <v>-1459.1949999999997</v>
      </c>
      <c r="Q17" s="3">
        <f t="shared" si="1"/>
        <v>-808.35000000000582</v>
      </c>
      <c r="R17" s="3">
        <f t="shared" si="1"/>
        <v>-1918.7899999999936</v>
      </c>
      <c r="S17" s="3">
        <f t="shared" si="1"/>
        <v>-888.22600000000966</v>
      </c>
      <c r="T17" s="3">
        <f t="shared" si="1"/>
        <v>-2016.9599999999919</v>
      </c>
      <c r="U17" s="3">
        <f t="shared" si="1"/>
        <v>0</v>
      </c>
      <c r="V17" s="3">
        <f t="shared" si="1"/>
        <v>0</v>
      </c>
      <c r="W17" s="3">
        <f t="shared" si="1"/>
        <v>0</v>
      </c>
      <c r="X17" s="3">
        <f t="shared" si="1"/>
        <v>0</v>
      </c>
      <c r="Y17" s="3">
        <f t="shared" si="1"/>
        <v>0</v>
      </c>
      <c r="Z17" s="3">
        <f t="shared" si="1"/>
        <v>0</v>
      </c>
      <c r="AA17" s="3">
        <f t="shared" si="1"/>
        <v>0</v>
      </c>
      <c r="AB17" s="3">
        <f t="shared" si="1"/>
        <v>0</v>
      </c>
      <c r="AC17" s="3">
        <f t="shared" si="1"/>
        <v>0</v>
      </c>
      <c r="AD17" s="3">
        <f t="shared" si="1"/>
        <v>0</v>
      </c>
      <c r="AE17" s="3">
        <f t="shared" si="1"/>
        <v>0</v>
      </c>
      <c r="AF17" s="3">
        <f t="shared" si="1"/>
        <v>0</v>
      </c>
      <c r="AG17" s="3">
        <f t="shared" si="1"/>
        <v>0</v>
      </c>
      <c r="AH17" s="36">
        <f t="shared" si="1"/>
        <v>0</v>
      </c>
      <c r="AI17" s="44">
        <f t="shared" si="0"/>
        <v>-31018.401000000005</v>
      </c>
    </row>
    <row r="18" spans="2:35" ht="15.75" customHeight="1" thickBot="1" x14ac:dyDescent="0.3">
      <c r="B18" s="15" t="s">
        <v>49</v>
      </c>
      <c r="C18" s="17" t="s">
        <v>1</v>
      </c>
      <c r="D18" s="29">
        <v>85215.07</v>
      </c>
      <c r="E18" s="4">
        <v>81045.429999999993</v>
      </c>
      <c r="F18" s="4">
        <v>95277.36</v>
      </c>
      <c r="G18" s="4">
        <v>102601.36</v>
      </c>
      <c r="H18" s="4">
        <v>103268.7</v>
      </c>
      <c r="I18" s="4">
        <v>101490</v>
      </c>
      <c r="J18" s="4">
        <v>101702</v>
      </c>
      <c r="K18" s="4">
        <v>97026.7</v>
      </c>
      <c r="L18" s="4">
        <v>79321.009999999995</v>
      </c>
      <c r="M18" s="4">
        <v>78404.600000000006</v>
      </c>
      <c r="N18" s="5">
        <v>83083.95</v>
      </c>
      <c r="O18" s="5">
        <v>68164.36</v>
      </c>
      <c r="P18" s="5">
        <v>59885.98</v>
      </c>
      <c r="Q18" s="5">
        <v>68913.649999999994</v>
      </c>
      <c r="R18" s="5">
        <v>70694.210000000006</v>
      </c>
      <c r="S18" s="5">
        <v>81685.009999999995</v>
      </c>
      <c r="T18" s="5">
        <v>85254.57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37"/>
      <c r="AI18" s="45">
        <f t="shared" si="0"/>
        <v>1443033.9599999997</v>
      </c>
    </row>
    <row r="19" spans="2:35" ht="15.75" customHeight="1" thickBot="1" x14ac:dyDescent="0.3">
      <c r="B19" s="15" t="s">
        <v>83</v>
      </c>
      <c r="C19" s="17" t="s">
        <v>1</v>
      </c>
      <c r="D19" s="67">
        <f t="shared" ref="D19:AH19" si="2">(D39*10^6/8500/0.84)+((IF(D31&lt;0,D30*75.19,(D30-D31)*75.19)))+(SUM(D5:D12))+D16+D17</f>
        <v>57761.16</v>
      </c>
      <c r="E19" s="67">
        <f t="shared" si="2"/>
        <v>56416.945999999996</v>
      </c>
      <c r="F19" s="67">
        <f t="shared" si="2"/>
        <v>70540.704899999997</v>
      </c>
      <c r="G19" s="67">
        <f t="shared" si="2"/>
        <v>76165.602100000004</v>
      </c>
      <c r="H19" s="67">
        <f t="shared" si="2"/>
        <v>77130.876399999994</v>
      </c>
      <c r="I19" s="67">
        <f t="shared" si="2"/>
        <v>75921.599400000006</v>
      </c>
      <c r="J19" s="67">
        <f t="shared" si="2"/>
        <v>76422.111400000009</v>
      </c>
      <c r="K19" s="67">
        <f t="shared" si="2"/>
        <v>71340.225299999991</v>
      </c>
      <c r="L19" s="67">
        <f t="shared" si="2"/>
        <v>57420.92119999999</v>
      </c>
      <c r="M19" s="67">
        <f t="shared" si="2"/>
        <v>55845.757100000003</v>
      </c>
      <c r="N19" s="67">
        <f t="shared" si="2"/>
        <v>60631.015399999997</v>
      </c>
      <c r="O19" s="67">
        <f t="shared" si="2"/>
        <v>47880.61</v>
      </c>
      <c r="P19" s="67">
        <f t="shared" si="2"/>
        <v>38237.775999999998</v>
      </c>
      <c r="Q19" s="67">
        <f t="shared" si="2"/>
        <v>47284.799999999996</v>
      </c>
      <c r="R19" s="67">
        <f t="shared" si="2"/>
        <v>48151.540000000008</v>
      </c>
      <c r="S19" s="67">
        <f>(S39*10^6/8500/0.84)+((IF(S31&lt;0,S30*75.19,(S30-S31)*75.19)))+(SUM(S5:S12))+S16+S17</f>
        <v>63577.496033613432</v>
      </c>
      <c r="T19" s="67">
        <f t="shared" si="2"/>
        <v>65497.121820728295</v>
      </c>
      <c r="U19" s="67">
        <f t="shared" si="2"/>
        <v>0</v>
      </c>
      <c r="V19" s="67">
        <f t="shared" si="2"/>
        <v>0</v>
      </c>
      <c r="W19" s="67">
        <f t="shared" si="2"/>
        <v>0</v>
      </c>
      <c r="X19" s="67">
        <f t="shared" si="2"/>
        <v>0</v>
      </c>
      <c r="Y19" s="67">
        <f t="shared" si="2"/>
        <v>0</v>
      </c>
      <c r="Z19" s="67">
        <f t="shared" si="2"/>
        <v>0</v>
      </c>
      <c r="AA19" s="67">
        <f t="shared" si="2"/>
        <v>0</v>
      </c>
      <c r="AB19" s="67">
        <f t="shared" si="2"/>
        <v>0</v>
      </c>
      <c r="AC19" s="67">
        <f t="shared" si="2"/>
        <v>0</v>
      </c>
      <c r="AD19" s="67">
        <f t="shared" si="2"/>
        <v>0</v>
      </c>
      <c r="AE19" s="67">
        <f t="shared" si="2"/>
        <v>0</v>
      </c>
      <c r="AF19" s="67">
        <f t="shared" si="2"/>
        <v>0</v>
      </c>
      <c r="AG19" s="67">
        <f t="shared" si="2"/>
        <v>0</v>
      </c>
      <c r="AH19" s="67">
        <f t="shared" si="2"/>
        <v>0</v>
      </c>
      <c r="AI19" s="67">
        <f t="shared" si="0"/>
        <v>1046226.2630543418</v>
      </c>
    </row>
    <row r="20" spans="2:35" ht="15.75" customHeight="1" thickBot="1" x14ac:dyDescent="0.3">
      <c r="B20" s="231" t="s">
        <v>17</v>
      </c>
      <c r="C20" s="232"/>
      <c r="D20" s="228"/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30"/>
    </row>
    <row r="21" spans="2:35" ht="15.75" customHeight="1" x14ac:dyDescent="0.25">
      <c r="B21" s="15" t="s">
        <v>18</v>
      </c>
      <c r="C21" s="16" t="s">
        <v>46</v>
      </c>
      <c r="D21" s="60">
        <v>51.76</v>
      </c>
      <c r="E21" s="61">
        <v>60.68</v>
      </c>
      <c r="F21" s="61">
        <v>60.73</v>
      </c>
      <c r="G21" s="61">
        <v>60.37</v>
      </c>
      <c r="H21" s="61">
        <v>60.57</v>
      </c>
      <c r="I21" s="61">
        <v>52.43</v>
      </c>
      <c r="J21" s="61">
        <v>47.15</v>
      </c>
      <c r="K21" s="61">
        <v>42.36</v>
      </c>
      <c r="L21" s="61">
        <v>36.44</v>
      </c>
      <c r="M21" s="61">
        <v>41.1</v>
      </c>
      <c r="N21" s="61">
        <v>39.020000000000003</v>
      </c>
      <c r="O21" s="61">
        <v>40.340000000000003</v>
      </c>
      <c r="P21" s="61">
        <v>38.79</v>
      </c>
      <c r="Q21" s="61">
        <v>35.700000000000003</v>
      </c>
      <c r="R21" s="61">
        <v>31.1</v>
      </c>
      <c r="S21" s="61">
        <v>15.85</v>
      </c>
      <c r="T21" s="61">
        <v>0</v>
      </c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2"/>
      <c r="AI21" s="63">
        <f t="shared" si="0"/>
        <v>714.3900000000001</v>
      </c>
    </row>
    <row r="22" spans="2:35" ht="15.75" customHeight="1" thickBot="1" x14ac:dyDescent="0.3">
      <c r="B22" s="15" t="s">
        <v>19</v>
      </c>
      <c r="C22" s="17" t="s">
        <v>46</v>
      </c>
      <c r="D22" s="68">
        <v>44</v>
      </c>
      <c r="E22" s="69">
        <v>42</v>
      </c>
      <c r="F22" s="69">
        <v>22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22.07</v>
      </c>
      <c r="P22" s="69">
        <v>37</v>
      </c>
      <c r="Q22" s="69">
        <v>34.29</v>
      </c>
      <c r="R22" s="69">
        <v>40.200000000000003</v>
      </c>
      <c r="S22" s="69">
        <v>39</v>
      </c>
      <c r="T22" s="69">
        <v>34</v>
      </c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70"/>
      <c r="AI22" s="71">
        <f t="shared" si="0"/>
        <v>314.56</v>
      </c>
    </row>
    <row r="23" spans="2:35" ht="15.75" customHeight="1" thickBot="1" x14ac:dyDescent="0.3">
      <c r="B23" s="231" t="s">
        <v>34</v>
      </c>
      <c r="C23" s="232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30"/>
    </row>
    <row r="24" spans="2:35" ht="15.75" customHeight="1" thickBot="1" x14ac:dyDescent="0.3">
      <c r="B24" s="15" t="s">
        <v>20</v>
      </c>
      <c r="C24" s="21" t="s">
        <v>47</v>
      </c>
      <c r="D24" s="72">
        <v>4700</v>
      </c>
      <c r="E24" s="73">
        <v>19250</v>
      </c>
      <c r="F24" s="73">
        <v>30900</v>
      </c>
      <c r="G24" s="73">
        <v>35850</v>
      </c>
      <c r="H24" s="73">
        <v>35350</v>
      </c>
      <c r="I24" s="73">
        <v>35700</v>
      </c>
      <c r="J24" s="73">
        <v>35350</v>
      </c>
      <c r="K24" s="73">
        <v>33050</v>
      </c>
      <c r="L24" s="73">
        <v>21872</v>
      </c>
      <c r="M24" s="73">
        <v>11350</v>
      </c>
      <c r="N24" s="73">
        <v>20550</v>
      </c>
      <c r="O24" s="73">
        <v>29200</v>
      </c>
      <c r="P24" s="73">
        <v>24850</v>
      </c>
      <c r="Q24" s="73">
        <v>22500</v>
      </c>
      <c r="R24" s="73">
        <v>16150</v>
      </c>
      <c r="S24" s="73">
        <v>9300</v>
      </c>
      <c r="T24" s="73">
        <v>5700</v>
      </c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4"/>
      <c r="AI24" s="75">
        <f t="shared" si="0"/>
        <v>391622</v>
      </c>
    </row>
    <row r="25" spans="2:35" ht="15.75" customHeight="1" thickBot="1" x14ac:dyDescent="0.3">
      <c r="B25" s="231" t="s">
        <v>35</v>
      </c>
      <c r="C25" s="232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8"/>
      <c r="AI25" s="79"/>
    </row>
    <row r="26" spans="2:35" ht="15.75" customHeight="1" x14ac:dyDescent="0.25">
      <c r="B26" s="19" t="s">
        <v>15</v>
      </c>
      <c r="C26" s="20" t="s">
        <v>21</v>
      </c>
      <c r="D26" s="60">
        <v>135930</v>
      </c>
      <c r="E26" s="61">
        <v>123120</v>
      </c>
      <c r="F26" s="61">
        <v>114096</v>
      </c>
      <c r="G26" s="61">
        <v>109904</v>
      </c>
      <c r="H26" s="61">
        <v>109712</v>
      </c>
      <c r="I26" s="61">
        <v>107296</v>
      </c>
      <c r="J26" s="61">
        <v>100940</v>
      </c>
      <c r="K26" s="61">
        <v>98560</v>
      </c>
      <c r="L26" s="61">
        <v>91952</v>
      </c>
      <c r="M26" s="61">
        <v>105184</v>
      </c>
      <c r="N26" s="61">
        <v>100272</v>
      </c>
      <c r="O26" s="61">
        <v>92784</v>
      </c>
      <c r="P26" s="61">
        <v>95700</v>
      </c>
      <c r="Q26" s="61">
        <v>100064</v>
      </c>
      <c r="R26" s="61">
        <v>110384</v>
      </c>
      <c r="S26" s="61">
        <v>119360</v>
      </c>
      <c r="T26" s="61">
        <v>117760</v>
      </c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2"/>
      <c r="AI26" s="63">
        <f t="shared" si="0"/>
        <v>1833018</v>
      </c>
    </row>
    <row r="27" spans="2:35" ht="15.75" customHeight="1" x14ac:dyDescent="0.25">
      <c r="B27" s="53" t="s">
        <v>79</v>
      </c>
      <c r="C27" s="14" t="s">
        <v>80</v>
      </c>
      <c r="D27" s="30">
        <f>(D26/24000)</f>
        <v>5.6637500000000003</v>
      </c>
      <c r="E27" s="23">
        <f t="shared" ref="E27:AH27" si="3">(E26/24000)</f>
        <v>5.13</v>
      </c>
      <c r="F27" s="23">
        <f t="shared" si="3"/>
        <v>4.7539999999999996</v>
      </c>
      <c r="G27" s="23">
        <f t="shared" si="3"/>
        <v>4.5793333333333335</v>
      </c>
      <c r="H27" s="23">
        <f t="shared" si="3"/>
        <v>4.5713333333333335</v>
      </c>
      <c r="I27" s="23">
        <f t="shared" si="3"/>
        <v>4.4706666666666663</v>
      </c>
      <c r="J27" s="23">
        <f t="shared" si="3"/>
        <v>4.2058333333333335</v>
      </c>
      <c r="K27" s="23">
        <f t="shared" si="3"/>
        <v>4.1066666666666665</v>
      </c>
      <c r="L27" s="23">
        <f t="shared" si="3"/>
        <v>3.8313333333333333</v>
      </c>
      <c r="M27" s="23">
        <f t="shared" si="3"/>
        <v>4.3826666666666663</v>
      </c>
      <c r="N27" s="23">
        <f t="shared" si="3"/>
        <v>4.1779999999999999</v>
      </c>
      <c r="O27" s="23">
        <f t="shared" si="3"/>
        <v>3.8660000000000001</v>
      </c>
      <c r="P27" s="23">
        <f t="shared" si="3"/>
        <v>3.9874999999999998</v>
      </c>
      <c r="Q27" s="23">
        <f t="shared" si="3"/>
        <v>4.1693333333333333</v>
      </c>
      <c r="R27" s="23">
        <f t="shared" si="3"/>
        <v>4.5993333333333331</v>
      </c>
      <c r="S27" s="23">
        <f t="shared" si="3"/>
        <v>4.9733333333333336</v>
      </c>
      <c r="T27" s="23">
        <f t="shared" si="3"/>
        <v>4.9066666666666663</v>
      </c>
      <c r="U27" s="23">
        <f t="shared" si="3"/>
        <v>0</v>
      </c>
      <c r="V27" s="23">
        <f t="shared" si="3"/>
        <v>0</v>
      </c>
      <c r="W27" s="23">
        <f t="shared" si="3"/>
        <v>0</v>
      </c>
      <c r="X27" s="23">
        <f t="shared" si="3"/>
        <v>0</v>
      </c>
      <c r="Y27" s="23">
        <f t="shared" si="3"/>
        <v>0</v>
      </c>
      <c r="Z27" s="23">
        <f t="shared" si="3"/>
        <v>0</v>
      </c>
      <c r="AA27" s="23">
        <f t="shared" si="3"/>
        <v>0</v>
      </c>
      <c r="AB27" s="23">
        <f t="shared" si="3"/>
        <v>0</v>
      </c>
      <c r="AC27" s="23">
        <f t="shared" si="3"/>
        <v>0</v>
      </c>
      <c r="AD27" s="23">
        <f t="shared" si="3"/>
        <v>0</v>
      </c>
      <c r="AE27" s="23">
        <f t="shared" si="3"/>
        <v>0</v>
      </c>
      <c r="AF27" s="23">
        <f t="shared" si="3"/>
        <v>0</v>
      </c>
      <c r="AG27" s="23">
        <f t="shared" si="3"/>
        <v>0</v>
      </c>
      <c r="AH27" s="38">
        <f t="shared" si="3"/>
        <v>0</v>
      </c>
      <c r="AI27" s="44"/>
    </row>
    <row r="28" spans="2:35" ht="15.75" customHeight="1" thickBot="1" x14ac:dyDescent="0.3">
      <c r="B28" s="53" t="s">
        <v>81</v>
      </c>
      <c r="C28" s="14" t="s">
        <v>82</v>
      </c>
      <c r="D28" s="68">
        <f>D13/D26</f>
        <v>0.31868608842786728</v>
      </c>
      <c r="E28" s="69">
        <f t="shared" ref="E28:AH28" si="4">E13/E26</f>
        <v>0.32849009096816112</v>
      </c>
      <c r="F28" s="69">
        <f t="shared" si="4"/>
        <v>0.33853071098022719</v>
      </c>
      <c r="G28" s="69">
        <f t="shared" si="4"/>
        <v>0.34492830106274569</v>
      </c>
      <c r="H28" s="69">
        <f t="shared" si="4"/>
        <v>0.34348111418987898</v>
      </c>
      <c r="I28" s="69">
        <f t="shared" si="4"/>
        <v>0.34850115568147927</v>
      </c>
      <c r="J28" s="69">
        <f t="shared" si="4"/>
        <v>0.3547751139290668</v>
      </c>
      <c r="K28" s="69">
        <f t="shared" si="4"/>
        <v>0.35969358766233767</v>
      </c>
      <c r="L28" s="69">
        <f t="shared" si="4"/>
        <v>0.37006329389246562</v>
      </c>
      <c r="M28" s="69">
        <f t="shared" si="4"/>
        <v>0.35021010800121694</v>
      </c>
      <c r="N28" s="69">
        <f t="shared" si="4"/>
        <v>0.35639061752034468</v>
      </c>
      <c r="O28" s="69">
        <f t="shared" si="4"/>
        <v>0.3604285221589929</v>
      </c>
      <c r="P28" s="69">
        <f t="shared" si="4"/>
        <v>0.36579143155694877</v>
      </c>
      <c r="Q28" s="69">
        <f t="shared" si="4"/>
        <v>0.35516269587464022</v>
      </c>
      <c r="R28" s="69">
        <f t="shared" si="4"/>
        <v>0.34398101174083201</v>
      </c>
      <c r="S28" s="69">
        <f t="shared" si="4"/>
        <v>0.3327667560321716</v>
      </c>
      <c r="T28" s="69">
        <f t="shared" si="4"/>
        <v>0.33626426630434786</v>
      </c>
      <c r="U28" s="69" t="e">
        <f t="shared" si="4"/>
        <v>#DIV/0!</v>
      </c>
      <c r="V28" s="69" t="e">
        <f t="shared" si="4"/>
        <v>#DIV/0!</v>
      </c>
      <c r="W28" s="69" t="e">
        <f t="shared" si="4"/>
        <v>#DIV/0!</v>
      </c>
      <c r="X28" s="69" t="e">
        <f t="shared" si="4"/>
        <v>#DIV/0!</v>
      </c>
      <c r="Y28" s="69" t="e">
        <f t="shared" si="4"/>
        <v>#DIV/0!</v>
      </c>
      <c r="Z28" s="69" t="e">
        <f t="shared" si="4"/>
        <v>#DIV/0!</v>
      </c>
      <c r="AA28" s="69" t="e">
        <f t="shared" si="4"/>
        <v>#DIV/0!</v>
      </c>
      <c r="AB28" s="69" t="e">
        <f t="shared" si="4"/>
        <v>#DIV/0!</v>
      </c>
      <c r="AC28" s="69" t="e">
        <f t="shared" si="4"/>
        <v>#DIV/0!</v>
      </c>
      <c r="AD28" s="69" t="e">
        <f t="shared" si="4"/>
        <v>#DIV/0!</v>
      </c>
      <c r="AE28" s="69" t="e">
        <f t="shared" si="4"/>
        <v>#DIV/0!</v>
      </c>
      <c r="AF28" s="69" t="e">
        <f t="shared" si="4"/>
        <v>#DIV/0!</v>
      </c>
      <c r="AG28" s="69" t="e">
        <f t="shared" si="4"/>
        <v>#DIV/0!</v>
      </c>
      <c r="AH28" s="70" t="e">
        <f t="shared" si="4"/>
        <v>#DIV/0!</v>
      </c>
      <c r="AI28" s="71"/>
    </row>
    <row r="29" spans="2:35" ht="15.75" customHeight="1" thickBot="1" x14ac:dyDescent="0.3">
      <c r="B29" s="231" t="s">
        <v>22</v>
      </c>
      <c r="C29" s="232"/>
      <c r="D29" s="228"/>
      <c r="E29" s="229"/>
      <c r="F29" s="229"/>
      <c r="G29" s="229" t="s">
        <v>27</v>
      </c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29"/>
      <c r="AI29" s="230"/>
    </row>
    <row r="30" spans="2:35" ht="15.75" customHeight="1" thickBot="1" x14ac:dyDescent="0.3">
      <c r="B30" s="15" t="s">
        <v>24</v>
      </c>
      <c r="C30" s="16" t="s">
        <v>23</v>
      </c>
      <c r="D30" s="60">
        <v>246</v>
      </c>
      <c r="E30" s="61">
        <v>220.7</v>
      </c>
      <c r="F30" s="61">
        <v>201</v>
      </c>
      <c r="G30" s="61">
        <v>195</v>
      </c>
      <c r="H30" s="61">
        <v>198</v>
      </c>
      <c r="I30" s="61">
        <v>194.7</v>
      </c>
      <c r="J30" s="61">
        <v>195.7</v>
      </c>
      <c r="K30" s="61">
        <v>169.88</v>
      </c>
      <c r="L30" s="61">
        <v>176.9</v>
      </c>
      <c r="M30" s="61">
        <v>201.3</v>
      </c>
      <c r="N30" s="61">
        <v>180</v>
      </c>
      <c r="O30" s="61">
        <v>175</v>
      </c>
      <c r="P30" s="61">
        <v>184.4</v>
      </c>
      <c r="Q30" s="61">
        <v>185</v>
      </c>
      <c r="R30" s="61">
        <v>207</v>
      </c>
      <c r="S30" s="61">
        <v>195.2</v>
      </c>
      <c r="T30" s="61">
        <v>187</v>
      </c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2"/>
      <c r="AI30" s="63">
        <f t="shared" si="0"/>
        <v>3312.78</v>
      </c>
    </row>
    <row r="31" spans="2:35" ht="15.75" customHeight="1" x14ac:dyDescent="0.25">
      <c r="B31" s="15" t="s">
        <v>50</v>
      </c>
      <c r="C31" s="16" t="s">
        <v>23</v>
      </c>
      <c r="D31" s="28">
        <v>35</v>
      </c>
      <c r="E31" s="3">
        <v>10.299999999999983</v>
      </c>
      <c r="F31" s="3">
        <v>16.289999999999992</v>
      </c>
      <c r="G31" s="3">
        <v>42.41</v>
      </c>
      <c r="H31" s="3">
        <v>44.44</v>
      </c>
      <c r="I31" s="3">
        <v>37.44</v>
      </c>
      <c r="J31" s="3">
        <v>55.639999999999986</v>
      </c>
      <c r="K31" s="3">
        <v>40.009999999999977</v>
      </c>
      <c r="L31" s="3">
        <v>6.4200000000000159</v>
      </c>
      <c r="M31" s="3">
        <v>0.21000000000000796</v>
      </c>
      <c r="N31" s="3">
        <v>3.34</v>
      </c>
      <c r="O31" s="3">
        <v>-6.8000000000000007</v>
      </c>
      <c r="P31" s="3">
        <v>-0.22999999999998622</v>
      </c>
      <c r="Q31" s="3">
        <v>-1.6099999999999994</v>
      </c>
      <c r="R31" s="3">
        <v>-2</v>
      </c>
      <c r="S31" s="3">
        <v>-3.6000000000000121</v>
      </c>
      <c r="T31" s="3">
        <v>-6.66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6"/>
      <c r="AI31" s="44">
        <f t="shared" si="0"/>
        <v>270.59999999999991</v>
      </c>
    </row>
    <row r="32" spans="2:35" ht="15.75" customHeight="1" x14ac:dyDescent="0.25">
      <c r="B32" s="15" t="s">
        <v>25</v>
      </c>
      <c r="C32" s="18" t="s">
        <v>23</v>
      </c>
      <c r="D32" s="28">
        <v>1.1000000000000001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6"/>
      <c r="AI32" s="44">
        <f t="shared" si="0"/>
        <v>1.1000000000000001</v>
      </c>
    </row>
    <row r="33" spans="2:35" ht="15.75" customHeight="1" x14ac:dyDescent="0.25">
      <c r="B33" s="15" t="s">
        <v>26</v>
      </c>
      <c r="C33" s="18" t="s">
        <v>23</v>
      </c>
      <c r="D33" s="28">
        <v>5.3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6"/>
      <c r="AI33" s="44">
        <f t="shared" si="0"/>
        <v>5.3</v>
      </c>
    </row>
    <row r="34" spans="2:35" ht="15.75" customHeight="1" x14ac:dyDescent="0.25">
      <c r="B34" s="15" t="s">
        <v>0</v>
      </c>
      <c r="C34" s="18" t="s">
        <v>23</v>
      </c>
      <c r="D34" s="28">
        <v>7.0000000000000001E-3</v>
      </c>
      <c r="E34" s="3">
        <v>0.01</v>
      </c>
      <c r="F34" s="3">
        <v>1.7999999999999999E-2</v>
      </c>
      <c r="G34" s="3">
        <v>5.5E-2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0.1</v>
      </c>
      <c r="N34" s="3">
        <v>0.21199999999999999</v>
      </c>
      <c r="O34" s="3">
        <v>0.65100000000000002</v>
      </c>
      <c r="P34" s="3">
        <v>0</v>
      </c>
      <c r="Q34" s="3">
        <v>0</v>
      </c>
      <c r="R34" s="3">
        <v>0.28299999999999997</v>
      </c>
      <c r="S34" s="3">
        <v>1.71</v>
      </c>
      <c r="T34" s="3">
        <v>0.13500000000000001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6"/>
      <c r="AI34" s="44">
        <f t="shared" si="0"/>
        <v>3.181</v>
      </c>
    </row>
    <row r="35" spans="2:35" ht="15.75" customHeight="1" x14ac:dyDescent="0.25">
      <c r="B35" s="15" t="s">
        <v>2</v>
      </c>
      <c r="C35" s="18" t="s">
        <v>23</v>
      </c>
      <c r="D35" s="28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6"/>
      <c r="AI35" s="44">
        <f t="shared" si="0"/>
        <v>0</v>
      </c>
    </row>
    <row r="36" spans="2:35" ht="15.75" customHeight="1" x14ac:dyDescent="0.25">
      <c r="B36" s="15" t="s">
        <v>6</v>
      </c>
      <c r="C36" s="18" t="s">
        <v>23</v>
      </c>
      <c r="D36" s="28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6"/>
      <c r="AI36" s="44">
        <f t="shared" si="0"/>
        <v>0</v>
      </c>
    </row>
    <row r="37" spans="2:35" ht="15.75" customHeight="1" thickBot="1" x14ac:dyDescent="0.3">
      <c r="B37" s="15" t="s">
        <v>48</v>
      </c>
      <c r="C37" s="17" t="s">
        <v>23</v>
      </c>
      <c r="D37" s="68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69">
        <v>0</v>
      </c>
      <c r="S37" s="69">
        <v>0</v>
      </c>
      <c r="T37" s="69">
        <v>0</v>
      </c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70"/>
      <c r="AI37" s="71">
        <f t="shared" si="0"/>
        <v>0</v>
      </c>
    </row>
    <row r="38" spans="2:35" ht="15.75" customHeight="1" thickBot="1" x14ac:dyDescent="0.3">
      <c r="B38" s="231" t="s">
        <v>28</v>
      </c>
      <c r="C38" s="232"/>
      <c r="D38" s="228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</row>
    <row r="39" spans="2:35" ht="15.75" customHeight="1" x14ac:dyDescent="0.25">
      <c r="B39" s="15" t="s">
        <v>29</v>
      </c>
      <c r="C39" s="16" t="s">
        <v>32</v>
      </c>
      <c r="D39" s="60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108.6</v>
      </c>
      <c r="T39" s="61">
        <v>134.80000000000001</v>
      </c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2"/>
      <c r="AI39" s="63">
        <f t="shared" si="0"/>
        <v>243.4</v>
      </c>
    </row>
    <row r="40" spans="2:35" ht="15.75" customHeight="1" x14ac:dyDescent="0.25">
      <c r="B40" s="15" t="s">
        <v>30</v>
      </c>
      <c r="C40" s="18" t="s">
        <v>32</v>
      </c>
      <c r="D40" s="28">
        <v>184</v>
      </c>
      <c r="E40" s="3">
        <v>222</v>
      </c>
      <c r="F40" s="3">
        <v>220</v>
      </c>
      <c r="G40" s="3">
        <v>223</v>
      </c>
      <c r="H40" s="3">
        <v>223</v>
      </c>
      <c r="I40" s="3">
        <v>205</v>
      </c>
      <c r="J40" s="3">
        <v>172</v>
      </c>
      <c r="K40" s="3">
        <v>153</v>
      </c>
      <c r="L40" s="3">
        <v>131</v>
      </c>
      <c r="M40" s="3">
        <v>146</v>
      </c>
      <c r="N40" s="3">
        <v>140</v>
      </c>
      <c r="O40" s="3">
        <v>144</v>
      </c>
      <c r="P40" s="3">
        <v>138</v>
      </c>
      <c r="Q40" s="3">
        <v>128</v>
      </c>
      <c r="R40" s="3">
        <v>113</v>
      </c>
      <c r="S40" s="3">
        <v>57</v>
      </c>
      <c r="T40" s="3">
        <v>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6"/>
      <c r="AI40" s="44">
        <f t="shared" si="0"/>
        <v>2599</v>
      </c>
    </row>
    <row r="41" spans="2:35" ht="15.75" customHeight="1" x14ac:dyDescent="0.25">
      <c r="B41" s="15" t="s">
        <v>31</v>
      </c>
      <c r="C41" s="18" t="s">
        <v>32</v>
      </c>
      <c r="D41" s="28">
        <v>161</v>
      </c>
      <c r="E41" s="3">
        <v>154</v>
      </c>
      <c r="F41" s="3">
        <v>75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82</v>
      </c>
      <c r="P41" s="3">
        <v>137</v>
      </c>
      <c r="Q41" s="3">
        <v>128</v>
      </c>
      <c r="R41" s="3">
        <v>141</v>
      </c>
      <c r="S41" s="3">
        <v>133</v>
      </c>
      <c r="T41" s="3">
        <v>135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6"/>
      <c r="AI41" s="44">
        <f t="shared" si="0"/>
        <v>1146</v>
      </c>
    </row>
    <row r="42" spans="2:35" ht="15.75" customHeight="1" x14ac:dyDescent="0.25">
      <c r="B42" s="15" t="s">
        <v>3</v>
      </c>
      <c r="C42" s="18" t="s">
        <v>32</v>
      </c>
      <c r="D42" s="31">
        <f t="shared" ref="D42:AH42" si="5">(D7*8500*0.84)/10^6</f>
        <v>0</v>
      </c>
      <c r="E42" s="6">
        <f t="shared" si="5"/>
        <v>0</v>
      </c>
      <c r="F42" s="6">
        <f t="shared" si="5"/>
        <v>0</v>
      </c>
      <c r="G42" s="6">
        <f t="shared" si="5"/>
        <v>2.1063000000000001</v>
      </c>
      <c r="H42" s="6">
        <f t="shared" si="5"/>
        <v>0</v>
      </c>
      <c r="I42" s="6">
        <f t="shared" si="5"/>
        <v>0</v>
      </c>
      <c r="J42" s="6">
        <f t="shared" si="5"/>
        <v>0</v>
      </c>
      <c r="K42" s="6">
        <f t="shared" si="5"/>
        <v>0</v>
      </c>
      <c r="L42" s="6">
        <f t="shared" si="5"/>
        <v>0</v>
      </c>
      <c r="M42" s="6">
        <f t="shared" si="5"/>
        <v>0</v>
      </c>
      <c r="N42" s="6">
        <f t="shared" si="5"/>
        <v>0</v>
      </c>
      <c r="O42" s="6">
        <f t="shared" si="5"/>
        <v>1.12812</v>
      </c>
      <c r="P42" s="6">
        <f t="shared" si="5"/>
        <v>0</v>
      </c>
      <c r="Q42" s="6">
        <f t="shared" si="5"/>
        <v>0</v>
      </c>
      <c r="R42" s="6">
        <f t="shared" si="5"/>
        <v>0</v>
      </c>
      <c r="S42" s="6">
        <f t="shared" si="5"/>
        <v>0</v>
      </c>
      <c r="T42" s="6">
        <f t="shared" si="5"/>
        <v>0</v>
      </c>
      <c r="U42" s="6">
        <f t="shared" si="5"/>
        <v>0</v>
      </c>
      <c r="V42" s="6">
        <f t="shared" si="5"/>
        <v>0</v>
      </c>
      <c r="W42" s="6">
        <f t="shared" si="5"/>
        <v>0</v>
      </c>
      <c r="X42" s="6">
        <f t="shared" si="5"/>
        <v>0</v>
      </c>
      <c r="Y42" s="6">
        <f t="shared" si="5"/>
        <v>0</v>
      </c>
      <c r="Z42" s="6">
        <f t="shared" si="5"/>
        <v>0</v>
      </c>
      <c r="AA42" s="6">
        <f t="shared" si="5"/>
        <v>0</v>
      </c>
      <c r="AB42" s="6">
        <f t="shared" si="5"/>
        <v>0</v>
      </c>
      <c r="AC42" s="6">
        <f t="shared" si="5"/>
        <v>0</v>
      </c>
      <c r="AD42" s="6">
        <f t="shared" si="5"/>
        <v>0</v>
      </c>
      <c r="AE42" s="6">
        <f t="shared" si="5"/>
        <v>0</v>
      </c>
      <c r="AF42" s="6">
        <f t="shared" si="5"/>
        <v>0</v>
      </c>
      <c r="AG42" s="6">
        <f t="shared" si="5"/>
        <v>0</v>
      </c>
      <c r="AH42" s="39">
        <f t="shared" si="5"/>
        <v>0</v>
      </c>
      <c r="AI42" s="44">
        <f t="shared" si="0"/>
        <v>3.2344200000000001</v>
      </c>
    </row>
    <row r="43" spans="2:35" ht="15.75" customHeight="1" x14ac:dyDescent="0.25">
      <c r="B43" s="15" t="s">
        <v>4</v>
      </c>
      <c r="C43" s="18" t="s">
        <v>32</v>
      </c>
      <c r="D43" s="31">
        <f t="shared" ref="D43:AH43" si="6">(D8*8500*0.84)/10^6</f>
        <v>0</v>
      </c>
      <c r="E43" s="6">
        <f t="shared" si="6"/>
        <v>0</v>
      </c>
      <c r="F43" s="6">
        <f t="shared" si="6"/>
        <v>40.662300000000002</v>
      </c>
      <c r="G43" s="6">
        <f t="shared" si="6"/>
        <v>71.728440000000006</v>
      </c>
      <c r="H43" s="6">
        <f t="shared" si="6"/>
        <v>64.824060000000003</v>
      </c>
      <c r="I43" s="6">
        <f t="shared" si="6"/>
        <v>62.000903999999998</v>
      </c>
      <c r="J43" s="6">
        <f t="shared" si="6"/>
        <v>62.279364000000001</v>
      </c>
      <c r="K43" s="6">
        <f t="shared" si="6"/>
        <v>61.265341199999995</v>
      </c>
      <c r="L43" s="6">
        <f t="shared" si="6"/>
        <v>69.477840599999993</v>
      </c>
      <c r="M43" s="6">
        <f t="shared" si="6"/>
        <v>62.895546000000003</v>
      </c>
      <c r="N43" s="6">
        <f t="shared" si="6"/>
        <v>63.545999999999999</v>
      </c>
      <c r="O43" s="6">
        <f t="shared" si="6"/>
        <v>30.859079999999999</v>
      </c>
      <c r="P43" s="6">
        <f t="shared" si="6"/>
        <v>0</v>
      </c>
      <c r="Q43" s="6">
        <f t="shared" si="6"/>
        <v>0</v>
      </c>
      <c r="R43" s="6">
        <f t="shared" si="6"/>
        <v>0</v>
      </c>
      <c r="S43" s="6">
        <f t="shared" si="6"/>
        <v>0</v>
      </c>
      <c r="T43" s="6">
        <f t="shared" si="6"/>
        <v>0</v>
      </c>
      <c r="U43" s="6">
        <f t="shared" si="6"/>
        <v>0</v>
      </c>
      <c r="V43" s="6">
        <f t="shared" si="6"/>
        <v>0</v>
      </c>
      <c r="W43" s="6">
        <f t="shared" si="6"/>
        <v>0</v>
      </c>
      <c r="X43" s="6">
        <f t="shared" si="6"/>
        <v>0</v>
      </c>
      <c r="Y43" s="6">
        <f t="shared" si="6"/>
        <v>0</v>
      </c>
      <c r="Z43" s="6">
        <f t="shared" si="6"/>
        <v>0</v>
      </c>
      <c r="AA43" s="6">
        <f t="shared" si="6"/>
        <v>0</v>
      </c>
      <c r="AB43" s="6">
        <f t="shared" si="6"/>
        <v>0</v>
      </c>
      <c r="AC43" s="6">
        <f t="shared" si="6"/>
        <v>0</v>
      </c>
      <c r="AD43" s="6">
        <f t="shared" si="6"/>
        <v>0</v>
      </c>
      <c r="AE43" s="6">
        <f t="shared" si="6"/>
        <v>0</v>
      </c>
      <c r="AF43" s="6">
        <f t="shared" si="6"/>
        <v>0</v>
      </c>
      <c r="AG43" s="6">
        <f t="shared" si="6"/>
        <v>0</v>
      </c>
      <c r="AH43" s="39">
        <f t="shared" si="6"/>
        <v>0</v>
      </c>
      <c r="AI43" s="44">
        <f t="shared" si="0"/>
        <v>589.53887580000003</v>
      </c>
    </row>
    <row r="44" spans="2:35" ht="15.75" customHeight="1" thickBot="1" x14ac:dyDescent="0.3">
      <c r="B44" s="15" t="s">
        <v>5</v>
      </c>
      <c r="C44" s="18" t="s">
        <v>32</v>
      </c>
      <c r="D44" s="80">
        <f t="shared" ref="D44:AH44" si="7">(D9*8500*0.84)/10^6</f>
        <v>0</v>
      </c>
      <c r="E44" s="81">
        <f t="shared" si="7"/>
        <v>0</v>
      </c>
      <c r="F44" s="81">
        <f t="shared" si="7"/>
        <v>38.8416</v>
      </c>
      <c r="G44" s="81">
        <f t="shared" si="7"/>
        <v>71.985479999999995</v>
      </c>
      <c r="H44" s="81">
        <f t="shared" si="7"/>
        <v>69.136619999999994</v>
      </c>
      <c r="I44" s="81">
        <f t="shared" si="7"/>
        <v>70.441169399999993</v>
      </c>
      <c r="J44" s="81">
        <f t="shared" si="7"/>
        <v>70.277949000000007</v>
      </c>
      <c r="K44" s="81">
        <f t="shared" si="7"/>
        <v>68.380779599999997</v>
      </c>
      <c r="L44" s="81">
        <f t="shared" si="7"/>
        <v>65.973600000000005</v>
      </c>
      <c r="M44" s="81">
        <f t="shared" si="7"/>
        <v>55.651159199999995</v>
      </c>
      <c r="N44" s="81">
        <f t="shared" si="7"/>
        <v>61.982340000000001</v>
      </c>
      <c r="O44" s="81">
        <f t="shared" si="7"/>
        <v>29.266860000000001</v>
      </c>
      <c r="P44" s="81">
        <f t="shared" si="7"/>
        <v>0</v>
      </c>
      <c r="Q44" s="81">
        <f t="shared" si="7"/>
        <v>0</v>
      </c>
      <c r="R44" s="81">
        <f t="shared" si="7"/>
        <v>0</v>
      </c>
      <c r="S44" s="81">
        <f t="shared" si="7"/>
        <v>0</v>
      </c>
      <c r="T44" s="81">
        <f t="shared" si="7"/>
        <v>0</v>
      </c>
      <c r="U44" s="81">
        <f t="shared" si="7"/>
        <v>0</v>
      </c>
      <c r="V44" s="81">
        <f t="shared" si="7"/>
        <v>0</v>
      </c>
      <c r="W44" s="81">
        <f t="shared" si="7"/>
        <v>0</v>
      </c>
      <c r="X44" s="81">
        <f t="shared" si="7"/>
        <v>0</v>
      </c>
      <c r="Y44" s="81">
        <f t="shared" si="7"/>
        <v>0</v>
      </c>
      <c r="Z44" s="81">
        <f t="shared" si="7"/>
        <v>0</v>
      </c>
      <c r="AA44" s="81">
        <f t="shared" si="7"/>
        <v>0</v>
      </c>
      <c r="AB44" s="81">
        <f t="shared" si="7"/>
        <v>0</v>
      </c>
      <c r="AC44" s="81">
        <f t="shared" si="7"/>
        <v>0</v>
      </c>
      <c r="AD44" s="81">
        <f t="shared" si="7"/>
        <v>0</v>
      </c>
      <c r="AE44" s="81">
        <f t="shared" si="7"/>
        <v>0</v>
      </c>
      <c r="AF44" s="81">
        <f t="shared" si="7"/>
        <v>0</v>
      </c>
      <c r="AG44" s="81">
        <f t="shared" si="7"/>
        <v>0</v>
      </c>
      <c r="AH44" s="82">
        <f t="shared" si="7"/>
        <v>0</v>
      </c>
      <c r="AI44" s="71">
        <f t="shared" si="0"/>
        <v>601.9375571999999</v>
      </c>
    </row>
    <row r="45" spans="2:35" ht="15.75" customHeight="1" thickBot="1" x14ac:dyDescent="0.3">
      <c r="B45" s="231" t="s">
        <v>40</v>
      </c>
      <c r="C45" s="232"/>
      <c r="D45" s="228"/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229"/>
      <c r="Y45" s="229"/>
      <c r="Z45" s="229"/>
      <c r="AA45" s="229"/>
      <c r="AB45" s="229"/>
      <c r="AC45" s="229"/>
      <c r="AD45" s="229"/>
      <c r="AE45" s="229"/>
      <c r="AF45" s="229"/>
      <c r="AG45" s="229"/>
      <c r="AH45" s="229"/>
      <c r="AI45" s="230"/>
    </row>
    <row r="46" spans="2:35" ht="15.75" customHeight="1" x14ac:dyDescent="0.25">
      <c r="B46" s="15" t="s">
        <v>41</v>
      </c>
      <c r="C46" s="16" t="s">
        <v>42</v>
      </c>
      <c r="D46" s="83">
        <v>5751.27</v>
      </c>
      <c r="E46" s="84">
        <v>4734</v>
      </c>
      <c r="F46" s="84">
        <v>4993.6499999999996</v>
      </c>
      <c r="G46" s="84">
        <v>5050.1499999999996</v>
      </c>
      <c r="H46" s="84">
        <v>4867.24</v>
      </c>
      <c r="I46" s="84">
        <v>4052.0133377425054</v>
      </c>
      <c r="J46" s="84">
        <v>2743.1735008818332</v>
      </c>
      <c r="K46" s="84">
        <v>3115.3086419753095</v>
      </c>
      <c r="L46" s="84">
        <v>3273.4292328042325</v>
      </c>
      <c r="M46" s="84">
        <v>3396.2268518518513</v>
      </c>
      <c r="N46" s="84">
        <v>3821.22</v>
      </c>
      <c r="O46" s="84">
        <v>4568.68</v>
      </c>
      <c r="P46" s="84">
        <v>4418.7</v>
      </c>
      <c r="Q46" s="61">
        <v>4627.91</v>
      </c>
      <c r="R46" s="61">
        <v>4670.7</v>
      </c>
      <c r="S46" s="61">
        <v>4509.2299999999996</v>
      </c>
      <c r="T46" s="61">
        <v>4566.3999999999996</v>
      </c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2"/>
      <c r="AI46" s="63">
        <f t="shared" si="0"/>
        <v>73159.301565255722</v>
      </c>
    </row>
    <row r="47" spans="2:35" ht="15.75" customHeight="1" thickBot="1" x14ac:dyDescent="0.3">
      <c r="B47" s="15" t="s">
        <v>43</v>
      </c>
      <c r="C47" s="17" t="s">
        <v>44</v>
      </c>
      <c r="D47" s="68">
        <f>D46*0.6*D51</f>
        <v>29469.50748</v>
      </c>
      <c r="E47" s="69">
        <f t="shared" ref="E47:AH47" si="8">E46*0.6*E51</f>
        <v>24257.016</v>
      </c>
      <c r="F47" s="69">
        <f t="shared" si="8"/>
        <v>25587.462599999995</v>
      </c>
      <c r="G47" s="69">
        <f t="shared" si="8"/>
        <v>25876.968599999997</v>
      </c>
      <c r="H47" s="69">
        <f t="shared" si="8"/>
        <v>24939.737759999993</v>
      </c>
      <c r="I47" s="69">
        <f t="shared" si="8"/>
        <v>20762.516342592597</v>
      </c>
      <c r="J47" s="69">
        <f t="shared" si="8"/>
        <v>14056.021018518511</v>
      </c>
      <c r="K47" s="69">
        <f t="shared" si="8"/>
        <v>15962.841481481484</v>
      </c>
      <c r="L47" s="69">
        <f t="shared" si="8"/>
        <v>16773.051388888885</v>
      </c>
      <c r="M47" s="69">
        <f t="shared" si="8"/>
        <v>17402.266388888882</v>
      </c>
      <c r="N47" s="69">
        <f t="shared" si="8"/>
        <v>19579.931279999997</v>
      </c>
      <c r="O47" s="69">
        <f t="shared" si="8"/>
        <v>23409.916319999997</v>
      </c>
      <c r="P47" s="69">
        <f t="shared" si="8"/>
        <v>22641.418799999996</v>
      </c>
      <c r="Q47" s="69">
        <f t="shared" si="8"/>
        <v>23713.410839999993</v>
      </c>
      <c r="R47" s="69">
        <f t="shared" si="8"/>
        <v>23932.666799999995</v>
      </c>
      <c r="S47" s="69">
        <f t="shared" si="8"/>
        <v>23105.294519999992</v>
      </c>
      <c r="T47" s="69">
        <f t="shared" si="8"/>
        <v>23398.233599999996</v>
      </c>
      <c r="U47" s="69">
        <f t="shared" si="8"/>
        <v>0</v>
      </c>
      <c r="V47" s="69">
        <f t="shared" si="8"/>
        <v>0</v>
      </c>
      <c r="W47" s="69">
        <f t="shared" si="8"/>
        <v>0</v>
      </c>
      <c r="X47" s="69">
        <f t="shared" si="8"/>
        <v>0</v>
      </c>
      <c r="Y47" s="69">
        <f t="shared" si="8"/>
        <v>0</v>
      </c>
      <c r="Z47" s="69">
        <f t="shared" si="8"/>
        <v>0</v>
      </c>
      <c r="AA47" s="69">
        <f t="shared" si="8"/>
        <v>0</v>
      </c>
      <c r="AB47" s="69">
        <f t="shared" si="8"/>
        <v>0</v>
      </c>
      <c r="AC47" s="69">
        <f t="shared" si="8"/>
        <v>0</v>
      </c>
      <c r="AD47" s="69">
        <f t="shared" si="8"/>
        <v>0</v>
      </c>
      <c r="AE47" s="69">
        <f t="shared" si="8"/>
        <v>0</v>
      </c>
      <c r="AF47" s="69">
        <f t="shared" si="8"/>
        <v>0</v>
      </c>
      <c r="AG47" s="69">
        <f t="shared" si="8"/>
        <v>0</v>
      </c>
      <c r="AH47" s="70">
        <f t="shared" si="8"/>
        <v>0</v>
      </c>
      <c r="AI47" s="71">
        <f t="shared" si="0"/>
        <v>374868.26122037024</v>
      </c>
    </row>
    <row r="48" spans="2:35" ht="15.75" customHeight="1" thickBot="1" x14ac:dyDescent="0.3">
      <c r="B48" s="231" t="s">
        <v>52</v>
      </c>
      <c r="C48" s="232"/>
      <c r="D48" s="228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</row>
    <row r="49" spans="2:35" ht="15.75" customHeight="1" thickBot="1" x14ac:dyDescent="0.3">
      <c r="B49" s="10" t="s">
        <v>36</v>
      </c>
      <c r="C49" s="11" t="s">
        <v>37</v>
      </c>
      <c r="D49" s="93">
        <v>25.5</v>
      </c>
      <c r="E49" s="94">
        <v>25.5</v>
      </c>
      <c r="F49" s="94">
        <v>25.5</v>
      </c>
      <c r="G49" s="94">
        <v>25.5</v>
      </c>
      <c r="H49" s="94">
        <v>25.5</v>
      </c>
      <c r="I49" s="94">
        <v>25.5</v>
      </c>
      <c r="J49" s="94">
        <v>25.5</v>
      </c>
      <c r="K49" s="94">
        <v>25.5</v>
      </c>
      <c r="L49" s="94">
        <v>25.5</v>
      </c>
      <c r="M49" s="94">
        <v>25.5</v>
      </c>
      <c r="N49" s="94">
        <v>25.5</v>
      </c>
      <c r="O49" s="94">
        <v>25.5</v>
      </c>
      <c r="P49" s="94">
        <v>25.5</v>
      </c>
      <c r="Q49" s="94">
        <v>25.5</v>
      </c>
      <c r="R49" s="94">
        <v>25.5</v>
      </c>
      <c r="S49" s="94">
        <v>25.5</v>
      </c>
      <c r="T49" s="94">
        <v>25.5</v>
      </c>
      <c r="U49" s="94">
        <v>25.5</v>
      </c>
      <c r="V49" s="94">
        <v>25.5</v>
      </c>
      <c r="W49" s="94">
        <v>25.5</v>
      </c>
      <c r="X49" s="94">
        <v>25.5</v>
      </c>
      <c r="Y49" s="94">
        <v>25.5</v>
      </c>
      <c r="Z49" s="94">
        <v>25.5</v>
      </c>
      <c r="AA49" s="94">
        <v>25.5</v>
      </c>
      <c r="AB49" s="94">
        <v>25.5</v>
      </c>
      <c r="AC49" s="94">
        <v>25.5</v>
      </c>
      <c r="AD49" s="94">
        <v>25.5</v>
      </c>
      <c r="AE49" s="94">
        <v>25.5</v>
      </c>
      <c r="AF49" s="94">
        <v>25.5</v>
      </c>
      <c r="AG49" s="94">
        <v>25.5</v>
      </c>
      <c r="AH49" s="95">
        <v>25.5</v>
      </c>
      <c r="AI49" s="85"/>
    </row>
    <row r="50" spans="2:35" ht="15.75" customHeight="1" x14ac:dyDescent="0.25">
      <c r="B50" s="12" t="s">
        <v>53</v>
      </c>
      <c r="C50" s="11" t="s">
        <v>54</v>
      </c>
      <c r="D50" s="96">
        <v>4.7</v>
      </c>
      <c r="E50" s="97">
        <v>4.7</v>
      </c>
      <c r="F50" s="97">
        <v>4.7</v>
      </c>
      <c r="G50" s="97">
        <v>4.7</v>
      </c>
      <c r="H50" s="97">
        <v>4.7</v>
      </c>
      <c r="I50" s="97">
        <v>4.7</v>
      </c>
      <c r="J50" s="97">
        <v>4.7</v>
      </c>
      <c r="K50" s="97">
        <v>4.7</v>
      </c>
      <c r="L50" s="97">
        <v>4.7</v>
      </c>
      <c r="M50" s="97">
        <v>4.7</v>
      </c>
      <c r="N50" s="97">
        <v>4.7</v>
      </c>
      <c r="O50" s="97">
        <v>4.7</v>
      </c>
      <c r="P50" s="97">
        <v>4.7</v>
      </c>
      <c r="Q50" s="97">
        <v>4.7</v>
      </c>
      <c r="R50" s="97">
        <v>4.7</v>
      </c>
      <c r="S50" s="97">
        <v>4.7</v>
      </c>
      <c r="T50" s="97">
        <v>4.7</v>
      </c>
      <c r="U50" s="97">
        <v>4.7</v>
      </c>
      <c r="V50" s="97">
        <v>4.7</v>
      </c>
      <c r="W50" s="97">
        <v>4.7</v>
      </c>
      <c r="X50" s="97">
        <v>4.7</v>
      </c>
      <c r="Y50" s="97">
        <v>4.7</v>
      </c>
      <c r="Z50" s="97">
        <v>4.7</v>
      </c>
      <c r="AA50" s="97">
        <v>4.7</v>
      </c>
      <c r="AB50" s="97">
        <v>4.7</v>
      </c>
      <c r="AC50" s="97">
        <v>4.7</v>
      </c>
      <c r="AD50" s="97">
        <v>4.7</v>
      </c>
      <c r="AE50" s="97">
        <v>4.7</v>
      </c>
      <c r="AF50" s="97">
        <v>4.7</v>
      </c>
      <c r="AG50" s="97">
        <v>4.7</v>
      </c>
      <c r="AH50" s="98">
        <v>4.7</v>
      </c>
      <c r="AI50" s="46"/>
    </row>
    <row r="51" spans="2:35" ht="15.75" customHeight="1" x14ac:dyDescent="0.25">
      <c r="B51" s="13" t="s">
        <v>38</v>
      </c>
      <c r="C51" s="14" t="s">
        <v>39</v>
      </c>
      <c r="D51" s="96">
        <v>8.5399999999999991</v>
      </c>
      <c r="E51" s="97">
        <v>8.5399999999999991</v>
      </c>
      <c r="F51" s="97">
        <v>8.5399999999999991</v>
      </c>
      <c r="G51" s="97">
        <v>8.5399999999999991</v>
      </c>
      <c r="H51" s="97">
        <v>8.5399999999999991</v>
      </c>
      <c r="I51" s="97">
        <v>8.5399999999999991</v>
      </c>
      <c r="J51" s="97">
        <v>8.5399999999999991</v>
      </c>
      <c r="K51" s="97">
        <v>8.5399999999999991</v>
      </c>
      <c r="L51" s="97">
        <v>8.5399999999999991</v>
      </c>
      <c r="M51" s="97">
        <v>8.5399999999999991</v>
      </c>
      <c r="N51" s="97">
        <v>8.5399999999999991</v>
      </c>
      <c r="O51" s="97">
        <v>8.5399999999999991</v>
      </c>
      <c r="P51" s="97">
        <v>8.5399999999999991</v>
      </c>
      <c r="Q51" s="97">
        <v>8.5399999999999991</v>
      </c>
      <c r="R51" s="97">
        <v>8.5399999999999991</v>
      </c>
      <c r="S51" s="97">
        <v>8.5399999999999991</v>
      </c>
      <c r="T51" s="97">
        <v>8.5399999999999991</v>
      </c>
      <c r="U51" s="97">
        <v>8.5399999999999991</v>
      </c>
      <c r="V51" s="97">
        <v>8.5399999999999991</v>
      </c>
      <c r="W51" s="97">
        <v>8.5399999999999991</v>
      </c>
      <c r="X51" s="97">
        <v>8.5399999999999991</v>
      </c>
      <c r="Y51" s="97">
        <v>8.5399999999999991</v>
      </c>
      <c r="Z51" s="97">
        <v>8.5399999999999991</v>
      </c>
      <c r="AA51" s="97">
        <v>8.5399999999999991</v>
      </c>
      <c r="AB51" s="97">
        <v>8.5399999999999991</v>
      </c>
      <c r="AC51" s="97">
        <v>8.5399999999999991</v>
      </c>
      <c r="AD51" s="97">
        <v>8.5399999999999991</v>
      </c>
      <c r="AE51" s="97">
        <v>8.5399999999999991</v>
      </c>
      <c r="AF51" s="97">
        <v>8.5399999999999991</v>
      </c>
      <c r="AG51" s="97">
        <v>8.5399999999999991</v>
      </c>
      <c r="AH51" s="98">
        <v>8.5399999999999991</v>
      </c>
      <c r="AI51" s="46"/>
    </row>
    <row r="52" spans="2:35" ht="15.75" customHeight="1" x14ac:dyDescent="0.25">
      <c r="B52" s="13" t="s">
        <v>51</v>
      </c>
      <c r="C52" s="14" t="s">
        <v>39</v>
      </c>
      <c r="D52" s="32">
        <f>((D18-D19)*D49/D26)+1.2-(D47/D26)</f>
        <v>6.1334598508055622</v>
      </c>
      <c r="E52" s="32">
        <f t="shared" ref="E52:AH52" si="9">((E18-E19)*E49/E26)+1.2-(E47/E26)</f>
        <v>6.1039094054580891</v>
      </c>
      <c r="F52" s="32">
        <f t="shared" si="9"/>
        <v>6.5042809778607493</v>
      </c>
      <c r="G52" s="32">
        <f t="shared" si="9"/>
        <v>7.0981916750072784</v>
      </c>
      <c r="H52" s="32">
        <f t="shared" si="9"/>
        <v>7.0478084807496</v>
      </c>
      <c r="I52" s="32">
        <f t="shared" si="9"/>
        <v>7.0830869646343499</v>
      </c>
      <c r="J52" s="32">
        <f t="shared" si="9"/>
        <v>7.447088748578178</v>
      </c>
      <c r="K52" s="32">
        <f t="shared" si="9"/>
        <v>7.6837891981383795</v>
      </c>
      <c r="L52" s="32">
        <f t="shared" si="9"/>
        <v>7.0908910410987396</v>
      </c>
      <c r="M52" s="32">
        <f t="shared" si="9"/>
        <v>6.503546428744972</v>
      </c>
      <c r="N52" s="32">
        <f t="shared" si="9"/>
        <v>6.7146990288415518</v>
      </c>
      <c r="O52" s="32">
        <f t="shared" si="9"/>
        <v>6.5223153634247284</v>
      </c>
      <c r="P52" s="32">
        <f t="shared" si="9"/>
        <v>6.731742771159877</v>
      </c>
      <c r="Q52" s="32">
        <f t="shared" si="9"/>
        <v>6.4748467396865994</v>
      </c>
      <c r="R52" s="32">
        <f t="shared" si="9"/>
        <v>6.1908086153790398</v>
      </c>
      <c r="S52" s="32">
        <f t="shared" si="9"/>
        <v>4.8749020745882827</v>
      </c>
      <c r="T52" s="32">
        <f t="shared" si="9"/>
        <v>5.2796254668090068</v>
      </c>
      <c r="U52" s="32" t="e">
        <f t="shared" si="9"/>
        <v>#DIV/0!</v>
      </c>
      <c r="V52" s="32" t="e">
        <f t="shared" si="9"/>
        <v>#DIV/0!</v>
      </c>
      <c r="W52" s="32" t="e">
        <f t="shared" si="9"/>
        <v>#DIV/0!</v>
      </c>
      <c r="X52" s="32" t="e">
        <f t="shared" si="9"/>
        <v>#DIV/0!</v>
      </c>
      <c r="Y52" s="32" t="e">
        <f t="shared" si="9"/>
        <v>#DIV/0!</v>
      </c>
      <c r="Z52" s="32" t="e">
        <f t="shared" si="9"/>
        <v>#DIV/0!</v>
      </c>
      <c r="AA52" s="32" t="e">
        <f t="shared" si="9"/>
        <v>#DIV/0!</v>
      </c>
      <c r="AB52" s="32" t="e">
        <f t="shared" si="9"/>
        <v>#DIV/0!</v>
      </c>
      <c r="AC52" s="32" t="e">
        <f t="shared" si="9"/>
        <v>#DIV/0!</v>
      </c>
      <c r="AD52" s="32" t="e">
        <f t="shared" si="9"/>
        <v>#DIV/0!</v>
      </c>
      <c r="AE52" s="32" t="e">
        <f t="shared" si="9"/>
        <v>#DIV/0!</v>
      </c>
      <c r="AF52" s="32" t="e">
        <f t="shared" si="9"/>
        <v>#DIV/0!</v>
      </c>
      <c r="AG52" s="32" t="e">
        <f t="shared" si="9"/>
        <v>#DIV/0!</v>
      </c>
      <c r="AH52" s="32" t="e">
        <f t="shared" si="9"/>
        <v>#DIV/0!</v>
      </c>
      <c r="AI52" s="46"/>
    </row>
    <row r="53" spans="2:35" ht="15.75" customHeight="1" thickBot="1" x14ac:dyDescent="0.3">
      <c r="B53" s="13" t="s">
        <v>75</v>
      </c>
      <c r="C53" s="14" t="s">
        <v>44</v>
      </c>
      <c r="D53" s="33">
        <f>(D51-D52)*D26</f>
        <v>327121.00247999979</v>
      </c>
      <c r="E53" s="33">
        <f t="shared" ref="E53:AH53" si="10">(E51-E52)*E26</f>
        <v>299931.47399999999</v>
      </c>
      <c r="F53" s="33">
        <f t="shared" si="10"/>
        <v>232267.39754999985</v>
      </c>
      <c r="G53" s="33">
        <f t="shared" si="10"/>
        <v>158460.50214999999</v>
      </c>
      <c r="H53" s="33">
        <f t="shared" si="10"/>
        <v>163711.3159599998</v>
      </c>
      <c r="I53" s="33">
        <f t="shared" si="10"/>
        <v>156320.94104259269</v>
      </c>
      <c r="J53" s="33">
        <f t="shared" si="10"/>
        <v>110318.46171851862</v>
      </c>
      <c r="K53" s="33">
        <f t="shared" si="10"/>
        <v>84388.136631481233</v>
      </c>
      <c r="L53" s="33">
        <f t="shared" si="10"/>
        <v>133248.46698888863</v>
      </c>
      <c r="M53" s="33">
        <f t="shared" si="10"/>
        <v>214202.33243888878</v>
      </c>
      <c r="N53" s="33">
        <f t="shared" si="10"/>
        <v>183026.57897999985</v>
      </c>
      <c r="O53" s="33">
        <f t="shared" si="10"/>
        <v>187208.85131999993</v>
      </c>
      <c r="P53" s="33">
        <f t="shared" si="10"/>
        <v>173050.2167999997</v>
      </c>
      <c r="Q53" s="33">
        <f t="shared" si="10"/>
        <v>206647.49584000002</v>
      </c>
      <c r="R53" s="33">
        <f t="shared" si="10"/>
        <v>259313.14179999998</v>
      </c>
      <c r="S53" s="33">
        <f t="shared" si="10"/>
        <v>437466.0883771425</v>
      </c>
      <c r="T53" s="33">
        <f t="shared" si="10"/>
        <v>383941.70502857125</v>
      </c>
      <c r="U53" s="33" t="e">
        <f t="shared" si="10"/>
        <v>#DIV/0!</v>
      </c>
      <c r="V53" s="33" t="e">
        <f t="shared" si="10"/>
        <v>#DIV/0!</v>
      </c>
      <c r="W53" s="33" t="e">
        <f t="shared" si="10"/>
        <v>#DIV/0!</v>
      </c>
      <c r="X53" s="33" t="e">
        <f t="shared" si="10"/>
        <v>#DIV/0!</v>
      </c>
      <c r="Y53" s="33" t="e">
        <f t="shared" si="10"/>
        <v>#DIV/0!</v>
      </c>
      <c r="Z53" s="33" t="e">
        <f t="shared" si="10"/>
        <v>#DIV/0!</v>
      </c>
      <c r="AA53" s="33" t="e">
        <f t="shared" si="10"/>
        <v>#DIV/0!</v>
      </c>
      <c r="AB53" s="33" t="e">
        <f t="shared" si="10"/>
        <v>#DIV/0!</v>
      </c>
      <c r="AC53" s="33" t="e">
        <f t="shared" si="10"/>
        <v>#DIV/0!</v>
      </c>
      <c r="AD53" s="33" t="e">
        <f t="shared" si="10"/>
        <v>#DIV/0!</v>
      </c>
      <c r="AE53" s="33" t="e">
        <f t="shared" si="10"/>
        <v>#DIV/0!</v>
      </c>
      <c r="AF53" s="33" t="e">
        <f t="shared" si="10"/>
        <v>#DIV/0!</v>
      </c>
      <c r="AG53" s="33" t="e">
        <f t="shared" si="10"/>
        <v>#DIV/0!</v>
      </c>
      <c r="AH53" s="33" t="e">
        <f t="shared" si="10"/>
        <v>#DIV/0!</v>
      </c>
      <c r="AI53" s="71" t="e">
        <f t="shared" ref="AI53" si="11">SUM(D53:AH53)</f>
        <v>#DIV/0!</v>
      </c>
    </row>
    <row r="54" spans="2:35" ht="15.75" customHeight="1" x14ac:dyDescent="0.25">
      <c r="B54" s="13" t="s">
        <v>84</v>
      </c>
      <c r="C54" s="14" t="s">
        <v>74</v>
      </c>
      <c r="D54" s="34">
        <f>D53/10^5</f>
        <v>3.271210024799998</v>
      </c>
      <c r="E54" s="26">
        <f>(D54+(E53/10^5))</f>
        <v>6.2705247647999975</v>
      </c>
      <c r="F54" s="26">
        <f>(E54+(F53/10^5))</f>
        <v>8.5931987402999965</v>
      </c>
      <c r="G54" s="26">
        <f t="shared" ref="G54:AH54" si="12">(F54+(G53/10^5))</f>
        <v>10.177803761799996</v>
      </c>
      <c r="H54" s="26">
        <f t="shared" si="12"/>
        <v>11.814916921399995</v>
      </c>
      <c r="I54" s="26">
        <f t="shared" si="12"/>
        <v>13.378126331825921</v>
      </c>
      <c r="J54" s="26">
        <f t="shared" si="12"/>
        <v>14.481310949011107</v>
      </c>
      <c r="K54" s="26">
        <f t="shared" si="12"/>
        <v>15.32519231532592</v>
      </c>
      <c r="L54" s="26">
        <f t="shared" si="12"/>
        <v>16.657676985214806</v>
      </c>
      <c r="M54" s="26">
        <f t="shared" si="12"/>
        <v>18.799700309603693</v>
      </c>
      <c r="N54" s="26">
        <f t="shared" si="12"/>
        <v>20.629966099403692</v>
      </c>
      <c r="O54" s="26">
        <f t="shared" si="12"/>
        <v>22.50205461260369</v>
      </c>
      <c r="P54" s="26">
        <f t="shared" si="12"/>
        <v>24.232556780603687</v>
      </c>
      <c r="Q54" s="26">
        <f t="shared" si="12"/>
        <v>26.299031739003688</v>
      </c>
      <c r="R54" s="26">
        <f t="shared" si="12"/>
        <v>28.892163157003687</v>
      </c>
      <c r="S54" s="26">
        <f t="shared" si="12"/>
        <v>33.266824040775113</v>
      </c>
      <c r="T54" s="26">
        <f t="shared" si="12"/>
        <v>37.106241091060824</v>
      </c>
      <c r="U54" s="26" t="e">
        <f t="shared" si="12"/>
        <v>#DIV/0!</v>
      </c>
      <c r="V54" s="26" t="e">
        <f t="shared" si="12"/>
        <v>#DIV/0!</v>
      </c>
      <c r="W54" s="26" t="e">
        <f t="shared" si="12"/>
        <v>#DIV/0!</v>
      </c>
      <c r="X54" s="26" t="e">
        <f t="shared" si="12"/>
        <v>#DIV/0!</v>
      </c>
      <c r="Y54" s="26" t="e">
        <f t="shared" si="12"/>
        <v>#DIV/0!</v>
      </c>
      <c r="Z54" s="26" t="e">
        <f t="shared" si="12"/>
        <v>#DIV/0!</v>
      </c>
      <c r="AA54" s="26" t="e">
        <f t="shared" si="12"/>
        <v>#DIV/0!</v>
      </c>
      <c r="AB54" s="26" t="e">
        <f t="shared" si="12"/>
        <v>#DIV/0!</v>
      </c>
      <c r="AC54" s="26" t="e">
        <f t="shared" si="12"/>
        <v>#DIV/0!</v>
      </c>
      <c r="AD54" s="26" t="e">
        <f t="shared" si="12"/>
        <v>#DIV/0!</v>
      </c>
      <c r="AE54" s="26" t="e">
        <f t="shared" si="12"/>
        <v>#DIV/0!</v>
      </c>
      <c r="AF54" s="26" t="e">
        <f t="shared" si="12"/>
        <v>#DIV/0!</v>
      </c>
      <c r="AG54" s="26" t="e">
        <f t="shared" si="12"/>
        <v>#DIV/0!</v>
      </c>
      <c r="AH54" s="42" t="e">
        <f t="shared" si="12"/>
        <v>#DIV/0!</v>
      </c>
      <c r="AI54" s="46"/>
    </row>
    <row r="55" spans="2:35" ht="15.75" customHeight="1" x14ac:dyDescent="0.25">
      <c r="B55" s="13" t="s">
        <v>76</v>
      </c>
      <c r="C55" s="14" t="s">
        <v>21</v>
      </c>
      <c r="D55" s="31">
        <f>D24+D26</f>
        <v>140630</v>
      </c>
      <c r="E55" s="6">
        <f t="shared" ref="E55:AH55" si="13">E24+E26</f>
        <v>142370</v>
      </c>
      <c r="F55" s="6">
        <f t="shared" si="13"/>
        <v>144996</v>
      </c>
      <c r="G55" s="6">
        <f t="shared" si="13"/>
        <v>145754</v>
      </c>
      <c r="H55" s="6">
        <f t="shared" si="13"/>
        <v>145062</v>
      </c>
      <c r="I55" s="6">
        <f t="shared" si="13"/>
        <v>142996</v>
      </c>
      <c r="J55" s="6">
        <f t="shared" si="13"/>
        <v>136290</v>
      </c>
      <c r="K55" s="6">
        <f t="shared" si="13"/>
        <v>131610</v>
      </c>
      <c r="L55" s="6">
        <f t="shared" si="13"/>
        <v>113824</v>
      </c>
      <c r="M55" s="6">
        <f t="shared" si="13"/>
        <v>116534</v>
      </c>
      <c r="N55" s="6">
        <f t="shared" si="13"/>
        <v>120822</v>
      </c>
      <c r="O55" s="6">
        <f t="shared" si="13"/>
        <v>121984</v>
      </c>
      <c r="P55" s="6">
        <f t="shared" si="13"/>
        <v>120550</v>
      </c>
      <c r="Q55" s="6">
        <f t="shared" si="13"/>
        <v>122564</v>
      </c>
      <c r="R55" s="6">
        <f t="shared" si="13"/>
        <v>126534</v>
      </c>
      <c r="S55" s="6">
        <f t="shared" si="13"/>
        <v>128660</v>
      </c>
      <c r="T55" s="6">
        <f t="shared" si="13"/>
        <v>123460</v>
      </c>
      <c r="U55" s="6">
        <f t="shared" si="13"/>
        <v>0</v>
      </c>
      <c r="V55" s="6">
        <f t="shared" si="13"/>
        <v>0</v>
      </c>
      <c r="W55" s="6">
        <f t="shared" si="13"/>
        <v>0</v>
      </c>
      <c r="X55" s="6">
        <f t="shared" si="13"/>
        <v>0</v>
      </c>
      <c r="Y55" s="6">
        <f t="shared" si="13"/>
        <v>0</v>
      </c>
      <c r="Z55" s="6">
        <f t="shared" si="13"/>
        <v>0</v>
      </c>
      <c r="AA55" s="6">
        <f t="shared" si="13"/>
        <v>0</v>
      </c>
      <c r="AB55" s="6">
        <f t="shared" si="13"/>
        <v>0</v>
      </c>
      <c r="AC55" s="6">
        <f t="shared" si="13"/>
        <v>0</v>
      </c>
      <c r="AD55" s="6">
        <f t="shared" si="13"/>
        <v>0</v>
      </c>
      <c r="AE55" s="6">
        <f t="shared" si="13"/>
        <v>0</v>
      </c>
      <c r="AF55" s="6">
        <f t="shared" si="13"/>
        <v>0</v>
      </c>
      <c r="AG55" s="6">
        <f t="shared" si="13"/>
        <v>0</v>
      </c>
      <c r="AH55" s="39">
        <f t="shared" si="13"/>
        <v>0</v>
      </c>
      <c r="AI55" s="46"/>
    </row>
    <row r="56" spans="2:35" ht="15.75" customHeight="1" thickBot="1" x14ac:dyDescent="0.3">
      <c r="B56" s="13" t="s">
        <v>77</v>
      </c>
      <c r="C56" s="14" t="s">
        <v>78</v>
      </c>
      <c r="D56" s="86">
        <f>((D26*D52)+(D24*D51))/D55</f>
        <v>6.2138889107587287</v>
      </c>
      <c r="E56" s="87">
        <f t="shared" ref="E56:AH56" si="14">((E26*E52)+(E24*E51))/E55</f>
        <v>6.4332958207487527</v>
      </c>
      <c r="F56" s="87">
        <f t="shared" si="14"/>
        <v>6.9381116889431436</v>
      </c>
      <c r="G56" s="87">
        <f t="shared" si="14"/>
        <v>7.4528222748603801</v>
      </c>
      <c r="H56" s="87">
        <f t="shared" si="14"/>
        <v>7.4114389987729377</v>
      </c>
      <c r="I56" s="87">
        <f t="shared" si="14"/>
        <v>7.4468159875619397</v>
      </c>
      <c r="J56" s="87">
        <f t="shared" si="14"/>
        <v>7.7305608502566683</v>
      </c>
      <c r="K56" s="87">
        <f t="shared" si="14"/>
        <v>7.898801484450412</v>
      </c>
      <c r="L56" s="87">
        <f t="shared" si="14"/>
        <v>7.3693464736005696</v>
      </c>
      <c r="M56" s="87">
        <f t="shared" si="14"/>
        <v>6.7018898137977851</v>
      </c>
      <c r="N56" s="87">
        <f t="shared" si="14"/>
        <v>7.0251551954114326</v>
      </c>
      <c r="O56" s="87">
        <f t="shared" si="14"/>
        <v>7.0052999465503669</v>
      </c>
      <c r="P56" s="87">
        <f t="shared" si="14"/>
        <v>7.1044942613023654</v>
      </c>
      <c r="Q56" s="87">
        <f t="shared" si="14"/>
        <v>6.8539625351652997</v>
      </c>
      <c r="R56" s="87">
        <f t="shared" si="14"/>
        <v>6.4906445556135104</v>
      </c>
      <c r="S56" s="87">
        <f t="shared" si="14"/>
        <v>5.1398283197797099</v>
      </c>
      <c r="T56" s="87">
        <f t="shared" si="14"/>
        <v>5.4301530452893942</v>
      </c>
      <c r="U56" s="87" t="e">
        <f t="shared" si="14"/>
        <v>#DIV/0!</v>
      </c>
      <c r="V56" s="87" t="e">
        <f t="shared" si="14"/>
        <v>#DIV/0!</v>
      </c>
      <c r="W56" s="87" t="e">
        <f t="shared" si="14"/>
        <v>#DIV/0!</v>
      </c>
      <c r="X56" s="87" t="e">
        <f t="shared" si="14"/>
        <v>#DIV/0!</v>
      </c>
      <c r="Y56" s="87" t="e">
        <f t="shared" si="14"/>
        <v>#DIV/0!</v>
      </c>
      <c r="Z56" s="87" t="e">
        <f t="shared" si="14"/>
        <v>#DIV/0!</v>
      </c>
      <c r="AA56" s="87" t="e">
        <f t="shared" si="14"/>
        <v>#DIV/0!</v>
      </c>
      <c r="AB56" s="87" t="e">
        <f t="shared" si="14"/>
        <v>#DIV/0!</v>
      </c>
      <c r="AC56" s="87" t="e">
        <f t="shared" si="14"/>
        <v>#DIV/0!</v>
      </c>
      <c r="AD56" s="87" t="e">
        <f t="shared" si="14"/>
        <v>#DIV/0!</v>
      </c>
      <c r="AE56" s="87" t="e">
        <f t="shared" si="14"/>
        <v>#DIV/0!</v>
      </c>
      <c r="AF56" s="87" t="e">
        <f t="shared" si="14"/>
        <v>#DIV/0!</v>
      </c>
      <c r="AG56" s="87" t="e">
        <f t="shared" si="14"/>
        <v>#DIV/0!</v>
      </c>
      <c r="AH56" s="88" t="e">
        <f t="shared" si="14"/>
        <v>#DIV/0!</v>
      </c>
      <c r="AI56" s="47"/>
    </row>
    <row r="57" spans="2:35" ht="15.75" customHeight="1" thickBot="1" x14ac:dyDescent="0.3">
      <c r="B57" s="235" t="s">
        <v>62</v>
      </c>
      <c r="C57" s="236"/>
      <c r="D57" s="228"/>
      <c r="E57" s="229"/>
      <c r="F57" s="229"/>
      <c r="G57" s="229"/>
      <c r="H57" s="229"/>
      <c r="I57" s="229"/>
      <c r="J57" s="229"/>
      <c r="K57" s="229"/>
      <c r="L57" s="229"/>
      <c r="M57" s="229"/>
      <c r="N57" s="229"/>
      <c r="O57" s="229"/>
      <c r="P57" s="229"/>
      <c r="Q57" s="229"/>
      <c r="R57" s="229"/>
      <c r="S57" s="229"/>
      <c r="T57" s="229"/>
      <c r="U57" s="229"/>
      <c r="V57" s="229"/>
      <c r="W57" s="229"/>
      <c r="X57" s="229"/>
      <c r="Y57" s="229"/>
      <c r="Z57" s="229"/>
      <c r="AA57" s="229"/>
      <c r="AB57" s="229"/>
      <c r="AC57" s="229"/>
      <c r="AD57" s="229"/>
      <c r="AE57" s="229"/>
      <c r="AF57" s="229"/>
      <c r="AG57" s="229"/>
      <c r="AH57" s="229"/>
      <c r="AI57" s="230"/>
    </row>
    <row r="58" spans="2:35" ht="15.75" customHeight="1" x14ac:dyDescent="0.25">
      <c r="B58" s="7" t="s">
        <v>61</v>
      </c>
      <c r="C58" s="8" t="s">
        <v>32</v>
      </c>
      <c r="D58" s="83">
        <f>(SUM(D13:D15)*9500)/10^6</f>
        <v>411.53050000000002</v>
      </c>
      <c r="E58" s="84">
        <f t="shared" ref="E58:AH58" si="15">(SUM(E13:E15)*9500)/10^6</f>
        <v>384.26037000000002</v>
      </c>
      <c r="F58" s="84">
        <f t="shared" si="15"/>
        <v>366.9375</v>
      </c>
      <c r="G58" s="84">
        <f t="shared" si="15"/>
        <v>360.13549999999998</v>
      </c>
      <c r="H58" s="84">
        <f t="shared" si="15"/>
        <v>357.99799999999999</v>
      </c>
      <c r="I58" s="84">
        <f t="shared" si="15"/>
        <v>355.23140999999998</v>
      </c>
      <c r="J58" s="84">
        <f t="shared" si="15"/>
        <v>340.2045</v>
      </c>
      <c r="K58" s="84">
        <f t="shared" si="15"/>
        <v>336.78829999999999</v>
      </c>
      <c r="L58" s="84">
        <f t="shared" si="15"/>
        <v>329.82555999999994</v>
      </c>
      <c r="M58" s="84">
        <f t="shared" si="15"/>
        <v>357.9486</v>
      </c>
      <c r="N58" s="84">
        <f t="shared" si="15"/>
        <v>339.49200000000002</v>
      </c>
      <c r="O58" s="84">
        <f t="shared" si="15"/>
        <v>317.69900000000001</v>
      </c>
      <c r="P58" s="84">
        <f t="shared" si="15"/>
        <v>337.37578000000002</v>
      </c>
      <c r="Q58" s="84">
        <f t="shared" si="15"/>
        <v>337.62049999999999</v>
      </c>
      <c r="R58" s="84">
        <f t="shared" si="15"/>
        <v>362.01650000000001</v>
      </c>
      <c r="S58" s="84">
        <f t="shared" si="15"/>
        <v>455.94951700000001</v>
      </c>
      <c r="T58" s="84">
        <f t="shared" si="15"/>
        <v>500.62653500000005</v>
      </c>
      <c r="U58" s="84">
        <f t="shared" si="15"/>
        <v>0</v>
      </c>
      <c r="V58" s="84">
        <f t="shared" si="15"/>
        <v>0</v>
      </c>
      <c r="W58" s="84">
        <f t="shared" si="15"/>
        <v>0</v>
      </c>
      <c r="X58" s="84">
        <f t="shared" si="15"/>
        <v>0</v>
      </c>
      <c r="Y58" s="84">
        <f t="shared" si="15"/>
        <v>0</v>
      </c>
      <c r="Z58" s="84">
        <f t="shared" si="15"/>
        <v>0</v>
      </c>
      <c r="AA58" s="84">
        <f t="shared" si="15"/>
        <v>0</v>
      </c>
      <c r="AB58" s="84">
        <f t="shared" si="15"/>
        <v>0</v>
      </c>
      <c r="AC58" s="84">
        <f t="shared" si="15"/>
        <v>0</v>
      </c>
      <c r="AD58" s="84">
        <f t="shared" si="15"/>
        <v>0</v>
      </c>
      <c r="AE58" s="84">
        <f t="shared" si="15"/>
        <v>0</v>
      </c>
      <c r="AF58" s="84">
        <f t="shared" si="15"/>
        <v>0</v>
      </c>
      <c r="AG58" s="84">
        <f t="shared" si="15"/>
        <v>0</v>
      </c>
      <c r="AH58" s="89">
        <f t="shared" si="15"/>
        <v>0</v>
      </c>
      <c r="AI58" s="63">
        <f t="shared" ref="AI58:AI72" si="16">SUM(D58:AH58)</f>
        <v>6251.6400720000001</v>
      </c>
    </row>
    <row r="59" spans="2:35" ht="15.75" customHeight="1" x14ac:dyDescent="0.25">
      <c r="B59" s="7" t="s">
        <v>57</v>
      </c>
      <c r="C59" s="8" t="s">
        <v>32</v>
      </c>
      <c r="D59" s="28">
        <f>((D26*860.5)/10^6)+((D30*1000*565)/10^6)+((D46*3024)/10^6)+D39</f>
        <v>273.34960547999998</v>
      </c>
      <c r="E59" s="28">
        <f t="shared" ref="E59:AH59" si="17">((E26*860.5)/10^6)+((E30*1000*565)/10^6)+((E46*3024)/10^6)+E39</f>
        <v>244.95587600000002</v>
      </c>
      <c r="F59" s="28">
        <f t="shared" si="17"/>
        <v>226.84540559999999</v>
      </c>
      <c r="G59" s="28">
        <f t="shared" si="17"/>
        <v>220.0190456</v>
      </c>
      <c r="H59" s="28">
        <f t="shared" si="17"/>
        <v>220.99570976000001</v>
      </c>
      <c r="I59" s="28">
        <f t="shared" si="17"/>
        <v>214.58699633333333</v>
      </c>
      <c r="J59" s="28">
        <f t="shared" si="17"/>
        <v>205.72472666666667</v>
      </c>
      <c r="K59" s="28">
        <f t="shared" si="17"/>
        <v>190.21377333333334</v>
      </c>
      <c r="L59" s="28">
        <f t="shared" si="17"/>
        <v>188.97204600000001</v>
      </c>
      <c r="M59" s="28">
        <f t="shared" si="17"/>
        <v>214.51552199999998</v>
      </c>
      <c r="N59" s="28">
        <f t="shared" si="17"/>
        <v>199.53942528000002</v>
      </c>
      <c r="O59" s="28">
        <f t="shared" si="17"/>
        <v>192.53132031999999</v>
      </c>
      <c r="P59" s="28">
        <f t="shared" si="17"/>
        <v>199.89799880000001</v>
      </c>
      <c r="Q59" s="28">
        <f t="shared" si="17"/>
        <v>204.62487184000003</v>
      </c>
      <c r="R59" s="28">
        <f t="shared" si="17"/>
        <v>226.06462879999998</v>
      </c>
      <c r="S59" s="28">
        <f t="shared" si="17"/>
        <v>335.23319151999999</v>
      </c>
      <c r="T59" s="28">
        <f t="shared" si="17"/>
        <v>355.59627360000002</v>
      </c>
      <c r="U59" s="28">
        <f t="shared" si="17"/>
        <v>0</v>
      </c>
      <c r="V59" s="28">
        <f t="shared" si="17"/>
        <v>0</v>
      </c>
      <c r="W59" s="28">
        <f t="shared" si="17"/>
        <v>0</v>
      </c>
      <c r="X59" s="28">
        <f t="shared" si="17"/>
        <v>0</v>
      </c>
      <c r="Y59" s="28">
        <f t="shared" si="17"/>
        <v>0</v>
      </c>
      <c r="Z59" s="28">
        <f t="shared" si="17"/>
        <v>0</v>
      </c>
      <c r="AA59" s="28">
        <f t="shared" si="17"/>
        <v>0</v>
      </c>
      <c r="AB59" s="28">
        <f t="shared" si="17"/>
        <v>0</v>
      </c>
      <c r="AC59" s="28">
        <f t="shared" si="17"/>
        <v>0</v>
      </c>
      <c r="AD59" s="28">
        <f t="shared" si="17"/>
        <v>0</v>
      </c>
      <c r="AE59" s="28">
        <f t="shared" si="17"/>
        <v>0</v>
      </c>
      <c r="AF59" s="28">
        <f t="shared" si="17"/>
        <v>0</v>
      </c>
      <c r="AG59" s="28">
        <f t="shared" si="17"/>
        <v>0</v>
      </c>
      <c r="AH59" s="28">
        <f t="shared" si="17"/>
        <v>0</v>
      </c>
      <c r="AI59" s="44">
        <f t="shared" si="16"/>
        <v>3913.6664169333335</v>
      </c>
    </row>
    <row r="60" spans="2:35" ht="15.75" customHeight="1" thickBot="1" x14ac:dyDescent="0.3">
      <c r="B60" s="7" t="s">
        <v>62</v>
      </c>
      <c r="C60" s="8" t="s">
        <v>63</v>
      </c>
      <c r="D60" s="90">
        <f>(D59/D58)*100</f>
        <v>66.42268446202651</v>
      </c>
      <c r="E60" s="91">
        <f t="shared" ref="E60:AH60" si="18">(E59/E58)*100</f>
        <v>63.747369003990705</v>
      </c>
      <c r="F60" s="91">
        <f t="shared" si="18"/>
        <v>61.821265365355138</v>
      </c>
      <c r="G60" s="91">
        <f t="shared" si="18"/>
        <v>61.093406676098304</v>
      </c>
      <c r="H60" s="91">
        <f t="shared" si="18"/>
        <v>61.730990050223745</v>
      </c>
      <c r="I60" s="91">
        <f t="shared" si="18"/>
        <v>60.407663931895364</v>
      </c>
      <c r="J60" s="91">
        <f t="shared" si="18"/>
        <v>60.470901080575558</v>
      </c>
      <c r="K60" s="91">
        <f t="shared" si="18"/>
        <v>56.478735553857817</v>
      </c>
      <c r="L60" s="91">
        <f t="shared" si="18"/>
        <v>57.294542606097608</v>
      </c>
      <c r="M60" s="91">
        <f t="shared" si="18"/>
        <v>59.92914122306945</v>
      </c>
      <c r="N60" s="91">
        <f t="shared" si="18"/>
        <v>58.775884344844656</v>
      </c>
      <c r="O60" s="91">
        <f t="shared" si="18"/>
        <v>60.60180243563876</v>
      </c>
      <c r="P60" s="91">
        <f t="shared" si="18"/>
        <v>59.250844503419899</v>
      </c>
      <c r="Q60" s="91">
        <f t="shared" si="18"/>
        <v>60.607952372560327</v>
      </c>
      <c r="R60" s="91">
        <f t="shared" si="18"/>
        <v>62.445946193060252</v>
      </c>
      <c r="S60" s="91">
        <f t="shared" si="18"/>
        <v>73.524190512521145</v>
      </c>
      <c r="T60" s="91">
        <f t="shared" si="18"/>
        <v>71.030248846078436</v>
      </c>
      <c r="U60" s="91" t="e">
        <f t="shared" si="18"/>
        <v>#DIV/0!</v>
      </c>
      <c r="V60" s="91" t="e">
        <f t="shared" si="18"/>
        <v>#DIV/0!</v>
      </c>
      <c r="W60" s="91" t="e">
        <f t="shared" si="18"/>
        <v>#DIV/0!</v>
      </c>
      <c r="X60" s="91" t="e">
        <f t="shared" si="18"/>
        <v>#DIV/0!</v>
      </c>
      <c r="Y60" s="91" t="e">
        <f t="shared" si="18"/>
        <v>#DIV/0!</v>
      </c>
      <c r="Z60" s="91" t="e">
        <f t="shared" si="18"/>
        <v>#DIV/0!</v>
      </c>
      <c r="AA60" s="91" t="e">
        <f t="shared" si="18"/>
        <v>#DIV/0!</v>
      </c>
      <c r="AB60" s="91" t="e">
        <f t="shared" si="18"/>
        <v>#DIV/0!</v>
      </c>
      <c r="AC60" s="91" t="e">
        <f t="shared" si="18"/>
        <v>#DIV/0!</v>
      </c>
      <c r="AD60" s="91" t="e">
        <f t="shared" si="18"/>
        <v>#DIV/0!</v>
      </c>
      <c r="AE60" s="91" t="e">
        <f t="shared" si="18"/>
        <v>#DIV/0!</v>
      </c>
      <c r="AF60" s="91" t="e">
        <f t="shared" si="18"/>
        <v>#DIV/0!</v>
      </c>
      <c r="AG60" s="91" t="e">
        <f t="shared" si="18"/>
        <v>#DIV/0!</v>
      </c>
      <c r="AH60" s="92" t="e">
        <f t="shared" si="18"/>
        <v>#DIV/0!</v>
      </c>
      <c r="AI60" s="71"/>
    </row>
    <row r="61" spans="2:35" ht="15.75" customHeight="1" thickBot="1" x14ac:dyDescent="0.3">
      <c r="B61" s="235" t="s">
        <v>66</v>
      </c>
      <c r="C61" s="236"/>
      <c r="D61" s="228"/>
      <c r="E61" s="229"/>
      <c r="F61" s="229"/>
      <c r="G61" s="229"/>
      <c r="H61" s="229"/>
      <c r="I61" s="229"/>
      <c r="J61" s="229"/>
      <c r="K61" s="229"/>
      <c r="L61" s="229"/>
      <c r="M61" s="229"/>
      <c r="N61" s="229"/>
      <c r="O61" s="229"/>
      <c r="P61" s="229"/>
      <c r="Q61" s="229"/>
      <c r="R61" s="229"/>
      <c r="S61" s="229"/>
      <c r="T61" s="229"/>
      <c r="U61" s="229"/>
      <c r="V61" s="229"/>
      <c r="W61" s="229"/>
      <c r="X61" s="229"/>
      <c r="Y61" s="229"/>
      <c r="Z61" s="229"/>
      <c r="AA61" s="229"/>
      <c r="AB61" s="229"/>
      <c r="AC61" s="229"/>
      <c r="AD61" s="229"/>
      <c r="AE61" s="229"/>
      <c r="AF61" s="229"/>
      <c r="AG61" s="229"/>
      <c r="AH61" s="229"/>
      <c r="AI61" s="230"/>
    </row>
    <row r="62" spans="2:35" ht="15.75" customHeight="1" x14ac:dyDescent="0.25">
      <c r="B62" s="7" t="s">
        <v>64</v>
      </c>
      <c r="C62" s="8" t="s">
        <v>32</v>
      </c>
      <c r="D62" s="60">
        <f t="shared" ref="D62:AH62" si="19">(D21*1000*4800)/10^6</f>
        <v>248.44800000000001</v>
      </c>
      <c r="E62" s="61">
        <f t="shared" si="19"/>
        <v>291.26400000000001</v>
      </c>
      <c r="F62" s="61">
        <f t="shared" si="19"/>
        <v>291.50400000000002</v>
      </c>
      <c r="G62" s="61">
        <f t="shared" si="19"/>
        <v>289.77600000000001</v>
      </c>
      <c r="H62" s="61">
        <f t="shared" si="19"/>
        <v>290.73599999999999</v>
      </c>
      <c r="I62" s="61">
        <f t="shared" si="19"/>
        <v>251.66399999999999</v>
      </c>
      <c r="J62" s="61">
        <f t="shared" si="19"/>
        <v>226.32</v>
      </c>
      <c r="K62" s="61">
        <f t="shared" si="19"/>
        <v>203.328</v>
      </c>
      <c r="L62" s="61">
        <f t="shared" si="19"/>
        <v>174.91200000000001</v>
      </c>
      <c r="M62" s="61">
        <f t="shared" si="19"/>
        <v>197.28</v>
      </c>
      <c r="N62" s="61">
        <f t="shared" si="19"/>
        <v>187.29599999999999</v>
      </c>
      <c r="O62" s="61">
        <f t="shared" si="19"/>
        <v>193.63200000000001</v>
      </c>
      <c r="P62" s="61">
        <f t="shared" si="19"/>
        <v>186.19200000000001</v>
      </c>
      <c r="Q62" s="61">
        <f t="shared" si="19"/>
        <v>171.36</v>
      </c>
      <c r="R62" s="61">
        <f t="shared" si="19"/>
        <v>149.28</v>
      </c>
      <c r="S62" s="61">
        <f t="shared" si="19"/>
        <v>76.08</v>
      </c>
      <c r="T62" s="61">
        <f t="shared" si="19"/>
        <v>0</v>
      </c>
      <c r="U62" s="61">
        <f t="shared" si="19"/>
        <v>0</v>
      </c>
      <c r="V62" s="61">
        <f t="shared" si="19"/>
        <v>0</v>
      </c>
      <c r="W62" s="61">
        <f t="shared" si="19"/>
        <v>0</v>
      </c>
      <c r="X62" s="61">
        <f t="shared" si="19"/>
        <v>0</v>
      </c>
      <c r="Y62" s="61">
        <f t="shared" si="19"/>
        <v>0</v>
      </c>
      <c r="Z62" s="61">
        <f t="shared" si="19"/>
        <v>0</v>
      </c>
      <c r="AA62" s="61">
        <f t="shared" si="19"/>
        <v>0</v>
      </c>
      <c r="AB62" s="61">
        <f t="shared" si="19"/>
        <v>0</v>
      </c>
      <c r="AC62" s="61">
        <f t="shared" si="19"/>
        <v>0</v>
      </c>
      <c r="AD62" s="61">
        <f t="shared" si="19"/>
        <v>0</v>
      </c>
      <c r="AE62" s="61">
        <f t="shared" si="19"/>
        <v>0</v>
      </c>
      <c r="AF62" s="61">
        <f t="shared" si="19"/>
        <v>0</v>
      </c>
      <c r="AG62" s="61">
        <f t="shared" si="19"/>
        <v>0</v>
      </c>
      <c r="AH62" s="62">
        <f t="shared" si="19"/>
        <v>0</v>
      </c>
      <c r="AI62" s="63">
        <f t="shared" si="16"/>
        <v>3429.0720000000001</v>
      </c>
    </row>
    <row r="63" spans="2:35" ht="17.25" customHeight="1" x14ac:dyDescent="0.25">
      <c r="B63" s="7" t="s">
        <v>65</v>
      </c>
      <c r="C63" s="8" t="s">
        <v>32</v>
      </c>
      <c r="D63" s="28">
        <f t="shared" ref="D63:AH63" si="20">D40+(((D32)*1000*565))/10^6</f>
        <v>184.6215</v>
      </c>
      <c r="E63" s="3">
        <f t="shared" si="20"/>
        <v>222</v>
      </c>
      <c r="F63" s="3">
        <f t="shared" si="20"/>
        <v>220</v>
      </c>
      <c r="G63" s="3">
        <f t="shared" si="20"/>
        <v>223</v>
      </c>
      <c r="H63" s="3">
        <f t="shared" si="20"/>
        <v>223</v>
      </c>
      <c r="I63" s="3">
        <f t="shared" si="20"/>
        <v>205</v>
      </c>
      <c r="J63" s="3">
        <f t="shared" si="20"/>
        <v>172</v>
      </c>
      <c r="K63" s="3">
        <f t="shared" si="20"/>
        <v>153</v>
      </c>
      <c r="L63" s="3">
        <f t="shared" si="20"/>
        <v>131</v>
      </c>
      <c r="M63" s="3">
        <f t="shared" si="20"/>
        <v>146</v>
      </c>
      <c r="N63" s="3">
        <f t="shared" si="20"/>
        <v>140</v>
      </c>
      <c r="O63" s="3">
        <f t="shared" si="20"/>
        <v>144</v>
      </c>
      <c r="P63" s="3">
        <f t="shared" si="20"/>
        <v>138</v>
      </c>
      <c r="Q63" s="3">
        <f t="shared" si="20"/>
        <v>128</v>
      </c>
      <c r="R63" s="3">
        <f t="shared" si="20"/>
        <v>113</v>
      </c>
      <c r="S63" s="3">
        <f t="shared" si="20"/>
        <v>57</v>
      </c>
      <c r="T63" s="3">
        <f t="shared" si="20"/>
        <v>0</v>
      </c>
      <c r="U63" s="3">
        <f t="shared" si="20"/>
        <v>0</v>
      </c>
      <c r="V63" s="3">
        <f t="shared" si="20"/>
        <v>0</v>
      </c>
      <c r="W63" s="3">
        <f t="shared" si="20"/>
        <v>0</v>
      </c>
      <c r="X63" s="3">
        <f t="shared" si="20"/>
        <v>0</v>
      </c>
      <c r="Y63" s="3">
        <f t="shared" si="20"/>
        <v>0</v>
      </c>
      <c r="Z63" s="3">
        <f t="shared" si="20"/>
        <v>0</v>
      </c>
      <c r="AA63" s="3">
        <f t="shared" si="20"/>
        <v>0</v>
      </c>
      <c r="AB63" s="3">
        <f t="shared" si="20"/>
        <v>0</v>
      </c>
      <c r="AC63" s="3">
        <f t="shared" si="20"/>
        <v>0</v>
      </c>
      <c r="AD63" s="3">
        <f t="shared" si="20"/>
        <v>0</v>
      </c>
      <c r="AE63" s="3">
        <f t="shared" si="20"/>
        <v>0</v>
      </c>
      <c r="AF63" s="3">
        <f t="shared" si="20"/>
        <v>0</v>
      </c>
      <c r="AG63" s="3">
        <f t="shared" si="20"/>
        <v>0</v>
      </c>
      <c r="AH63" s="36">
        <f t="shared" si="20"/>
        <v>0</v>
      </c>
      <c r="AI63" s="44">
        <f t="shared" si="16"/>
        <v>2599.6215000000002</v>
      </c>
    </row>
    <row r="64" spans="2:35" ht="17.25" customHeight="1" x14ac:dyDescent="0.25">
      <c r="B64" s="7" t="s">
        <v>67</v>
      </c>
      <c r="C64" s="8" t="s">
        <v>63</v>
      </c>
      <c r="D64" s="35">
        <f>(D63/D62)*100</f>
        <v>74.309915958268931</v>
      </c>
      <c r="E64" s="27">
        <f t="shared" ref="E64:AH64" si="21">(E63/E62)*100</f>
        <v>76.219512195121951</v>
      </c>
      <c r="F64" s="27">
        <f t="shared" si="21"/>
        <v>75.470662495197317</v>
      </c>
      <c r="G64" s="27">
        <f t="shared" si="21"/>
        <v>76.955993595052732</v>
      </c>
      <c r="H64" s="27">
        <f t="shared" si="21"/>
        <v>76.701887623135761</v>
      </c>
      <c r="I64" s="27">
        <f t="shared" si="21"/>
        <v>81.457816771568446</v>
      </c>
      <c r="J64" s="27">
        <f t="shared" si="21"/>
        <v>75.998586072817247</v>
      </c>
      <c r="K64" s="27">
        <f t="shared" si="21"/>
        <v>75.247875354107649</v>
      </c>
      <c r="L64" s="27">
        <f t="shared" si="21"/>
        <v>74.894804244420044</v>
      </c>
      <c r="M64" s="27">
        <f t="shared" si="21"/>
        <v>74.006488240064883</v>
      </c>
      <c r="N64" s="27">
        <f t="shared" si="21"/>
        <v>74.747992482487618</v>
      </c>
      <c r="O64" s="27">
        <f t="shared" si="21"/>
        <v>74.367873078829945</v>
      </c>
      <c r="P64" s="27">
        <f t="shared" si="21"/>
        <v>74.117040474349068</v>
      </c>
      <c r="Q64" s="27">
        <f t="shared" si="21"/>
        <v>74.696545284780569</v>
      </c>
      <c r="R64" s="27">
        <f t="shared" si="21"/>
        <v>75.696677384780273</v>
      </c>
      <c r="S64" s="27">
        <f t="shared" si="21"/>
        <v>74.921135646687702</v>
      </c>
      <c r="T64" s="27" t="e">
        <f t="shared" si="21"/>
        <v>#DIV/0!</v>
      </c>
      <c r="U64" s="27" t="e">
        <f t="shared" si="21"/>
        <v>#DIV/0!</v>
      </c>
      <c r="V64" s="27" t="e">
        <f t="shared" si="21"/>
        <v>#DIV/0!</v>
      </c>
      <c r="W64" s="27" t="e">
        <f t="shared" si="21"/>
        <v>#DIV/0!</v>
      </c>
      <c r="X64" s="27" t="e">
        <f t="shared" si="21"/>
        <v>#DIV/0!</v>
      </c>
      <c r="Y64" s="27" t="e">
        <f t="shared" si="21"/>
        <v>#DIV/0!</v>
      </c>
      <c r="Z64" s="27" t="e">
        <f t="shared" si="21"/>
        <v>#DIV/0!</v>
      </c>
      <c r="AA64" s="27" t="e">
        <f t="shared" si="21"/>
        <v>#DIV/0!</v>
      </c>
      <c r="AB64" s="27" t="e">
        <f t="shared" si="21"/>
        <v>#DIV/0!</v>
      </c>
      <c r="AC64" s="27" t="e">
        <f t="shared" si="21"/>
        <v>#DIV/0!</v>
      </c>
      <c r="AD64" s="27" t="e">
        <f t="shared" si="21"/>
        <v>#DIV/0!</v>
      </c>
      <c r="AE64" s="27" t="e">
        <f t="shared" si="21"/>
        <v>#DIV/0!</v>
      </c>
      <c r="AF64" s="27" t="e">
        <f t="shared" si="21"/>
        <v>#DIV/0!</v>
      </c>
      <c r="AG64" s="27" t="e">
        <f t="shared" si="21"/>
        <v>#DIV/0!</v>
      </c>
      <c r="AH64" s="43" t="e">
        <f t="shared" si="21"/>
        <v>#DIV/0!</v>
      </c>
      <c r="AI64" s="44"/>
    </row>
    <row r="65" spans="2:35" ht="17.25" customHeight="1" x14ac:dyDescent="0.25">
      <c r="B65" s="7" t="s">
        <v>68</v>
      </c>
      <c r="C65" s="8" t="s">
        <v>32</v>
      </c>
      <c r="D65" s="28">
        <f t="shared" ref="D65:AH65" si="22">(D22*1000*4800)/10^6</f>
        <v>211.2</v>
      </c>
      <c r="E65" s="3">
        <f t="shared" si="22"/>
        <v>201.6</v>
      </c>
      <c r="F65" s="3">
        <f t="shared" si="22"/>
        <v>105.6</v>
      </c>
      <c r="G65" s="3">
        <f t="shared" si="22"/>
        <v>0</v>
      </c>
      <c r="H65" s="3">
        <f t="shared" si="22"/>
        <v>0</v>
      </c>
      <c r="I65" s="3">
        <f t="shared" si="22"/>
        <v>0</v>
      </c>
      <c r="J65" s="3">
        <f t="shared" si="22"/>
        <v>0</v>
      </c>
      <c r="K65" s="3">
        <f t="shared" si="22"/>
        <v>0</v>
      </c>
      <c r="L65" s="3">
        <f t="shared" si="22"/>
        <v>0</v>
      </c>
      <c r="M65" s="3">
        <f t="shared" si="22"/>
        <v>0</v>
      </c>
      <c r="N65" s="3">
        <f t="shared" si="22"/>
        <v>0</v>
      </c>
      <c r="O65" s="3">
        <f t="shared" si="22"/>
        <v>105.93600000000001</v>
      </c>
      <c r="P65" s="3">
        <f t="shared" si="22"/>
        <v>177.6</v>
      </c>
      <c r="Q65" s="3">
        <f t="shared" si="22"/>
        <v>164.59200000000001</v>
      </c>
      <c r="R65" s="3">
        <f t="shared" si="22"/>
        <v>192.96</v>
      </c>
      <c r="S65" s="3">
        <f t="shared" si="22"/>
        <v>187.2</v>
      </c>
      <c r="T65" s="3">
        <f t="shared" si="22"/>
        <v>163.19999999999999</v>
      </c>
      <c r="U65" s="3">
        <f t="shared" si="22"/>
        <v>0</v>
      </c>
      <c r="V65" s="3">
        <f t="shared" si="22"/>
        <v>0</v>
      </c>
      <c r="W65" s="3">
        <f t="shared" si="22"/>
        <v>0</v>
      </c>
      <c r="X65" s="3">
        <f t="shared" si="22"/>
        <v>0</v>
      </c>
      <c r="Y65" s="3">
        <f t="shared" si="22"/>
        <v>0</v>
      </c>
      <c r="Z65" s="3">
        <f t="shared" si="22"/>
        <v>0</v>
      </c>
      <c r="AA65" s="3">
        <f t="shared" si="22"/>
        <v>0</v>
      </c>
      <c r="AB65" s="3">
        <f t="shared" si="22"/>
        <v>0</v>
      </c>
      <c r="AC65" s="3">
        <f t="shared" si="22"/>
        <v>0</v>
      </c>
      <c r="AD65" s="3">
        <f t="shared" si="22"/>
        <v>0</v>
      </c>
      <c r="AE65" s="3">
        <f t="shared" si="22"/>
        <v>0</v>
      </c>
      <c r="AF65" s="3">
        <f t="shared" si="22"/>
        <v>0</v>
      </c>
      <c r="AG65" s="3">
        <f t="shared" si="22"/>
        <v>0</v>
      </c>
      <c r="AH65" s="36">
        <f t="shared" si="22"/>
        <v>0</v>
      </c>
      <c r="AI65" s="44">
        <f t="shared" si="16"/>
        <v>1509.8880000000001</v>
      </c>
    </row>
    <row r="66" spans="2:35" ht="17.25" customHeight="1" x14ac:dyDescent="0.25">
      <c r="B66" s="7" t="s">
        <v>69</v>
      </c>
      <c r="C66" s="8" t="s">
        <v>32</v>
      </c>
      <c r="D66" s="28">
        <f t="shared" ref="D66:AH66" si="23">D41+(((D33)*1000*565))/10^6</f>
        <v>163.99449999999999</v>
      </c>
      <c r="E66" s="3">
        <f t="shared" si="23"/>
        <v>154</v>
      </c>
      <c r="F66" s="3">
        <f t="shared" si="23"/>
        <v>75</v>
      </c>
      <c r="G66" s="3">
        <f t="shared" si="23"/>
        <v>0</v>
      </c>
      <c r="H66" s="3">
        <f t="shared" si="23"/>
        <v>0</v>
      </c>
      <c r="I66" s="3">
        <f t="shared" si="23"/>
        <v>0</v>
      </c>
      <c r="J66" s="3">
        <f t="shared" si="23"/>
        <v>0</v>
      </c>
      <c r="K66" s="3">
        <f t="shared" si="23"/>
        <v>0</v>
      </c>
      <c r="L66" s="3">
        <f t="shared" si="23"/>
        <v>0</v>
      </c>
      <c r="M66" s="3">
        <f t="shared" si="23"/>
        <v>0</v>
      </c>
      <c r="N66" s="3">
        <f t="shared" si="23"/>
        <v>0</v>
      </c>
      <c r="O66" s="3">
        <f t="shared" si="23"/>
        <v>82</v>
      </c>
      <c r="P66" s="3">
        <f t="shared" si="23"/>
        <v>137</v>
      </c>
      <c r="Q66" s="3">
        <f t="shared" si="23"/>
        <v>128</v>
      </c>
      <c r="R66" s="3">
        <f t="shared" si="23"/>
        <v>141</v>
      </c>
      <c r="S66" s="3">
        <f t="shared" si="23"/>
        <v>133</v>
      </c>
      <c r="T66" s="3">
        <f t="shared" si="23"/>
        <v>135</v>
      </c>
      <c r="U66" s="3">
        <f t="shared" si="23"/>
        <v>0</v>
      </c>
      <c r="V66" s="3">
        <f t="shared" si="23"/>
        <v>0</v>
      </c>
      <c r="W66" s="3">
        <f t="shared" si="23"/>
        <v>0</v>
      </c>
      <c r="X66" s="3">
        <f t="shared" si="23"/>
        <v>0</v>
      </c>
      <c r="Y66" s="3">
        <f t="shared" si="23"/>
        <v>0</v>
      </c>
      <c r="Z66" s="3">
        <f t="shared" si="23"/>
        <v>0</v>
      </c>
      <c r="AA66" s="3">
        <f t="shared" si="23"/>
        <v>0</v>
      </c>
      <c r="AB66" s="3">
        <f t="shared" si="23"/>
        <v>0</v>
      </c>
      <c r="AC66" s="3">
        <f t="shared" si="23"/>
        <v>0</v>
      </c>
      <c r="AD66" s="3">
        <f t="shared" si="23"/>
        <v>0</v>
      </c>
      <c r="AE66" s="3">
        <f t="shared" si="23"/>
        <v>0</v>
      </c>
      <c r="AF66" s="3">
        <f t="shared" si="23"/>
        <v>0</v>
      </c>
      <c r="AG66" s="3">
        <f t="shared" si="23"/>
        <v>0</v>
      </c>
      <c r="AH66" s="36">
        <f t="shared" si="23"/>
        <v>0</v>
      </c>
      <c r="AI66" s="44">
        <f t="shared" si="16"/>
        <v>1148.9945</v>
      </c>
    </row>
    <row r="67" spans="2:35" ht="17.25" customHeight="1" thickBot="1" x14ac:dyDescent="0.3">
      <c r="B67" s="7" t="s">
        <v>70</v>
      </c>
      <c r="C67" s="8" t="s">
        <v>63</v>
      </c>
      <c r="D67" s="90">
        <f>(D66/D65)*100</f>
        <v>77.648910984848484</v>
      </c>
      <c r="E67" s="91">
        <f t="shared" ref="E67:AH67" si="24">(E66/E65)*100</f>
        <v>76.3888888888889</v>
      </c>
      <c r="F67" s="91">
        <f t="shared" si="24"/>
        <v>71.02272727272728</v>
      </c>
      <c r="G67" s="91" t="e">
        <f t="shared" si="24"/>
        <v>#DIV/0!</v>
      </c>
      <c r="H67" s="91" t="e">
        <f t="shared" si="24"/>
        <v>#DIV/0!</v>
      </c>
      <c r="I67" s="91" t="e">
        <f t="shared" si="24"/>
        <v>#DIV/0!</v>
      </c>
      <c r="J67" s="91" t="e">
        <f t="shared" si="24"/>
        <v>#DIV/0!</v>
      </c>
      <c r="K67" s="91" t="e">
        <f t="shared" si="24"/>
        <v>#DIV/0!</v>
      </c>
      <c r="L67" s="91" t="e">
        <f t="shared" si="24"/>
        <v>#DIV/0!</v>
      </c>
      <c r="M67" s="91" t="e">
        <f t="shared" si="24"/>
        <v>#DIV/0!</v>
      </c>
      <c r="N67" s="91" t="e">
        <f t="shared" si="24"/>
        <v>#DIV/0!</v>
      </c>
      <c r="O67" s="91">
        <f t="shared" si="24"/>
        <v>77.405225796707441</v>
      </c>
      <c r="P67" s="91">
        <f t="shared" si="24"/>
        <v>77.13963963963964</v>
      </c>
      <c r="Q67" s="91">
        <f t="shared" si="24"/>
        <v>77.76805677068144</v>
      </c>
      <c r="R67" s="91">
        <f t="shared" si="24"/>
        <v>73.072139303482587</v>
      </c>
      <c r="S67" s="91">
        <f t="shared" si="24"/>
        <v>71.047008547008545</v>
      </c>
      <c r="T67" s="91">
        <f t="shared" si="24"/>
        <v>82.72058823529413</v>
      </c>
      <c r="U67" s="91" t="e">
        <f t="shared" si="24"/>
        <v>#DIV/0!</v>
      </c>
      <c r="V67" s="91" t="e">
        <f t="shared" si="24"/>
        <v>#DIV/0!</v>
      </c>
      <c r="W67" s="91" t="e">
        <f t="shared" si="24"/>
        <v>#DIV/0!</v>
      </c>
      <c r="X67" s="91" t="e">
        <f t="shared" si="24"/>
        <v>#DIV/0!</v>
      </c>
      <c r="Y67" s="91" t="e">
        <f t="shared" si="24"/>
        <v>#DIV/0!</v>
      </c>
      <c r="Z67" s="91" t="e">
        <f t="shared" si="24"/>
        <v>#DIV/0!</v>
      </c>
      <c r="AA67" s="91" t="e">
        <f t="shared" si="24"/>
        <v>#DIV/0!</v>
      </c>
      <c r="AB67" s="91" t="e">
        <f t="shared" si="24"/>
        <v>#DIV/0!</v>
      </c>
      <c r="AC67" s="91" t="e">
        <f t="shared" si="24"/>
        <v>#DIV/0!</v>
      </c>
      <c r="AD67" s="91" t="e">
        <f t="shared" si="24"/>
        <v>#DIV/0!</v>
      </c>
      <c r="AE67" s="91" t="e">
        <f t="shared" si="24"/>
        <v>#DIV/0!</v>
      </c>
      <c r="AF67" s="91" t="e">
        <f t="shared" si="24"/>
        <v>#DIV/0!</v>
      </c>
      <c r="AG67" s="91" t="e">
        <f t="shared" si="24"/>
        <v>#DIV/0!</v>
      </c>
      <c r="AH67" s="92" t="e">
        <f t="shared" si="24"/>
        <v>#DIV/0!</v>
      </c>
      <c r="AI67" s="71"/>
    </row>
    <row r="68" spans="2:35" ht="17.25" customHeight="1" thickBot="1" x14ac:dyDescent="0.3">
      <c r="B68" s="235" t="s">
        <v>72</v>
      </c>
      <c r="C68" s="236"/>
      <c r="D68" s="228"/>
      <c r="E68" s="229"/>
      <c r="F68" s="229"/>
      <c r="G68" s="229"/>
      <c r="H68" s="229"/>
      <c r="I68" s="229"/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  <c r="U68" s="229"/>
      <c r="V68" s="229"/>
      <c r="W68" s="229"/>
      <c r="X68" s="229"/>
      <c r="Y68" s="229"/>
      <c r="Z68" s="229"/>
      <c r="AA68" s="229"/>
      <c r="AB68" s="229"/>
      <c r="AC68" s="229"/>
      <c r="AD68" s="229"/>
      <c r="AE68" s="229"/>
      <c r="AF68" s="229"/>
      <c r="AG68" s="229"/>
      <c r="AH68" s="229"/>
      <c r="AI68" s="230"/>
    </row>
    <row r="69" spans="2:35" ht="17.25" customHeight="1" x14ac:dyDescent="0.25">
      <c r="B69" s="7" t="s">
        <v>71</v>
      </c>
      <c r="C69" s="54" t="s">
        <v>32</v>
      </c>
      <c r="D69" s="60">
        <f t="shared" ref="D69:AH69" si="25">SUM(D42:D44)</f>
        <v>0</v>
      </c>
      <c r="E69" s="61">
        <f t="shared" si="25"/>
        <v>0</v>
      </c>
      <c r="F69" s="61">
        <f t="shared" si="25"/>
        <v>79.503900000000002</v>
      </c>
      <c r="G69" s="61">
        <f t="shared" si="25"/>
        <v>145.82022000000001</v>
      </c>
      <c r="H69" s="61">
        <f t="shared" si="25"/>
        <v>133.96068</v>
      </c>
      <c r="I69" s="61">
        <f t="shared" si="25"/>
        <v>132.4420734</v>
      </c>
      <c r="J69" s="61">
        <f t="shared" si="25"/>
        <v>132.55731300000002</v>
      </c>
      <c r="K69" s="61">
        <f t="shared" si="25"/>
        <v>129.64612080000001</v>
      </c>
      <c r="L69" s="61">
        <f t="shared" si="25"/>
        <v>135.45144060000001</v>
      </c>
      <c r="M69" s="61">
        <f t="shared" si="25"/>
        <v>118.54670519999999</v>
      </c>
      <c r="N69" s="61">
        <f t="shared" si="25"/>
        <v>125.52834</v>
      </c>
      <c r="O69" s="61">
        <f t="shared" si="25"/>
        <v>61.254059999999996</v>
      </c>
      <c r="P69" s="61">
        <f t="shared" si="25"/>
        <v>0</v>
      </c>
      <c r="Q69" s="61">
        <f t="shared" si="25"/>
        <v>0</v>
      </c>
      <c r="R69" s="61">
        <f t="shared" si="25"/>
        <v>0</v>
      </c>
      <c r="S69" s="61">
        <f t="shared" si="25"/>
        <v>0</v>
      </c>
      <c r="T69" s="61">
        <f t="shared" si="25"/>
        <v>0</v>
      </c>
      <c r="U69" s="61">
        <f t="shared" si="25"/>
        <v>0</v>
      </c>
      <c r="V69" s="61">
        <f t="shared" si="25"/>
        <v>0</v>
      </c>
      <c r="W69" s="61">
        <f t="shared" si="25"/>
        <v>0</v>
      </c>
      <c r="X69" s="61">
        <f t="shared" si="25"/>
        <v>0</v>
      </c>
      <c r="Y69" s="61">
        <f t="shared" si="25"/>
        <v>0</v>
      </c>
      <c r="Z69" s="61">
        <f t="shared" si="25"/>
        <v>0</v>
      </c>
      <c r="AA69" s="61">
        <f t="shared" si="25"/>
        <v>0</v>
      </c>
      <c r="AB69" s="61">
        <f t="shared" si="25"/>
        <v>0</v>
      </c>
      <c r="AC69" s="61">
        <f t="shared" si="25"/>
        <v>0</v>
      </c>
      <c r="AD69" s="61">
        <f t="shared" si="25"/>
        <v>0</v>
      </c>
      <c r="AE69" s="61">
        <f t="shared" si="25"/>
        <v>0</v>
      </c>
      <c r="AF69" s="61">
        <f t="shared" si="25"/>
        <v>0</v>
      </c>
      <c r="AG69" s="61">
        <f t="shared" si="25"/>
        <v>0</v>
      </c>
      <c r="AH69" s="62">
        <f t="shared" si="25"/>
        <v>0</v>
      </c>
      <c r="AI69" s="63">
        <f t="shared" si="16"/>
        <v>1194.710853</v>
      </c>
    </row>
    <row r="70" spans="2:35" ht="17.25" customHeight="1" x14ac:dyDescent="0.25">
      <c r="B70" s="7" t="s">
        <v>58</v>
      </c>
      <c r="C70" s="54" t="s">
        <v>32</v>
      </c>
      <c r="D70" s="28">
        <f>(SUM(D34:D37)*1000*565)/10^6</f>
        <v>3.9550000000000002E-3</v>
      </c>
      <c r="E70" s="28">
        <f t="shared" ref="E70:AH70" si="26">(SUM(E34:E37)*1000*565)/10^6</f>
        <v>5.6499999999999996E-3</v>
      </c>
      <c r="F70" s="28">
        <f t="shared" si="26"/>
        <v>1.017E-2</v>
      </c>
      <c r="G70" s="28">
        <f t="shared" si="26"/>
        <v>3.1074999999999998E-2</v>
      </c>
      <c r="H70" s="28">
        <f t="shared" si="26"/>
        <v>0</v>
      </c>
      <c r="I70" s="28">
        <f t="shared" si="26"/>
        <v>0</v>
      </c>
      <c r="J70" s="28">
        <f t="shared" si="26"/>
        <v>0</v>
      </c>
      <c r="K70" s="28">
        <f t="shared" si="26"/>
        <v>0</v>
      </c>
      <c r="L70" s="28">
        <f t="shared" si="26"/>
        <v>0</v>
      </c>
      <c r="M70" s="28">
        <f t="shared" si="26"/>
        <v>5.6500000000000002E-2</v>
      </c>
      <c r="N70" s="28">
        <f t="shared" si="26"/>
        <v>0.11978</v>
      </c>
      <c r="O70" s="28">
        <f t="shared" si="26"/>
        <v>0.367815</v>
      </c>
      <c r="P70" s="28">
        <f t="shared" si="26"/>
        <v>0</v>
      </c>
      <c r="Q70" s="28">
        <f t="shared" si="26"/>
        <v>0</v>
      </c>
      <c r="R70" s="28">
        <f t="shared" si="26"/>
        <v>0.15989500000000001</v>
      </c>
      <c r="S70" s="28">
        <f t="shared" si="26"/>
        <v>0.96614999999999995</v>
      </c>
      <c r="T70" s="28">
        <f t="shared" si="26"/>
        <v>7.6274999999999996E-2</v>
      </c>
      <c r="U70" s="28">
        <f t="shared" si="26"/>
        <v>0</v>
      </c>
      <c r="V70" s="28">
        <f t="shared" si="26"/>
        <v>0</v>
      </c>
      <c r="W70" s="28">
        <f t="shared" si="26"/>
        <v>0</v>
      </c>
      <c r="X70" s="28">
        <f t="shared" si="26"/>
        <v>0</v>
      </c>
      <c r="Y70" s="28">
        <f t="shared" si="26"/>
        <v>0</v>
      </c>
      <c r="Z70" s="28">
        <f t="shared" si="26"/>
        <v>0</v>
      </c>
      <c r="AA70" s="28">
        <f t="shared" si="26"/>
        <v>0</v>
      </c>
      <c r="AB70" s="28">
        <f t="shared" si="26"/>
        <v>0</v>
      </c>
      <c r="AC70" s="28">
        <f t="shared" si="26"/>
        <v>0</v>
      </c>
      <c r="AD70" s="28">
        <f t="shared" si="26"/>
        <v>0</v>
      </c>
      <c r="AE70" s="28">
        <f t="shared" si="26"/>
        <v>0</v>
      </c>
      <c r="AF70" s="28">
        <f t="shared" si="26"/>
        <v>0</v>
      </c>
      <c r="AG70" s="28">
        <f t="shared" si="26"/>
        <v>0</v>
      </c>
      <c r="AH70" s="28">
        <f t="shared" si="26"/>
        <v>0</v>
      </c>
      <c r="AI70" s="44">
        <f t="shared" si="16"/>
        <v>1.7972650000000001</v>
      </c>
    </row>
    <row r="71" spans="2:35" s="1" customFormat="1" ht="38.25" customHeight="1" x14ac:dyDescent="0.25">
      <c r="B71" s="9" t="s">
        <v>59</v>
      </c>
      <c r="C71" s="54" t="s">
        <v>32</v>
      </c>
      <c r="D71" s="28">
        <f t="shared" ref="D71:AH71" si="27">D59+D66+D63+((D24*860.5)/10^6)+D69+D70</f>
        <v>626.01391047999994</v>
      </c>
      <c r="E71" s="3">
        <f t="shared" si="27"/>
        <v>637.52615099999991</v>
      </c>
      <c r="F71" s="3">
        <f t="shared" si="27"/>
        <v>627.94892560000005</v>
      </c>
      <c r="G71" s="3">
        <f t="shared" si="27"/>
        <v>619.71926560000009</v>
      </c>
      <c r="H71" s="3">
        <f t="shared" si="27"/>
        <v>608.37506475999999</v>
      </c>
      <c r="I71" s="3">
        <f t="shared" si="27"/>
        <v>582.74891973333331</v>
      </c>
      <c r="J71" s="3">
        <f t="shared" si="27"/>
        <v>540.70071466666673</v>
      </c>
      <c r="K71" s="3">
        <f t="shared" si="27"/>
        <v>501.29941913333334</v>
      </c>
      <c r="L71" s="3">
        <f t="shared" si="27"/>
        <v>474.24434259999998</v>
      </c>
      <c r="M71" s="3">
        <f t="shared" si="27"/>
        <v>488.88540220000004</v>
      </c>
      <c r="N71" s="3">
        <f t="shared" si="27"/>
        <v>482.87082028000003</v>
      </c>
      <c r="O71" s="3">
        <f t="shared" si="27"/>
        <v>505.27979531999995</v>
      </c>
      <c r="P71" s="3">
        <f t="shared" si="27"/>
        <v>496.28142379999997</v>
      </c>
      <c r="Q71" s="3">
        <f t="shared" si="27"/>
        <v>479.98612184000001</v>
      </c>
      <c r="R71" s="3">
        <f t="shared" si="27"/>
        <v>494.12159879999996</v>
      </c>
      <c r="S71" s="3">
        <f t="shared" si="27"/>
        <v>534.20199151999998</v>
      </c>
      <c r="T71" s="3">
        <f t="shared" si="27"/>
        <v>495.57739860000004</v>
      </c>
      <c r="U71" s="3">
        <f t="shared" si="27"/>
        <v>0</v>
      </c>
      <c r="V71" s="3">
        <f t="shared" si="27"/>
        <v>0</v>
      </c>
      <c r="W71" s="3">
        <f t="shared" si="27"/>
        <v>0</v>
      </c>
      <c r="X71" s="3">
        <f t="shared" si="27"/>
        <v>0</v>
      </c>
      <c r="Y71" s="3">
        <f t="shared" si="27"/>
        <v>0</v>
      </c>
      <c r="Z71" s="3">
        <f t="shared" si="27"/>
        <v>0</v>
      </c>
      <c r="AA71" s="3">
        <f t="shared" si="27"/>
        <v>0</v>
      </c>
      <c r="AB71" s="3">
        <f t="shared" si="27"/>
        <v>0</v>
      </c>
      <c r="AC71" s="3">
        <f t="shared" si="27"/>
        <v>0</v>
      </c>
      <c r="AD71" s="3">
        <f t="shared" si="27"/>
        <v>0</v>
      </c>
      <c r="AE71" s="3">
        <f t="shared" si="27"/>
        <v>0</v>
      </c>
      <c r="AF71" s="3">
        <f t="shared" si="27"/>
        <v>0</v>
      </c>
      <c r="AG71" s="3">
        <f t="shared" si="27"/>
        <v>0</v>
      </c>
      <c r="AH71" s="36">
        <f t="shared" si="27"/>
        <v>0</v>
      </c>
      <c r="AI71" s="44">
        <f t="shared" si="16"/>
        <v>9195.7812659333358</v>
      </c>
    </row>
    <row r="72" spans="2:35" s="1" customFormat="1" ht="43.5" customHeight="1" x14ac:dyDescent="0.25">
      <c r="B72" s="9" t="s">
        <v>55</v>
      </c>
      <c r="C72" s="54" t="s">
        <v>44</v>
      </c>
      <c r="D72" s="28">
        <f t="shared" ref="D72:AH72" si="28">(((D13+D14+D15)*D49)+((D21+D22)*1000*D50)+(D24*D51)+((SUM(D5:D12))*D49))</f>
        <v>1596910</v>
      </c>
      <c r="E72" s="28">
        <f t="shared" si="28"/>
        <v>1680557.2549999999</v>
      </c>
      <c r="F72" s="28">
        <f t="shared" si="28"/>
        <v>1923229</v>
      </c>
      <c r="G72" s="28">
        <f t="shared" si="28"/>
        <v>2078511.5</v>
      </c>
      <c r="H72" s="28">
        <f t="shared" si="28"/>
        <v>2029205</v>
      </c>
      <c r="I72" s="28">
        <f t="shared" si="28"/>
        <v>1979525.6950000001</v>
      </c>
      <c r="J72" s="28">
        <f t="shared" si="28"/>
        <v>1910802.375</v>
      </c>
      <c r="K72" s="28">
        <f t="shared" si="28"/>
        <v>1851496.3300000003</v>
      </c>
      <c r="L72" s="28">
        <f t="shared" si="28"/>
        <v>1729048.6099999999</v>
      </c>
      <c r="M72" s="28">
        <f t="shared" si="28"/>
        <v>1676064.7999999998</v>
      </c>
      <c r="N72" s="28">
        <f t="shared" si="28"/>
        <v>1718474.5</v>
      </c>
      <c r="O72" s="28">
        <f t="shared" si="28"/>
        <v>1636288</v>
      </c>
      <c r="P72" s="28">
        <f t="shared" si="28"/>
        <v>1481405.3124999998</v>
      </c>
      <c r="Q72" s="28">
        <f t="shared" si="28"/>
        <v>1431019.5</v>
      </c>
      <c r="R72" s="28">
        <f t="shared" si="28"/>
        <v>1447233</v>
      </c>
      <c r="S72" s="28">
        <f t="shared" si="28"/>
        <v>1564829.993</v>
      </c>
      <c r="T72" s="28">
        <f t="shared" si="28"/>
        <v>1554254.0150000001</v>
      </c>
      <c r="U72" s="28">
        <f t="shared" si="28"/>
        <v>0</v>
      </c>
      <c r="V72" s="28">
        <f t="shared" si="28"/>
        <v>0</v>
      </c>
      <c r="W72" s="28">
        <f t="shared" si="28"/>
        <v>0</v>
      </c>
      <c r="X72" s="28">
        <f t="shared" si="28"/>
        <v>0</v>
      </c>
      <c r="Y72" s="28">
        <f t="shared" si="28"/>
        <v>0</v>
      </c>
      <c r="Z72" s="28">
        <f t="shared" si="28"/>
        <v>0</v>
      </c>
      <c r="AA72" s="28">
        <f t="shared" si="28"/>
        <v>0</v>
      </c>
      <c r="AB72" s="28">
        <f t="shared" si="28"/>
        <v>0</v>
      </c>
      <c r="AC72" s="28">
        <f t="shared" si="28"/>
        <v>0</v>
      </c>
      <c r="AD72" s="28">
        <f t="shared" si="28"/>
        <v>0</v>
      </c>
      <c r="AE72" s="28">
        <f t="shared" si="28"/>
        <v>0</v>
      </c>
      <c r="AF72" s="28">
        <f t="shared" si="28"/>
        <v>0</v>
      </c>
      <c r="AG72" s="28">
        <f t="shared" si="28"/>
        <v>0</v>
      </c>
      <c r="AH72" s="28">
        <f t="shared" si="28"/>
        <v>0</v>
      </c>
      <c r="AI72" s="44">
        <f t="shared" si="16"/>
        <v>29288854.885500003</v>
      </c>
    </row>
    <row r="73" spans="2:35" s="2" customFormat="1" ht="18" customHeight="1" thickBot="1" x14ac:dyDescent="0.3">
      <c r="B73" s="55" t="s">
        <v>60</v>
      </c>
      <c r="C73" s="56" t="s">
        <v>56</v>
      </c>
      <c r="D73" s="57">
        <f>D72/D71</f>
        <v>2550.9177564050606</v>
      </c>
      <c r="E73" s="58">
        <f t="shared" ref="E73:AH73" si="29">E72/E71</f>
        <v>2636.0601088503427</v>
      </c>
      <c r="F73" s="58">
        <f t="shared" si="29"/>
        <v>3062.7156470765044</v>
      </c>
      <c r="G73" s="58">
        <f t="shared" si="29"/>
        <v>3353.9565661035658</v>
      </c>
      <c r="H73" s="58">
        <f t="shared" si="29"/>
        <v>3335.4506414566945</v>
      </c>
      <c r="I73" s="58">
        <f t="shared" si="29"/>
        <v>3396.8757864121544</v>
      </c>
      <c r="J73" s="58">
        <f t="shared" si="29"/>
        <v>3533.9372099368852</v>
      </c>
      <c r="K73" s="58">
        <f t="shared" si="29"/>
        <v>3693.3941260114402</v>
      </c>
      <c r="L73" s="58">
        <f t="shared" si="29"/>
        <v>3645.9024487686106</v>
      </c>
      <c r="M73" s="58">
        <f t="shared" si="29"/>
        <v>3428.338814081284</v>
      </c>
      <c r="N73" s="58">
        <f t="shared" si="29"/>
        <v>3558.8700493509141</v>
      </c>
      <c r="O73" s="58">
        <f t="shared" si="29"/>
        <v>3238.3800325198408</v>
      </c>
      <c r="P73" s="58">
        <f t="shared" si="29"/>
        <v>2985.0106037758969</v>
      </c>
      <c r="Q73" s="58">
        <f t="shared" si="29"/>
        <v>2981.3768250512467</v>
      </c>
      <c r="R73" s="58">
        <f t="shared" si="29"/>
        <v>2928.9005044804371</v>
      </c>
      <c r="S73" s="58">
        <f t="shared" si="29"/>
        <v>2929.2852101645794</v>
      </c>
      <c r="T73" s="58">
        <f t="shared" si="29"/>
        <v>3136.2487865482735</v>
      </c>
      <c r="U73" s="58" t="e">
        <f t="shared" si="29"/>
        <v>#DIV/0!</v>
      </c>
      <c r="V73" s="58" t="e">
        <f t="shared" si="29"/>
        <v>#DIV/0!</v>
      </c>
      <c r="W73" s="58" t="e">
        <f t="shared" si="29"/>
        <v>#DIV/0!</v>
      </c>
      <c r="X73" s="58" t="e">
        <f t="shared" si="29"/>
        <v>#DIV/0!</v>
      </c>
      <c r="Y73" s="58" t="e">
        <f t="shared" si="29"/>
        <v>#DIV/0!</v>
      </c>
      <c r="Z73" s="58" t="e">
        <f t="shared" si="29"/>
        <v>#DIV/0!</v>
      </c>
      <c r="AA73" s="58" t="e">
        <f t="shared" si="29"/>
        <v>#DIV/0!</v>
      </c>
      <c r="AB73" s="58" t="e">
        <f t="shared" si="29"/>
        <v>#DIV/0!</v>
      </c>
      <c r="AC73" s="58" t="e">
        <f t="shared" si="29"/>
        <v>#DIV/0!</v>
      </c>
      <c r="AD73" s="58" t="e">
        <f t="shared" si="29"/>
        <v>#DIV/0!</v>
      </c>
      <c r="AE73" s="58" t="e">
        <f t="shared" si="29"/>
        <v>#DIV/0!</v>
      </c>
      <c r="AF73" s="58" t="e">
        <f t="shared" si="29"/>
        <v>#DIV/0!</v>
      </c>
      <c r="AG73" s="58" t="e">
        <f t="shared" si="29"/>
        <v>#DIV/0!</v>
      </c>
      <c r="AH73" s="59" t="e">
        <f t="shared" si="29"/>
        <v>#DIV/0!</v>
      </c>
      <c r="AI73" s="47"/>
    </row>
    <row r="77" spans="2:35" ht="15.75" customHeight="1" x14ac:dyDescent="0.25">
      <c r="B77" t="s">
        <v>73</v>
      </c>
    </row>
  </sheetData>
  <mergeCells count="22">
    <mergeCell ref="B57:C57"/>
    <mergeCell ref="B61:C61"/>
    <mergeCell ref="B68:C68"/>
    <mergeCell ref="B45:C45"/>
    <mergeCell ref="B48:C48"/>
    <mergeCell ref="B3:C3"/>
    <mergeCell ref="B4:C4"/>
    <mergeCell ref="B20:C20"/>
    <mergeCell ref="B23:C23"/>
    <mergeCell ref="B25:C25"/>
    <mergeCell ref="B29:C29"/>
    <mergeCell ref="B38:C38"/>
    <mergeCell ref="D4:AI4"/>
    <mergeCell ref="D20:AI20"/>
    <mergeCell ref="D23:AI23"/>
    <mergeCell ref="D29:AI29"/>
    <mergeCell ref="D38:AI38"/>
    <mergeCell ref="D45:AI45"/>
    <mergeCell ref="D48:AI48"/>
    <mergeCell ref="D57:AI57"/>
    <mergeCell ref="D61:AI61"/>
    <mergeCell ref="D68:AI68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96"/>
  <sheetViews>
    <sheetView zoomScale="80" zoomScaleNormal="80"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D53" sqref="D53"/>
    </sheetView>
  </sheetViews>
  <sheetFormatPr defaultRowHeight="15" x14ac:dyDescent="0.25"/>
  <cols>
    <col min="2" max="2" width="61.7109375" bestFit="1" customWidth="1"/>
    <col min="3" max="3" width="12.140625" bestFit="1" customWidth="1"/>
    <col min="4" max="13" width="14.140625" customWidth="1"/>
    <col min="14" max="21" width="11.5703125" bestFit="1" customWidth="1"/>
    <col min="22" max="22" width="13.140625" bestFit="1" customWidth="1"/>
    <col min="23" max="33" width="11.5703125" bestFit="1" customWidth="1"/>
    <col min="34" max="34" width="11.5703125" customWidth="1"/>
    <col min="35" max="35" width="12.7109375" bestFit="1" customWidth="1"/>
  </cols>
  <sheetData>
    <row r="2" spans="2:35" ht="15.75" thickBot="1" x14ac:dyDescent="0.3"/>
    <row r="3" spans="2:35" ht="15.75" thickBot="1" x14ac:dyDescent="0.3">
      <c r="B3" s="233" t="s">
        <v>33</v>
      </c>
      <c r="C3" s="234"/>
      <c r="D3" s="48">
        <v>42552</v>
      </c>
      <c r="E3" s="48">
        <v>42553</v>
      </c>
      <c r="F3" s="48">
        <v>42554</v>
      </c>
      <c r="G3" s="48">
        <v>42555</v>
      </c>
      <c r="H3" s="48">
        <v>42556</v>
      </c>
      <c r="I3" s="48">
        <v>42557</v>
      </c>
      <c r="J3" s="48">
        <v>42558</v>
      </c>
      <c r="K3" s="48">
        <v>42559</v>
      </c>
      <c r="L3" s="48">
        <v>42560</v>
      </c>
      <c r="M3" s="48">
        <v>42561</v>
      </c>
      <c r="N3" s="48">
        <v>42562</v>
      </c>
      <c r="O3" s="48">
        <v>42563</v>
      </c>
      <c r="P3" s="48">
        <v>42564</v>
      </c>
      <c r="Q3" s="48">
        <v>42565</v>
      </c>
      <c r="R3" s="48">
        <v>42566</v>
      </c>
      <c r="S3" s="48">
        <v>42567</v>
      </c>
      <c r="T3" s="48">
        <v>42568</v>
      </c>
      <c r="U3" s="48">
        <v>42569</v>
      </c>
      <c r="V3" s="48">
        <v>42570</v>
      </c>
      <c r="W3" s="48">
        <v>42571</v>
      </c>
      <c r="X3" s="48">
        <v>42572</v>
      </c>
      <c r="Y3" s="48">
        <v>42573</v>
      </c>
      <c r="Z3" s="48">
        <v>42574</v>
      </c>
      <c r="AA3" s="48">
        <v>42575</v>
      </c>
      <c r="AB3" s="48">
        <v>42576</v>
      </c>
      <c r="AC3" s="48">
        <v>42577</v>
      </c>
      <c r="AD3" s="48">
        <v>42578</v>
      </c>
      <c r="AE3" s="48">
        <v>42579</v>
      </c>
      <c r="AF3" s="48">
        <v>42580</v>
      </c>
      <c r="AG3" s="48">
        <v>42581</v>
      </c>
      <c r="AH3" s="48">
        <v>42582</v>
      </c>
      <c r="AI3" s="52" t="s">
        <v>45</v>
      </c>
    </row>
    <row r="4" spans="2:35" ht="16.5" thickBot="1" x14ac:dyDescent="0.3">
      <c r="B4" s="231" t="s">
        <v>16</v>
      </c>
      <c r="C4" s="232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30"/>
    </row>
    <row r="5" spans="2:35" x14ac:dyDescent="0.25">
      <c r="B5" s="22" t="s">
        <v>0</v>
      </c>
      <c r="C5" s="101" t="s">
        <v>1</v>
      </c>
      <c r="D5" s="60">
        <v>3342</v>
      </c>
      <c r="E5" s="61">
        <v>3408.84</v>
      </c>
      <c r="F5" s="61">
        <v>1406.42</v>
      </c>
      <c r="G5" s="61">
        <v>1651.5</v>
      </c>
      <c r="H5" s="61">
        <v>1244.8900000000001</v>
      </c>
      <c r="I5" s="61">
        <v>2163.9450000000002</v>
      </c>
      <c r="J5" s="61">
        <v>907.9</v>
      </c>
      <c r="K5" s="61">
        <v>1684.92</v>
      </c>
      <c r="L5" s="61">
        <v>3049.6</v>
      </c>
      <c r="M5" s="61">
        <v>4052.17</v>
      </c>
      <c r="N5" s="61">
        <v>3871.15</v>
      </c>
      <c r="O5" s="61">
        <v>3890.64</v>
      </c>
      <c r="P5" s="61">
        <v>2169.5</v>
      </c>
      <c r="Q5" s="61">
        <v>245.08</v>
      </c>
      <c r="R5" s="61">
        <v>1055.51</v>
      </c>
      <c r="S5" s="61">
        <v>2278.13</v>
      </c>
      <c r="T5" s="61">
        <v>1261.5999999999999</v>
      </c>
      <c r="U5" s="61">
        <v>3277.9</v>
      </c>
      <c r="V5" s="61">
        <v>2579</v>
      </c>
      <c r="W5" s="61">
        <v>1804.7</v>
      </c>
      <c r="X5" s="61">
        <v>1439.9</v>
      </c>
      <c r="Y5" s="61">
        <v>1133.5</v>
      </c>
      <c r="Z5" s="61">
        <v>2924.25</v>
      </c>
      <c r="AA5" s="61">
        <v>3155.4</v>
      </c>
      <c r="AB5" s="61">
        <v>676.75</v>
      </c>
      <c r="AC5" s="61">
        <v>222.8</v>
      </c>
      <c r="AD5" s="61">
        <v>83.55</v>
      </c>
      <c r="AE5" s="61">
        <v>47.37</v>
      </c>
      <c r="AF5" s="61">
        <v>114.185</v>
      </c>
      <c r="AG5" s="61">
        <v>55.7</v>
      </c>
      <c r="AH5" s="61">
        <v>529.15</v>
      </c>
      <c r="AI5" s="61">
        <f>SUM(D5:AH5)</f>
        <v>55727.950000000004</v>
      </c>
    </row>
    <row r="6" spans="2:35" x14ac:dyDescent="0.25">
      <c r="B6" s="15" t="s">
        <v>2</v>
      </c>
      <c r="C6" s="15" t="s">
        <v>1</v>
      </c>
      <c r="D6" s="28">
        <v>58.5</v>
      </c>
      <c r="E6" s="3">
        <v>1620.87</v>
      </c>
      <c r="F6" s="3">
        <v>4818.05</v>
      </c>
      <c r="G6" s="3">
        <v>4261.05</v>
      </c>
      <c r="H6" s="3">
        <v>1590.74</v>
      </c>
      <c r="I6" s="3">
        <v>50.13</v>
      </c>
      <c r="J6" s="3">
        <v>4609.17</v>
      </c>
      <c r="K6" s="3">
        <v>7001.49</v>
      </c>
      <c r="L6" s="3">
        <v>7330.12</v>
      </c>
      <c r="M6" s="3">
        <v>7614.19</v>
      </c>
      <c r="N6" s="3">
        <v>7486.08</v>
      </c>
      <c r="O6" s="3">
        <v>7547.3</v>
      </c>
      <c r="P6" s="3">
        <v>7165.8</v>
      </c>
      <c r="Q6" s="3">
        <v>7004.27</v>
      </c>
      <c r="R6" s="3">
        <v>4987.93</v>
      </c>
      <c r="S6" s="3">
        <v>935.7</v>
      </c>
      <c r="T6" s="3">
        <v>5795.58</v>
      </c>
      <c r="U6" s="3">
        <v>7335.7</v>
      </c>
      <c r="V6" s="3">
        <v>5681.4</v>
      </c>
      <c r="W6" s="3">
        <v>6879</v>
      </c>
      <c r="X6" s="3">
        <v>6820.5</v>
      </c>
      <c r="Y6" s="3">
        <v>3545.31</v>
      </c>
      <c r="Z6" s="3">
        <v>1854.81</v>
      </c>
      <c r="AA6" s="3">
        <v>278.5</v>
      </c>
      <c r="AB6" s="3">
        <v>91.9</v>
      </c>
      <c r="AC6" s="3">
        <v>36.204999999999998</v>
      </c>
      <c r="AD6" s="3">
        <v>0</v>
      </c>
      <c r="AE6" s="3">
        <v>147.6</v>
      </c>
      <c r="AF6" s="3">
        <v>370.40499999999997</v>
      </c>
      <c r="AG6" s="3">
        <v>97.47</v>
      </c>
      <c r="AH6" s="3">
        <v>3929.6350000000002</v>
      </c>
      <c r="AI6" s="3">
        <f>SUM(D6:AH6)</f>
        <v>116945.40499999998</v>
      </c>
    </row>
    <row r="7" spans="2:35" x14ac:dyDescent="0.25">
      <c r="B7" s="15" t="s">
        <v>3</v>
      </c>
      <c r="C7" s="15" t="s">
        <v>1</v>
      </c>
      <c r="D7" s="28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f t="shared" ref="AI7:AI17" si="0">SUM(D7:AH7)</f>
        <v>0</v>
      </c>
    </row>
    <row r="8" spans="2:35" x14ac:dyDescent="0.25">
      <c r="B8" s="15" t="s">
        <v>4</v>
      </c>
      <c r="C8" s="15" t="s">
        <v>1</v>
      </c>
      <c r="D8" s="28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f t="shared" si="0"/>
        <v>0</v>
      </c>
    </row>
    <row r="9" spans="2:35" x14ac:dyDescent="0.25">
      <c r="B9" s="15" t="s">
        <v>5</v>
      </c>
      <c r="C9" s="15" t="s">
        <v>1</v>
      </c>
      <c r="D9" s="28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f t="shared" si="0"/>
        <v>0</v>
      </c>
    </row>
    <row r="10" spans="2:35" x14ac:dyDescent="0.25">
      <c r="B10" s="15" t="s">
        <v>6</v>
      </c>
      <c r="C10" s="15" t="s">
        <v>1</v>
      </c>
      <c r="D10" s="28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4277.76</v>
      </c>
      <c r="AI10" s="3">
        <f t="shared" si="0"/>
        <v>4277.76</v>
      </c>
    </row>
    <row r="11" spans="2:35" x14ac:dyDescent="0.25">
      <c r="B11" s="15" t="s">
        <v>7</v>
      </c>
      <c r="C11" s="15" t="s">
        <v>1</v>
      </c>
      <c r="D11" s="28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f t="shared" si="0"/>
        <v>0</v>
      </c>
    </row>
    <row r="12" spans="2:35" x14ac:dyDescent="0.25">
      <c r="B12" s="15" t="s">
        <v>8</v>
      </c>
      <c r="C12" s="15" t="s">
        <v>1</v>
      </c>
      <c r="D12" s="28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f t="shared" si="0"/>
        <v>0</v>
      </c>
    </row>
    <row r="13" spans="2:35" x14ac:dyDescent="0.25">
      <c r="B13" s="15" t="s">
        <v>9</v>
      </c>
      <c r="C13" s="15" t="s">
        <v>10</v>
      </c>
      <c r="D13" s="28">
        <v>40424.6</v>
      </c>
      <c r="E13" s="3">
        <v>40210.800000000003</v>
      </c>
      <c r="F13" s="3">
        <v>41926.11</v>
      </c>
      <c r="G13" s="3">
        <v>43355</v>
      </c>
      <c r="H13" s="3">
        <v>43574.22</v>
      </c>
      <c r="I13" s="3">
        <v>44261.96</v>
      </c>
      <c r="J13" s="3">
        <v>43860.5</v>
      </c>
      <c r="K13" s="3">
        <v>43197.47</v>
      </c>
      <c r="L13" s="3">
        <v>43060.47</v>
      </c>
      <c r="M13" s="3">
        <v>43349.5</v>
      </c>
      <c r="N13" s="3">
        <v>43141.3</v>
      </c>
      <c r="O13" s="3">
        <v>42209.7</v>
      </c>
      <c r="P13" s="3">
        <v>42661.8</v>
      </c>
      <c r="Q13" s="3">
        <v>42702.9</v>
      </c>
      <c r="R13" s="3">
        <v>43296.11</v>
      </c>
      <c r="S13" s="3">
        <v>43650.9</v>
      </c>
      <c r="T13" s="3">
        <v>43119.3</v>
      </c>
      <c r="U13" s="3">
        <v>43634.5</v>
      </c>
      <c r="V13" s="3">
        <v>44264.7</v>
      </c>
      <c r="W13" s="3">
        <v>43937.3</v>
      </c>
      <c r="X13" s="3">
        <v>43829.04</v>
      </c>
      <c r="Y13" s="3">
        <v>43230.400000000001</v>
      </c>
      <c r="Z13" s="3">
        <v>42794.69</v>
      </c>
      <c r="AA13" s="3">
        <v>41271</v>
      </c>
      <c r="AB13" s="3">
        <v>43648.2</v>
      </c>
      <c r="AC13" s="3">
        <v>43726.29</v>
      </c>
      <c r="AD13" s="3">
        <v>44279.77</v>
      </c>
      <c r="AE13" s="3">
        <v>45077.11</v>
      </c>
      <c r="AF13" s="3">
        <v>45984.05</v>
      </c>
      <c r="AG13" s="3">
        <v>45388.1</v>
      </c>
      <c r="AH13" s="3">
        <v>21989.87</v>
      </c>
      <c r="AI13" s="3">
        <f t="shared" si="0"/>
        <v>1321057.6600000006</v>
      </c>
    </row>
    <row r="14" spans="2:35" x14ac:dyDescent="0.25">
      <c r="B14" s="15" t="s">
        <v>11</v>
      </c>
      <c r="C14" s="15" t="s">
        <v>1</v>
      </c>
      <c r="D14" s="28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f t="shared" si="0"/>
        <v>0</v>
      </c>
    </row>
    <row r="15" spans="2:35" x14ac:dyDescent="0.25">
      <c r="B15" s="15" t="s">
        <v>12</v>
      </c>
      <c r="C15" s="15" t="s">
        <v>1</v>
      </c>
      <c r="D15" s="28">
        <v>611.41999999999996</v>
      </c>
      <c r="E15" s="3">
        <v>3063.48</v>
      </c>
      <c r="F15" s="3">
        <v>2074.21</v>
      </c>
      <c r="G15" s="3">
        <v>1561.87</v>
      </c>
      <c r="H15" s="3">
        <v>1063.5899999999999</v>
      </c>
      <c r="I15" s="3">
        <v>1152.6500000000001</v>
      </c>
      <c r="J15" s="3">
        <v>1707.43</v>
      </c>
      <c r="K15" s="3">
        <v>2479.2199999999998</v>
      </c>
      <c r="L15" s="3">
        <v>2217.1799999999998</v>
      </c>
      <c r="M15" s="3">
        <v>3166.8</v>
      </c>
      <c r="N15" s="3">
        <v>2718.8069999999998</v>
      </c>
      <c r="O15" s="3">
        <v>2834.94</v>
      </c>
      <c r="P15" s="3">
        <v>1813.7</v>
      </c>
      <c r="Q15" s="3">
        <v>2920.2069999999999</v>
      </c>
      <c r="R15" s="3">
        <v>1358.07</v>
      </c>
      <c r="S15" s="3">
        <v>1966.56</v>
      </c>
      <c r="T15" s="3">
        <v>2689.48</v>
      </c>
      <c r="U15" s="3">
        <v>3606.7</v>
      </c>
      <c r="V15" s="3">
        <v>3727.65</v>
      </c>
      <c r="W15" s="3">
        <v>2472.44</v>
      </c>
      <c r="X15" s="3">
        <v>2091.1</v>
      </c>
      <c r="Y15" s="3">
        <v>901.73</v>
      </c>
      <c r="Z15" s="3">
        <v>2088.2600000000002</v>
      </c>
      <c r="AA15" s="3">
        <v>1563.28</v>
      </c>
      <c r="AB15" s="3">
        <v>1205.71</v>
      </c>
      <c r="AC15" s="3">
        <v>805.68600000000004</v>
      </c>
      <c r="AD15" s="3">
        <v>1233.69</v>
      </c>
      <c r="AE15" s="3">
        <v>962.86</v>
      </c>
      <c r="AF15" s="3">
        <v>1602.4469999999999</v>
      </c>
      <c r="AG15" s="3">
        <v>652.01</v>
      </c>
      <c r="AH15" s="3">
        <v>490.5</v>
      </c>
      <c r="AI15" s="3">
        <f t="shared" si="0"/>
        <v>58803.677000000011</v>
      </c>
    </row>
    <row r="16" spans="2:35" x14ac:dyDescent="0.25">
      <c r="B16" s="15" t="s">
        <v>13</v>
      </c>
      <c r="C16" s="15" t="s">
        <v>1</v>
      </c>
      <c r="D16" s="28">
        <v>26136.600000000002</v>
      </c>
      <c r="E16" s="3">
        <v>26378</v>
      </c>
      <c r="F16" s="3">
        <v>25254</v>
      </c>
      <c r="G16" s="3">
        <v>31246</v>
      </c>
      <c r="H16" s="3">
        <v>46160</v>
      </c>
      <c r="I16" s="3">
        <v>49656</v>
      </c>
      <c r="J16" s="3">
        <v>43250.5</v>
      </c>
      <c r="K16" s="3">
        <v>28794</v>
      </c>
      <c r="L16" s="3">
        <v>25375.4</v>
      </c>
      <c r="M16" s="3">
        <v>24983.599999999999</v>
      </c>
      <c r="N16" s="3">
        <v>24509.3</v>
      </c>
      <c r="O16" s="3">
        <v>25905.200000000001</v>
      </c>
      <c r="P16" s="3">
        <v>25602.1</v>
      </c>
      <c r="Q16" s="3">
        <v>26039.850000000002</v>
      </c>
      <c r="R16" s="3">
        <v>32214</v>
      </c>
      <c r="S16" s="3">
        <v>32443.599999999999</v>
      </c>
      <c r="T16" s="3">
        <v>31935.699999999997</v>
      </c>
      <c r="U16" s="3">
        <v>31825.899999999998</v>
      </c>
      <c r="V16" s="3">
        <v>33212.550000000003</v>
      </c>
      <c r="W16" s="3">
        <v>34897.800000000003</v>
      </c>
      <c r="X16" s="3">
        <v>33354.300000000003</v>
      </c>
      <c r="Y16" s="3">
        <v>35032.300000000003</v>
      </c>
      <c r="Z16" s="3">
        <v>26328</v>
      </c>
      <c r="AA16" s="3">
        <v>25865</v>
      </c>
      <c r="AB16" s="3">
        <v>38969</v>
      </c>
      <c r="AC16" s="3">
        <v>45639.25</v>
      </c>
      <c r="AD16" s="3">
        <v>48520</v>
      </c>
      <c r="AE16" s="3">
        <v>47090</v>
      </c>
      <c r="AF16" s="3">
        <v>45690.7</v>
      </c>
      <c r="AG16" s="3">
        <v>47868</v>
      </c>
      <c r="AH16" s="3">
        <v>35610.75</v>
      </c>
      <c r="AI16" s="3">
        <f t="shared" si="0"/>
        <v>1055787.3999999999</v>
      </c>
    </row>
    <row r="17" spans="2:35" x14ac:dyDescent="0.25">
      <c r="B17" s="15" t="s">
        <v>14</v>
      </c>
      <c r="C17" s="15" t="s">
        <v>1</v>
      </c>
      <c r="D17" s="28">
        <f t="shared" ref="D17:AH17" si="1">D18-SUM(D5:D16)</f>
        <v>-82.649999999994179</v>
      </c>
      <c r="E17" s="3">
        <f t="shared" si="1"/>
        <v>1280.5099999999948</v>
      </c>
      <c r="F17" s="3">
        <f t="shared" si="1"/>
        <v>-465.30000000000291</v>
      </c>
      <c r="G17" s="3">
        <f t="shared" si="1"/>
        <v>-1004.820000000007</v>
      </c>
      <c r="H17" s="3">
        <f t="shared" si="1"/>
        <v>304.83999999999651</v>
      </c>
      <c r="I17" s="3">
        <f t="shared" si="1"/>
        <v>-1740.2249999999913</v>
      </c>
      <c r="J17" s="3">
        <f t="shared" si="1"/>
        <v>-605.19999999999709</v>
      </c>
      <c r="K17" s="3">
        <f t="shared" si="1"/>
        <v>-413.52000000000407</v>
      </c>
      <c r="L17" s="3">
        <f t="shared" si="1"/>
        <v>-482.09000000001106</v>
      </c>
      <c r="M17" s="3">
        <f t="shared" si="1"/>
        <v>-585.16000000000349</v>
      </c>
      <c r="N17" s="3">
        <f t="shared" si="1"/>
        <v>1554.3629999999976</v>
      </c>
      <c r="O17" s="3">
        <f t="shared" si="1"/>
        <v>1168.4199999999983</v>
      </c>
      <c r="P17" s="3">
        <f t="shared" si="1"/>
        <v>1097.8000000000029</v>
      </c>
      <c r="Q17" s="3">
        <f t="shared" si="1"/>
        <v>1300.3129999999946</v>
      </c>
      <c r="R17" s="3">
        <f t="shared" si="1"/>
        <v>-355.06999999999243</v>
      </c>
      <c r="S17" s="3">
        <f t="shared" si="1"/>
        <v>-358.88999999999942</v>
      </c>
      <c r="T17" s="3">
        <f t="shared" si="1"/>
        <v>162.0399999999936</v>
      </c>
      <c r="U17" s="3">
        <f t="shared" si="1"/>
        <v>-214.5399999999936</v>
      </c>
      <c r="V17" s="3">
        <f t="shared" si="1"/>
        <v>-514.79000000000815</v>
      </c>
      <c r="W17" s="3">
        <f t="shared" si="1"/>
        <v>101.76999999998952</v>
      </c>
      <c r="X17" s="3">
        <f t="shared" si="1"/>
        <v>426.94000000000233</v>
      </c>
      <c r="Y17" s="3">
        <f t="shared" si="1"/>
        <v>164.22999999999593</v>
      </c>
      <c r="Z17" s="3">
        <f t="shared" si="1"/>
        <v>-979.85000000000582</v>
      </c>
      <c r="AA17" s="3">
        <f t="shared" si="1"/>
        <v>830.08000000000175</v>
      </c>
      <c r="AB17" s="3">
        <f t="shared" si="1"/>
        <v>1041.4700000000012</v>
      </c>
      <c r="AC17" s="3">
        <f t="shared" si="1"/>
        <v>87.638999999995576</v>
      </c>
      <c r="AD17" s="3">
        <f t="shared" si="1"/>
        <v>-1907.6000000000058</v>
      </c>
      <c r="AE17" s="3">
        <f t="shared" si="1"/>
        <v>-424.61999999999534</v>
      </c>
      <c r="AF17" s="3">
        <f t="shared" si="1"/>
        <v>-971.61699999999837</v>
      </c>
      <c r="AG17" s="3">
        <f t="shared" si="1"/>
        <v>-2436.7299999999959</v>
      </c>
      <c r="AH17" s="3">
        <f t="shared" si="1"/>
        <v>-1696.5450000000055</v>
      </c>
      <c r="AI17" s="3">
        <f t="shared" si="0"/>
        <v>-5718.802000000047</v>
      </c>
    </row>
    <row r="18" spans="2:35" ht="15.75" thickBot="1" x14ac:dyDescent="0.3">
      <c r="B18" s="15" t="s">
        <v>49</v>
      </c>
      <c r="C18" s="102" t="s">
        <v>1</v>
      </c>
      <c r="D18" s="29">
        <v>70490.47</v>
      </c>
      <c r="E18" s="4">
        <v>75962.5</v>
      </c>
      <c r="F18" s="4">
        <v>75013.490000000005</v>
      </c>
      <c r="G18" s="4">
        <v>81070.600000000006</v>
      </c>
      <c r="H18" s="4">
        <v>93938.28</v>
      </c>
      <c r="I18" s="4">
        <v>95544.46</v>
      </c>
      <c r="J18" s="4">
        <v>93730.3</v>
      </c>
      <c r="K18" s="4">
        <v>82743.58</v>
      </c>
      <c r="L18" s="4">
        <v>80550.679999999993</v>
      </c>
      <c r="M18" s="4">
        <v>82581.100000000006</v>
      </c>
      <c r="N18" s="5">
        <v>83281</v>
      </c>
      <c r="O18" s="5">
        <v>83556.2</v>
      </c>
      <c r="P18" s="5">
        <v>80510.7</v>
      </c>
      <c r="Q18" s="5">
        <v>80212.62</v>
      </c>
      <c r="R18" s="5">
        <v>82556.55</v>
      </c>
      <c r="S18" s="5">
        <v>80916</v>
      </c>
      <c r="T18" s="5">
        <v>84963.7</v>
      </c>
      <c r="U18" s="5">
        <v>89466.16</v>
      </c>
      <c r="V18" s="5">
        <v>88950.51</v>
      </c>
      <c r="W18" s="5">
        <v>90093.01</v>
      </c>
      <c r="X18" s="5">
        <v>87961.78</v>
      </c>
      <c r="Y18" s="5">
        <v>84007.47</v>
      </c>
      <c r="Z18" s="5">
        <v>75010.16</v>
      </c>
      <c r="AA18" s="5">
        <v>72963.259999999995</v>
      </c>
      <c r="AB18" s="5">
        <v>85633.03</v>
      </c>
      <c r="AC18" s="5">
        <v>90517.87</v>
      </c>
      <c r="AD18" s="5">
        <v>92209.41</v>
      </c>
      <c r="AE18" s="5">
        <v>92900.32</v>
      </c>
      <c r="AF18" s="5">
        <v>92790.17</v>
      </c>
      <c r="AG18" s="5">
        <v>91624.55</v>
      </c>
      <c r="AH18" s="37">
        <v>65131.12</v>
      </c>
      <c r="AI18" s="105">
        <f>SUM(D18:AH18)</f>
        <v>2606881.0499999998</v>
      </c>
    </row>
    <row r="19" spans="2:35" ht="15.75" thickBot="1" x14ac:dyDescent="0.3">
      <c r="B19" s="15" t="s">
        <v>83</v>
      </c>
      <c r="C19" s="102" t="s">
        <v>1</v>
      </c>
      <c r="D19" s="106">
        <f>(D39*10^6/9500/0.84)+((IF(D31&lt;0,D30*75.19,(D30-D31)*75.19)))+(SUM(D5:D12))+D16+D17</f>
        <v>47672.987000000008</v>
      </c>
      <c r="E19" s="106">
        <f t="shared" ref="E19:AH19" si="2">(E39*10^6/9500/0.84)+((IF(E31&lt;0,E30*75.19,(E30-E31)*75.19)))+(SUM(E5:E12))+E16+E17</f>
        <v>53189.525399999999</v>
      </c>
      <c r="F19" s="106">
        <f t="shared" si="2"/>
        <v>51419.735999999997</v>
      </c>
      <c r="G19" s="106">
        <f t="shared" si="2"/>
        <v>56680.599999999991</v>
      </c>
      <c r="H19" s="106">
        <f t="shared" si="2"/>
        <v>68882.126510000002</v>
      </c>
      <c r="I19" s="106">
        <f t="shared" si="2"/>
        <v>69116.076900000015</v>
      </c>
      <c r="J19" s="106">
        <f t="shared" si="2"/>
        <v>68049.44829</v>
      </c>
      <c r="K19" s="106">
        <f t="shared" si="2"/>
        <v>57491.501599999989</v>
      </c>
      <c r="L19" s="106">
        <f t="shared" si="2"/>
        <v>55687.114999999991</v>
      </c>
      <c r="M19" s="106">
        <f t="shared" si="2"/>
        <v>57169.881099999991</v>
      </c>
      <c r="N19" s="106">
        <f t="shared" si="2"/>
        <v>58172.581099999996</v>
      </c>
      <c r="O19" s="106">
        <f t="shared" si="2"/>
        <v>58951.961500000005</v>
      </c>
      <c r="P19" s="106">
        <f t="shared" si="2"/>
        <v>55739.491399999999</v>
      </c>
      <c r="Q19" s="106">
        <f t="shared" si="2"/>
        <v>55316.388399999996</v>
      </c>
      <c r="R19" s="106">
        <f t="shared" si="2"/>
        <v>56679.568700000003</v>
      </c>
      <c r="S19" s="106">
        <f t="shared" si="2"/>
        <v>55178.024099999995</v>
      </c>
      <c r="T19" s="106">
        <f t="shared" si="2"/>
        <v>59826.906699999992</v>
      </c>
      <c r="U19" s="106">
        <f t="shared" si="2"/>
        <v>63586.438999999998</v>
      </c>
      <c r="V19" s="106">
        <f t="shared" si="2"/>
        <v>62902.361499999992</v>
      </c>
      <c r="W19" s="106">
        <f t="shared" si="2"/>
        <v>65055.275599999994</v>
      </c>
      <c r="X19" s="106">
        <f t="shared" si="2"/>
        <v>61951.952000000005</v>
      </c>
      <c r="Y19" s="106">
        <f t="shared" si="2"/>
        <v>58265.3102</v>
      </c>
      <c r="Z19" s="106">
        <f t="shared" si="2"/>
        <v>50278.12999999999</v>
      </c>
      <c r="AA19" s="106">
        <f t="shared" si="2"/>
        <v>49742.291500000007</v>
      </c>
      <c r="AB19" s="106">
        <f t="shared" si="2"/>
        <v>60105.205699999999</v>
      </c>
      <c r="AC19" s="106">
        <f t="shared" si="2"/>
        <v>64396.917399999991</v>
      </c>
      <c r="AD19" s="106">
        <f t="shared" si="2"/>
        <v>65513.751299999989</v>
      </c>
      <c r="AE19" s="106">
        <f t="shared" si="2"/>
        <v>66761.639200000005</v>
      </c>
      <c r="AF19" s="106">
        <f t="shared" si="2"/>
        <v>65767.386100000003</v>
      </c>
      <c r="AG19" s="106">
        <f t="shared" si="2"/>
        <v>63039.798500000004</v>
      </c>
      <c r="AH19" s="106">
        <f t="shared" si="2"/>
        <v>53929.249999999993</v>
      </c>
      <c r="AI19" s="107">
        <f>SUM(D19:AH19)</f>
        <v>1836519.6276999996</v>
      </c>
    </row>
    <row r="20" spans="2:35" ht="16.5" thickBot="1" x14ac:dyDescent="0.3">
      <c r="B20" s="231" t="s">
        <v>17</v>
      </c>
      <c r="C20" s="232"/>
      <c r="D20" s="243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5"/>
    </row>
    <row r="21" spans="2:35" x14ac:dyDescent="0.25">
      <c r="B21" s="15" t="s">
        <v>18</v>
      </c>
      <c r="C21" s="16" t="s">
        <v>46</v>
      </c>
      <c r="D21" s="60">
        <v>33</v>
      </c>
      <c r="E21" s="61">
        <v>43.63</v>
      </c>
      <c r="F21" s="61">
        <v>52.61</v>
      </c>
      <c r="G21" s="61">
        <v>57.88</v>
      </c>
      <c r="H21" s="61">
        <v>43.85</v>
      </c>
      <c r="I21" s="61">
        <v>66.98</v>
      </c>
      <c r="J21" s="61">
        <v>59.1</v>
      </c>
      <c r="K21" s="61">
        <v>46.63</v>
      </c>
      <c r="L21" s="61">
        <v>54</v>
      </c>
      <c r="M21" s="61">
        <v>61.32</v>
      </c>
      <c r="N21" s="61">
        <v>61.34</v>
      </c>
      <c r="O21" s="61">
        <v>55.61</v>
      </c>
      <c r="P21" s="61">
        <v>56.42</v>
      </c>
      <c r="Q21" s="61">
        <v>53.29</v>
      </c>
      <c r="R21" s="61">
        <v>57.15</v>
      </c>
      <c r="S21" s="61">
        <v>53.92</v>
      </c>
      <c r="T21" s="61">
        <v>51.37</v>
      </c>
      <c r="U21" s="61">
        <v>44</v>
      </c>
      <c r="V21" s="61">
        <v>48.4</v>
      </c>
      <c r="W21" s="61">
        <v>58.7</v>
      </c>
      <c r="X21" s="61">
        <v>56.3</v>
      </c>
      <c r="Y21" s="61">
        <v>69.099999999999994</v>
      </c>
      <c r="Z21" s="61">
        <v>59.38</v>
      </c>
      <c r="AA21" s="61">
        <v>62.63</v>
      </c>
      <c r="AB21" s="61">
        <v>57.83</v>
      </c>
      <c r="AC21" s="61">
        <v>73.88</v>
      </c>
      <c r="AD21" s="61">
        <v>71.78</v>
      </c>
      <c r="AE21" s="61">
        <v>54.27</v>
      </c>
      <c r="AF21" s="61">
        <v>65.88</v>
      </c>
      <c r="AG21" s="61">
        <v>66.95</v>
      </c>
      <c r="AH21" s="190">
        <v>53</v>
      </c>
      <c r="AI21" s="63">
        <f>SUM(D21:AH21)</f>
        <v>1750.1999999999996</v>
      </c>
    </row>
    <row r="22" spans="2:35" ht="15.75" thickBot="1" x14ac:dyDescent="0.3">
      <c r="B22" s="15" t="s">
        <v>19</v>
      </c>
      <c r="C22" s="17" t="s">
        <v>46</v>
      </c>
      <c r="D22" s="68">
        <v>38.78</v>
      </c>
      <c r="E22" s="69">
        <v>35.24</v>
      </c>
      <c r="F22" s="69">
        <v>36.44</v>
      </c>
      <c r="G22" s="69">
        <v>38.44</v>
      </c>
      <c r="H22" s="69">
        <v>49.12</v>
      </c>
      <c r="I22" s="69">
        <v>69.86</v>
      </c>
      <c r="J22" s="69">
        <v>50.12</v>
      </c>
      <c r="K22" s="69">
        <v>59.49</v>
      </c>
      <c r="L22" s="69">
        <v>43.6</v>
      </c>
      <c r="M22" s="69">
        <v>41.66</v>
      </c>
      <c r="N22" s="69">
        <v>34.31</v>
      </c>
      <c r="O22" s="69">
        <v>32.78</v>
      </c>
      <c r="P22" s="69">
        <v>40.200000000000003</v>
      </c>
      <c r="Q22" s="69">
        <v>41.46</v>
      </c>
      <c r="R22" s="69">
        <v>45.42</v>
      </c>
      <c r="S22" s="69">
        <v>43.07</v>
      </c>
      <c r="T22" s="69">
        <v>38.39</v>
      </c>
      <c r="U22" s="69">
        <v>39.61</v>
      </c>
      <c r="V22" s="69">
        <v>40.4</v>
      </c>
      <c r="W22" s="69">
        <v>39.700000000000003</v>
      </c>
      <c r="X22" s="69">
        <v>39.9</v>
      </c>
      <c r="Y22" s="69">
        <v>38.799999999999997</v>
      </c>
      <c r="Z22" s="69">
        <v>34.83</v>
      </c>
      <c r="AA22" s="69">
        <v>32.340000000000003</v>
      </c>
      <c r="AB22" s="69">
        <v>46.88</v>
      </c>
      <c r="AC22" s="69">
        <v>51.85</v>
      </c>
      <c r="AD22" s="69">
        <v>47.2</v>
      </c>
      <c r="AE22" s="69">
        <v>49.78</v>
      </c>
      <c r="AF22" s="69">
        <v>54.83</v>
      </c>
      <c r="AG22" s="69">
        <v>54.73</v>
      </c>
      <c r="AH22" s="191">
        <v>60</v>
      </c>
      <c r="AI22" s="71">
        <f>SUM(D22:AH22)</f>
        <v>1369.23</v>
      </c>
    </row>
    <row r="23" spans="2:35" ht="16.5" thickBot="1" x14ac:dyDescent="0.3">
      <c r="B23" s="231" t="s">
        <v>34</v>
      </c>
      <c r="C23" s="232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30"/>
    </row>
    <row r="24" spans="2:35" ht="15.75" thickBot="1" x14ac:dyDescent="0.3">
      <c r="B24" s="15" t="s">
        <v>20</v>
      </c>
      <c r="C24" s="21" t="s">
        <v>47</v>
      </c>
      <c r="D24" s="162">
        <v>7100</v>
      </c>
      <c r="E24" s="162">
        <v>7000</v>
      </c>
      <c r="F24" s="162">
        <v>7100</v>
      </c>
      <c r="G24" s="162">
        <v>7050</v>
      </c>
      <c r="H24" s="162">
        <v>10450</v>
      </c>
      <c r="I24" s="162">
        <v>15800</v>
      </c>
      <c r="J24" s="162">
        <v>17550</v>
      </c>
      <c r="K24" s="162">
        <v>8500</v>
      </c>
      <c r="L24" s="162">
        <v>7500</v>
      </c>
      <c r="M24" s="162">
        <v>7200</v>
      </c>
      <c r="N24" s="162">
        <v>7400</v>
      </c>
      <c r="O24" s="162">
        <v>6650</v>
      </c>
      <c r="P24" s="162">
        <v>5800</v>
      </c>
      <c r="Q24" s="162">
        <v>6000</v>
      </c>
      <c r="R24" s="162">
        <v>5950</v>
      </c>
      <c r="S24" s="162">
        <v>6100</v>
      </c>
      <c r="T24" s="162">
        <v>6250</v>
      </c>
      <c r="U24" s="162">
        <v>6200</v>
      </c>
      <c r="V24" s="162">
        <v>5050</v>
      </c>
      <c r="W24" s="162">
        <v>6800</v>
      </c>
      <c r="X24" s="162">
        <v>7550</v>
      </c>
      <c r="Y24" s="162">
        <v>6050</v>
      </c>
      <c r="Z24" s="162">
        <v>5950</v>
      </c>
      <c r="AA24" s="162">
        <v>5650</v>
      </c>
      <c r="AB24" s="162">
        <v>8750</v>
      </c>
      <c r="AC24" s="162">
        <v>16850</v>
      </c>
      <c r="AD24" s="162">
        <v>20950</v>
      </c>
      <c r="AE24" s="162">
        <v>10400</v>
      </c>
      <c r="AF24" s="162">
        <v>7600</v>
      </c>
      <c r="AG24" s="162">
        <v>6150</v>
      </c>
      <c r="AH24" s="162">
        <v>75050</v>
      </c>
      <c r="AI24" s="75">
        <f>SUM(D24:AH24)</f>
        <v>328400</v>
      </c>
    </row>
    <row r="25" spans="2:35" ht="16.5" thickBot="1" x14ac:dyDescent="0.3">
      <c r="B25" s="231" t="s">
        <v>35</v>
      </c>
      <c r="C25" s="232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175"/>
      <c r="AI25" s="79"/>
    </row>
    <row r="26" spans="2:35" x14ac:dyDescent="0.25">
      <c r="B26" s="19" t="s">
        <v>15</v>
      </c>
      <c r="C26" s="20" t="s">
        <v>21</v>
      </c>
      <c r="D26" s="162">
        <v>126432</v>
      </c>
      <c r="E26" s="162">
        <v>126032</v>
      </c>
      <c r="F26" s="174">
        <v>132528</v>
      </c>
      <c r="G26" s="173">
        <v>140208</v>
      </c>
      <c r="H26" s="162">
        <v>141840</v>
      </c>
      <c r="I26" s="162">
        <v>144032</v>
      </c>
      <c r="J26" s="162">
        <v>143002</v>
      </c>
      <c r="K26" s="162">
        <v>139024</v>
      </c>
      <c r="L26" s="162">
        <v>138320</v>
      </c>
      <c r="M26" s="174">
        <v>140128</v>
      </c>
      <c r="N26" s="173">
        <v>140275</v>
      </c>
      <c r="O26" s="162">
        <v>136520</v>
      </c>
      <c r="P26" s="162">
        <v>138080</v>
      </c>
      <c r="Q26" s="162">
        <v>138500</v>
      </c>
      <c r="R26" s="162">
        <v>140480</v>
      </c>
      <c r="S26" s="162">
        <v>141520</v>
      </c>
      <c r="T26" s="174">
        <v>139440</v>
      </c>
      <c r="U26" s="173">
        <v>141020</v>
      </c>
      <c r="V26" s="162">
        <v>143850</v>
      </c>
      <c r="W26" s="162">
        <v>142896</v>
      </c>
      <c r="X26" s="162">
        <v>143040</v>
      </c>
      <c r="Y26" s="162">
        <v>140370</v>
      </c>
      <c r="Z26" s="162">
        <v>136160</v>
      </c>
      <c r="AA26" s="174">
        <v>131632</v>
      </c>
      <c r="AB26" s="173">
        <v>142592</v>
      </c>
      <c r="AC26" s="162">
        <v>143088</v>
      </c>
      <c r="AD26" s="162">
        <v>144320</v>
      </c>
      <c r="AE26" s="162">
        <v>149392</v>
      </c>
      <c r="AF26" s="162">
        <v>153380</v>
      </c>
      <c r="AG26" s="162">
        <v>150090</v>
      </c>
      <c r="AH26" s="162">
        <v>68576</v>
      </c>
      <c r="AI26" s="63">
        <f>SUM(D26:AH26)</f>
        <v>4276767</v>
      </c>
    </row>
    <row r="27" spans="2:35" x14ac:dyDescent="0.25">
      <c r="B27" s="53" t="s">
        <v>79</v>
      </c>
      <c r="C27" s="14" t="s">
        <v>80</v>
      </c>
      <c r="D27" s="30">
        <f>(D26/24000)</f>
        <v>5.2679999999999998</v>
      </c>
      <c r="E27" s="23">
        <f t="shared" ref="E27:AH27" si="3">(E26/24000)</f>
        <v>5.2513333333333332</v>
      </c>
      <c r="F27" s="23">
        <f t="shared" si="3"/>
        <v>5.5220000000000002</v>
      </c>
      <c r="G27" s="23">
        <f t="shared" si="3"/>
        <v>5.8419999999999996</v>
      </c>
      <c r="H27" s="23">
        <f t="shared" si="3"/>
        <v>5.91</v>
      </c>
      <c r="I27" s="23">
        <f t="shared" si="3"/>
        <v>6.0013333333333332</v>
      </c>
      <c r="J27" s="23">
        <f t="shared" si="3"/>
        <v>5.9584166666666665</v>
      </c>
      <c r="K27" s="23">
        <f t="shared" si="3"/>
        <v>5.7926666666666664</v>
      </c>
      <c r="L27" s="23">
        <f t="shared" si="3"/>
        <v>5.7633333333333336</v>
      </c>
      <c r="M27" s="23">
        <f t="shared" si="3"/>
        <v>5.8386666666666667</v>
      </c>
      <c r="N27" s="23">
        <f t="shared" si="3"/>
        <v>5.8447916666666666</v>
      </c>
      <c r="O27" s="23">
        <f t="shared" si="3"/>
        <v>5.6883333333333335</v>
      </c>
      <c r="P27" s="23">
        <f t="shared" si="3"/>
        <v>5.753333333333333</v>
      </c>
      <c r="Q27" s="23">
        <f t="shared" si="3"/>
        <v>5.770833333333333</v>
      </c>
      <c r="R27" s="23">
        <f t="shared" si="3"/>
        <v>5.8533333333333335</v>
      </c>
      <c r="S27" s="23">
        <f t="shared" si="3"/>
        <v>5.8966666666666665</v>
      </c>
      <c r="T27" s="23">
        <f t="shared" si="3"/>
        <v>5.81</v>
      </c>
      <c r="U27" s="23">
        <f t="shared" si="3"/>
        <v>5.8758333333333335</v>
      </c>
      <c r="V27" s="23">
        <f t="shared" si="3"/>
        <v>5.9937500000000004</v>
      </c>
      <c r="W27" s="23">
        <f t="shared" si="3"/>
        <v>5.9539999999999997</v>
      </c>
      <c r="X27" s="23">
        <f t="shared" si="3"/>
        <v>5.96</v>
      </c>
      <c r="Y27" s="23">
        <f t="shared" si="3"/>
        <v>5.8487499999999999</v>
      </c>
      <c r="Z27" s="23">
        <f t="shared" si="3"/>
        <v>5.6733333333333329</v>
      </c>
      <c r="AA27" s="23">
        <f t="shared" si="3"/>
        <v>5.4846666666666666</v>
      </c>
      <c r="AB27" s="23">
        <f t="shared" si="3"/>
        <v>5.9413333333333336</v>
      </c>
      <c r="AC27" s="23">
        <f t="shared" si="3"/>
        <v>5.9619999999999997</v>
      </c>
      <c r="AD27" s="23">
        <f t="shared" si="3"/>
        <v>6.0133333333333336</v>
      </c>
      <c r="AE27" s="23">
        <f t="shared" si="3"/>
        <v>6.2246666666666668</v>
      </c>
      <c r="AF27" s="23">
        <f t="shared" si="3"/>
        <v>6.3908333333333331</v>
      </c>
      <c r="AG27" s="23">
        <f t="shared" si="3"/>
        <v>6.2537500000000001</v>
      </c>
      <c r="AH27" s="23">
        <f t="shared" si="3"/>
        <v>2.8573333333333335</v>
      </c>
      <c r="AI27" s="44"/>
    </row>
    <row r="28" spans="2:35" ht="15.75" thickBot="1" x14ac:dyDescent="0.3">
      <c r="B28" s="53" t="s">
        <v>81</v>
      </c>
      <c r="C28" s="14" t="s">
        <v>82</v>
      </c>
      <c r="D28" s="68">
        <f t="shared" ref="D28:AH28" si="4">IFERROR(D13/D26,"")</f>
        <v>0.31973392811946344</v>
      </c>
      <c r="E28" s="68">
        <f t="shared" si="4"/>
        <v>0.31905230417671704</v>
      </c>
      <c r="F28" s="68">
        <f t="shared" si="4"/>
        <v>0.31635661897863093</v>
      </c>
      <c r="G28" s="68">
        <f t="shared" si="4"/>
        <v>0.3092191601049869</v>
      </c>
      <c r="H28" s="68">
        <f t="shared" si="4"/>
        <v>0.3072068527918782</v>
      </c>
      <c r="I28" s="68">
        <f t="shared" si="4"/>
        <v>0.30730643190402135</v>
      </c>
      <c r="J28" s="68">
        <f t="shared" si="4"/>
        <v>0.30671249353155899</v>
      </c>
      <c r="K28" s="68">
        <f t="shared" si="4"/>
        <v>0.31071951605478193</v>
      </c>
      <c r="L28" s="68">
        <f t="shared" si="4"/>
        <v>0.3113105118565645</v>
      </c>
      <c r="M28" s="68">
        <f t="shared" si="4"/>
        <v>0.30935644553551039</v>
      </c>
      <c r="N28" s="68">
        <f t="shared" si="4"/>
        <v>0.30754803065407238</v>
      </c>
      <c r="O28" s="68">
        <f t="shared" si="4"/>
        <v>0.30918326985057132</v>
      </c>
      <c r="P28" s="68">
        <f t="shared" si="4"/>
        <v>0.3089643684820394</v>
      </c>
      <c r="Q28" s="68">
        <f t="shared" si="4"/>
        <v>0.3083241877256318</v>
      </c>
      <c r="R28" s="68">
        <f t="shared" si="4"/>
        <v>0.30820123861047838</v>
      </c>
      <c r="S28" s="68">
        <f t="shared" si="4"/>
        <v>0.30844332956472587</v>
      </c>
      <c r="T28" s="68">
        <f t="shared" si="4"/>
        <v>0.3092319277108434</v>
      </c>
      <c r="U28" s="68">
        <f t="shared" si="4"/>
        <v>0.30942064955325488</v>
      </c>
      <c r="V28" s="68">
        <f t="shared" si="4"/>
        <v>0.30771428571428572</v>
      </c>
      <c r="W28" s="68">
        <f t="shared" si="4"/>
        <v>0.3074774661292129</v>
      </c>
      <c r="X28" s="68">
        <f t="shared" si="4"/>
        <v>0.30641107382550337</v>
      </c>
      <c r="Y28" s="68">
        <f t="shared" si="4"/>
        <v>0.30797463845551043</v>
      </c>
      <c r="Z28" s="68">
        <f t="shared" si="4"/>
        <v>0.31429707696827264</v>
      </c>
      <c r="AA28" s="68">
        <f t="shared" si="4"/>
        <v>0.31353318342044489</v>
      </c>
      <c r="AB28" s="68">
        <f t="shared" si="4"/>
        <v>0.3061055318671454</v>
      </c>
      <c r="AC28" s="68">
        <f t="shared" si="4"/>
        <v>0.30559019624287154</v>
      </c>
      <c r="AD28" s="68">
        <f t="shared" si="4"/>
        <v>0.30681658813747226</v>
      </c>
      <c r="AE28" s="68">
        <f t="shared" si="4"/>
        <v>0.30173710774338652</v>
      </c>
      <c r="AF28" s="68">
        <f t="shared" si="4"/>
        <v>0.29980473334202634</v>
      </c>
      <c r="AG28" s="68">
        <f t="shared" si="4"/>
        <v>0.30240588979945365</v>
      </c>
      <c r="AH28" s="68">
        <f t="shared" si="4"/>
        <v>0.32066422655156324</v>
      </c>
      <c r="AI28" s="71"/>
    </row>
    <row r="29" spans="2:35" ht="16.5" thickBot="1" x14ac:dyDescent="0.3">
      <c r="B29" s="231" t="s">
        <v>22</v>
      </c>
      <c r="C29" s="232"/>
      <c r="D29" s="228"/>
      <c r="E29" s="229"/>
      <c r="F29" s="229"/>
      <c r="G29" s="229" t="s">
        <v>27</v>
      </c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29"/>
      <c r="AI29" s="230"/>
    </row>
    <row r="30" spans="2:35" ht="15.75" thickBot="1" x14ac:dyDescent="0.3">
      <c r="B30" s="15" t="s">
        <v>24</v>
      </c>
      <c r="C30" s="16" t="s">
        <v>23</v>
      </c>
      <c r="D30" s="60">
        <v>248</v>
      </c>
      <c r="E30" s="61">
        <v>281</v>
      </c>
      <c r="F30" s="61">
        <v>280</v>
      </c>
      <c r="G30" s="61">
        <v>274</v>
      </c>
      <c r="H30" s="61">
        <v>269</v>
      </c>
      <c r="I30" s="61">
        <v>270.08</v>
      </c>
      <c r="J30" s="61">
        <v>275.62</v>
      </c>
      <c r="K30" s="61">
        <v>284</v>
      </c>
      <c r="L30" s="61">
        <v>283.5</v>
      </c>
      <c r="M30" s="61">
        <v>299</v>
      </c>
      <c r="N30" s="61">
        <v>283</v>
      </c>
      <c r="O30" s="61">
        <v>281</v>
      </c>
      <c r="P30" s="61">
        <v>271</v>
      </c>
      <c r="Q30" s="61">
        <v>287</v>
      </c>
      <c r="R30" s="61">
        <v>258</v>
      </c>
      <c r="S30" s="61">
        <v>276.89999999999998</v>
      </c>
      <c r="T30" s="61">
        <v>286.83999999999997</v>
      </c>
      <c r="U30" s="61">
        <v>298</v>
      </c>
      <c r="V30" s="61">
        <v>304</v>
      </c>
      <c r="W30" s="61">
        <v>289</v>
      </c>
      <c r="X30" s="61">
        <v>283.12</v>
      </c>
      <c r="Y30" s="61">
        <v>261</v>
      </c>
      <c r="Z30" s="61">
        <v>275</v>
      </c>
      <c r="AA30" s="61">
        <v>274</v>
      </c>
      <c r="AB30" s="61">
        <v>274</v>
      </c>
      <c r="AC30" s="61">
        <v>259</v>
      </c>
      <c r="AD30" s="61">
        <v>262</v>
      </c>
      <c r="AE30" s="61">
        <v>267</v>
      </c>
      <c r="AF30" s="61">
        <v>284</v>
      </c>
      <c r="AG30" s="61">
        <v>266</v>
      </c>
      <c r="AH30" s="190">
        <v>150</v>
      </c>
      <c r="AI30" s="63">
        <f>SUM(D30:AH30)</f>
        <v>8454.06</v>
      </c>
    </row>
    <row r="31" spans="2:35" x14ac:dyDescent="0.25">
      <c r="B31" s="15" t="s">
        <v>50</v>
      </c>
      <c r="C31" s="16" t="s">
        <v>23</v>
      </c>
      <c r="D31" s="28">
        <v>5.7000000000000055</v>
      </c>
      <c r="E31" s="3">
        <v>8.3399999999999892</v>
      </c>
      <c r="F31" s="3">
        <v>8.6000000000000014</v>
      </c>
      <c r="G31" s="3">
        <v>1</v>
      </c>
      <c r="H31" s="3">
        <v>8.5709999999999997</v>
      </c>
      <c r="I31" s="3">
        <v>17.569999999999975</v>
      </c>
      <c r="J31" s="3">
        <v>11.129000000000012</v>
      </c>
      <c r="K31" s="3">
        <v>12.360000000000001</v>
      </c>
      <c r="L31" s="3">
        <v>11.999999999999989</v>
      </c>
      <c r="M31" s="3">
        <v>18.310000000000002</v>
      </c>
      <c r="N31" s="3">
        <v>7.0099999999999909</v>
      </c>
      <c r="O31" s="3">
        <v>9.149999999999995</v>
      </c>
      <c r="P31" s="3">
        <v>8.9400000000000048</v>
      </c>
      <c r="Q31" s="3">
        <v>11.340000000000011</v>
      </c>
      <c r="R31" s="3">
        <v>8.27</v>
      </c>
      <c r="S31" s="3">
        <v>12.509999999999991</v>
      </c>
      <c r="T31" s="3">
        <v>11.909999999999982</v>
      </c>
      <c r="U31" s="3">
        <v>13.899999999999999</v>
      </c>
      <c r="V31" s="3">
        <v>12.150000000000013</v>
      </c>
      <c r="W31" s="3">
        <v>4.7600000000000087</v>
      </c>
      <c r="X31" s="3">
        <v>18.319999999999997</v>
      </c>
      <c r="Y31" s="3">
        <v>16.420000000000012</v>
      </c>
      <c r="Z31" s="3">
        <v>6.9999999999999982</v>
      </c>
      <c r="AA31" s="3">
        <v>13.15</v>
      </c>
      <c r="AB31" s="3">
        <v>16.97</v>
      </c>
      <c r="AC31" s="3">
        <v>14.140000000000008</v>
      </c>
      <c r="AD31" s="3">
        <v>11.729999999999997</v>
      </c>
      <c r="AE31" s="3">
        <v>2.3200000000000003</v>
      </c>
      <c r="AF31" s="3">
        <v>10.510000000000012</v>
      </c>
      <c r="AG31" s="3">
        <v>33.849999999999994</v>
      </c>
      <c r="AH31" s="193">
        <v>0</v>
      </c>
      <c r="AI31" s="44">
        <f>SUM(D31:AH31)</f>
        <v>347.92999999999995</v>
      </c>
    </row>
    <row r="32" spans="2:35" x14ac:dyDescent="0.25">
      <c r="B32" s="15" t="s">
        <v>25</v>
      </c>
      <c r="C32" s="18" t="s">
        <v>23</v>
      </c>
      <c r="D32" s="28">
        <v>24</v>
      </c>
      <c r="E32" s="3">
        <v>11</v>
      </c>
      <c r="F32" s="3">
        <v>25</v>
      </c>
      <c r="G32" s="3">
        <v>22</v>
      </c>
      <c r="H32" s="3">
        <v>17</v>
      </c>
      <c r="I32" s="3">
        <v>19</v>
      </c>
      <c r="J32" s="3">
        <v>21</v>
      </c>
      <c r="K32" s="3">
        <v>24</v>
      </c>
      <c r="L32" s="3">
        <v>26</v>
      </c>
      <c r="M32" s="3">
        <v>2</v>
      </c>
      <c r="N32" s="3">
        <v>22</v>
      </c>
      <c r="O32" s="3">
        <v>26</v>
      </c>
      <c r="P32" s="3">
        <v>23</v>
      </c>
      <c r="Q32" s="3">
        <v>21</v>
      </c>
      <c r="R32" s="3">
        <v>19</v>
      </c>
      <c r="S32" s="3">
        <v>14</v>
      </c>
      <c r="T32" s="3">
        <v>23</v>
      </c>
      <c r="U32" s="3">
        <v>26</v>
      </c>
      <c r="V32" s="3">
        <v>30</v>
      </c>
      <c r="W32" s="3">
        <v>21</v>
      </c>
      <c r="X32" s="3">
        <v>20</v>
      </c>
      <c r="Y32" s="3">
        <v>24</v>
      </c>
      <c r="Z32" s="3">
        <v>24</v>
      </c>
      <c r="AA32" s="3">
        <v>22</v>
      </c>
      <c r="AB32" s="3">
        <v>14</v>
      </c>
      <c r="AC32" s="3">
        <v>7</v>
      </c>
      <c r="AD32" s="3">
        <v>11</v>
      </c>
      <c r="AE32" s="3">
        <v>4</v>
      </c>
      <c r="AF32" s="3">
        <v>14</v>
      </c>
      <c r="AG32" s="3">
        <v>4</v>
      </c>
      <c r="AH32" s="193">
        <v>13.8</v>
      </c>
      <c r="AI32" s="44">
        <f t="shared" ref="AI32:AI37" si="5">SUM(D32:AH32)</f>
        <v>573.79999999999995</v>
      </c>
    </row>
    <row r="33" spans="2:37" x14ac:dyDescent="0.25">
      <c r="B33" s="15" t="s">
        <v>26</v>
      </c>
      <c r="C33" s="18" t="s">
        <v>23</v>
      </c>
      <c r="D33" s="28">
        <v>18</v>
      </c>
      <c r="E33" s="3">
        <v>10</v>
      </c>
      <c r="F33" s="3">
        <v>16</v>
      </c>
      <c r="G33" s="3">
        <v>15</v>
      </c>
      <c r="H33" s="3">
        <v>18</v>
      </c>
      <c r="I33" s="3">
        <v>19</v>
      </c>
      <c r="J33" s="3">
        <v>13</v>
      </c>
      <c r="K33" s="3">
        <v>17</v>
      </c>
      <c r="L33" s="3">
        <v>17</v>
      </c>
      <c r="M33" s="3">
        <v>2</v>
      </c>
      <c r="N33" s="3">
        <v>11</v>
      </c>
      <c r="O33" s="3">
        <v>15</v>
      </c>
      <c r="P33" s="3">
        <v>16</v>
      </c>
      <c r="Q33" s="3">
        <v>15</v>
      </c>
      <c r="R33" s="3">
        <v>13</v>
      </c>
      <c r="S33" s="3">
        <v>12</v>
      </c>
      <c r="T33" s="3">
        <v>13</v>
      </c>
      <c r="U33" s="3">
        <v>15</v>
      </c>
      <c r="V33" s="3">
        <v>17</v>
      </c>
      <c r="W33" s="3">
        <v>15</v>
      </c>
      <c r="X33" s="3">
        <v>14</v>
      </c>
      <c r="Y33" s="3">
        <v>14</v>
      </c>
      <c r="Z33" s="3">
        <v>14</v>
      </c>
      <c r="AA33" s="3">
        <v>12</v>
      </c>
      <c r="AB33" s="3">
        <v>10</v>
      </c>
      <c r="AC33" s="3">
        <v>9</v>
      </c>
      <c r="AD33" s="3">
        <v>11</v>
      </c>
      <c r="AE33" s="3">
        <v>6</v>
      </c>
      <c r="AF33" s="3">
        <v>12</v>
      </c>
      <c r="AG33" s="3">
        <v>2</v>
      </c>
      <c r="AH33" s="193">
        <v>14</v>
      </c>
      <c r="AI33" s="44">
        <f t="shared" si="5"/>
        <v>405</v>
      </c>
    </row>
    <row r="34" spans="2:37" x14ac:dyDescent="0.25">
      <c r="B34" s="15" t="s">
        <v>0</v>
      </c>
      <c r="C34" s="18" t="s">
        <v>23</v>
      </c>
      <c r="D34" s="28">
        <f>D5*9500/565/0.7/1000</f>
        <v>80.275600505688999</v>
      </c>
      <c r="E34" s="28">
        <f t="shared" ref="E34:AH35" si="6">E5*9500/565/0.7/1000</f>
        <v>81.881112515802783</v>
      </c>
      <c r="F34" s="28">
        <f t="shared" si="6"/>
        <v>33.782528445006321</v>
      </c>
      <c r="G34" s="28">
        <f t="shared" si="6"/>
        <v>39.669405815423517</v>
      </c>
      <c r="H34" s="28">
        <f t="shared" si="6"/>
        <v>29.902541087231359</v>
      </c>
      <c r="I34" s="28">
        <f t="shared" si="6"/>
        <v>51.978451327433632</v>
      </c>
      <c r="J34" s="28">
        <f t="shared" si="6"/>
        <v>21.807964601769914</v>
      </c>
      <c r="K34" s="28">
        <f t="shared" si="6"/>
        <v>40.472161820480409</v>
      </c>
      <c r="L34" s="28">
        <f t="shared" si="6"/>
        <v>73.252085967130213</v>
      </c>
      <c r="M34" s="28">
        <f t="shared" si="6"/>
        <v>97.334045512010121</v>
      </c>
      <c r="N34" s="28">
        <f t="shared" si="6"/>
        <v>92.985903919089765</v>
      </c>
      <c r="O34" s="28">
        <f t="shared" si="6"/>
        <v>93.454058154235142</v>
      </c>
      <c r="P34" s="28">
        <f t="shared" si="6"/>
        <v>52.111883691529712</v>
      </c>
      <c r="Q34" s="28">
        <f t="shared" si="6"/>
        <v>5.8868773704171948</v>
      </c>
      <c r="R34" s="28">
        <f t="shared" si="6"/>
        <v>25.35359039190898</v>
      </c>
      <c r="S34" s="28">
        <f t="shared" si="6"/>
        <v>54.721201011378</v>
      </c>
      <c r="T34" s="28">
        <f t="shared" si="6"/>
        <v>30.303919089759798</v>
      </c>
      <c r="U34" s="28">
        <f t="shared" si="6"/>
        <v>78.735903919089765</v>
      </c>
      <c r="V34" s="28">
        <f t="shared" si="6"/>
        <v>61.948166877370426</v>
      </c>
      <c r="W34" s="28">
        <f t="shared" si="6"/>
        <v>43.349304677623266</v>
      </c>
      <c r="X34" s="28">
        <f t="shared" si="6"/>
        <v>34.58672566371682</v>
      </c>
      <c r="Y34" s="28">
        <f t="shared" si="6"/>
        <v>27.226927939317321</v>
      </c>
      <c r="Z34" s="28">
        <f t="shared" si="6"/>
        <v>70.241150442477888</v>
      </c>
      <c r="AA34" s="28">
        <f t="shared" si="6"/>
        <v>75.793426042983569</v>
      </c>
      <c r="AB34" s="28">
        <f t="shared" si="6"/>
        <v>16.255689001264223</v>
      </c>
      <c r="AC34" s="28">
        <f t="shared" si="6"/>
        <v>5.3517067003792675</v>
      </c>
      <c r="AD34" s="28">
        <f t="shared" si="6"/>
        <v>2.0068900126422253</v>
      </c>
      <c r="AE34" s="28">
        <f t="shared" si="6"/>
        <v>1.1378381795195955</v>
      </c>
      <c r="AF34" s="28">
        <f t="shared" si="6"/>
        <v>2.7427496839443748</v>
      </c>
      <c r="AG34" s="28">
        <f t="shared" si="6"/>
        <v>1.3379266750948169</v>
      </c>
      <c r="AH34" s="28">
        <f t="shared" si="6"/>
        <v>12.710303413400759</v>
      </c>
      <c r="AI34" s="44">
        <f t="shared" si="5"/>
        <v>1338.5980404551201</v>
      </c>
    </row>
    <row r="35" spans="2:37" x14ac:dyDescent="0.25">
      <c r="B35" s="15" t="s">
        <v>2</v>
      </c>
      <c r="C35" s="18" t="s">
        <v>23</v>
      </c>
      <c r="D35" s="28">
        <f>D6*9500/565/0.7/1000</f>
        <v>1.4051833122629585</v>
      </c>
      <c r="E35" s="28">
        <f t="shared" si="6"/>
        <v>38.933666245259161</v>
      </c>
      <c r="F35" s="28">
        <f>F6*9500/565/0.7/1000</f>
        <v>115.73065739570166</v>
      </c>
      <c r="G35" s="28">
        <f t="shared" si="6"/>
        <v>102.35139064475348</v>
      </c>
      <c r="H35" s="28">
        <f t="shared" si="6"/>
        <v>38.209936788874849</v>
      </c>
      <c r="I35" s="28">
        <f t="shared" si="6"/>
        <v>1.2041340075853351</v>
      </c>
      <c r="J35" s="28">
        <f t="shared" si="6"/>
        <v>110.7133122629583</v>
      </c>
      <c r="K35" s="28">
        <f t="shared" si="6"/>
        <v>168.17738305941847</v>
      </c>
      <c r="L35" s="28">
        <f t="shared" si="6"/>
        <v>176.07115044247789</v>
      </c>
      <c r="M35" s="28">
        <f t="shared" si="6"/>
        <v>182.89457648546144</v>
      </c>
      <c r="N35" s="28">
        <f t="shared" si="6"/>
        <v>179.81734513274336</v>
      </c>
      <c r="O35" s="28">
        <f t="shared" si="6"/>
        <v>181.28786346396967</v>
      </c>
      <c r="P35" s="28">
        <f t="shared" si="6"/>
        <v>172.12414664981037</v>
      </c>
      <c r="Q35" s="28">
        <f t="shared" si="6"/>
        <v>168.24415929203542</v>
      </c>
      <c r="R35" s="28">
        <f t="shared" si="6"/>
        <v>119.81121365360303</v>
      </c>
      <c r="S35" s="28">
        <f t="shared" si="6"/>
        <v>22.47572692793932</v>
      </c>
      <c r="T35" s="28">
        <f t="shared" si="6"/>
        <v>139.21115044247787</v>
      </c>
      <c r="U35" s="28">
        <f t="shared" si="6"/>
        <v>176.20518331226296</v>
      </c>
      <c r="V35" s="28">
        <f t="shared" si="6"/>
        <v>136.46852085967132</v>
      </c>
      <c r="W35" s="28">
        <f t="shared" si="6"/>
        <v>165.23514538558788</v>
      </c>
      <c r="X35" s="28">
        <f t="shared" si="6"/>
        <v>163.82996207332491</v>
      </c>
      <c r="Y35" s="28">
        <f t="shared" si="6"/>
        <v>85.159152970922875</v>
      </c>
      <c r="Z35" s="28">
        <f t="shared" si="6"/>
        <v>44.552958280657393</v>
      </c>
      <c r="AA35" s="28">
        <f t="shared" si="6"/>
        <v>6.6896333754740844</v>
      </c>
      <c r="AB35" s="28">
        <f t="shared" si="6"/>
        <v>2.2074589127686477</v>
      </c>
      <c r="AC35" s="28">
        <f t="shared" si="6"/>
        <v>0.86965233881163073</v>
      </c>
      <c r="AD35" s="28">
        <f t="shared" si="6"/>
        <v>0</v>
      </c>
      <c r="AE35" s="28">
        <f t="shared" si="6"/>
        <v>3.5453855878634641</v>
      </c>
      <c r="AF35" s="28">
        <f t="shared" si="6"/>
        <v>8.8972123893805293</v>
      </c>
      <c r="AG35" s="28">
        <f t="shared" si="6"/>
        <v>2.3412515802781289</v>
      </c>
      <c r="AH35" s="28">
        <f t="shared" si="6"/>
        <v>94.390726927939326</v>
      </c>
      <c r="AI35" s="44">
        <f t="shared" si="5"/>
        <v>2809.0552402022759</v>
      </c>
    </row>
    <row r="36" spans="2:37" x14ac:dyDescent="0.25">
      <c r="B36" s="15" t="s">
        <v>6</v>
      </c>
      <c r="C36" s="18" t="s">
        <v>23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194">
        <v>0</v>
      </c>
      <c r="AI36" s="44">
        <f t="shared" si="5"/>
        <v>0</v>
      </c>
    </row>
    <row r="37" spans="2:37" ht="15.75" thickBot="1" x14ac:dyDescent="0.3">
      <c r="B37" s="15" t="s">
        <v>48</v>
      </c>
      <c r="C37" s="17" t="s">
        <v>23</v>
      </c>
      <c r="D37" s="28">
        <f>(D12+D11)*9500/565/0.7/1000</f>
        <v>0</v>
      </c>
      <c r="E37" s="28">
        <f t="shared" ref="E37:AH37" si="7">(E12+E11)*9500/565/0.7/1000</f>
        <v>0</v>
      </c>
      <c r="F37" s="28">
        <f t="shared" si="7"/>
        <v>0</v>
      </c>
      <c r="G37" s="28">
        <f t="shared" si="7"/>
        <v>0</v>
      </c>
      <c r="H37" s="28">
        <f t="shared" si="7"/>
        <v>0</v>
      </c>
      <c r="I37" s="28">
        <f t="shared" si="7"/>
        <v>0</v>
      </c>
      <c r="J37" s="28">
        <f t="shared" si="7"/>
        <v>0</v>
      </c>
      <c r="K37" s="28">
        <f t="shared" si="7"/>
        <v>0</v>
      </c>
      <c r="L37" s="28">
        <f t="shared" si="7"/>
        <v>0</v>
      </c>
      <c r="M37" s="28">
        <f t="shared" si="7"/>
        <v>0</v>
      </c>
      <c r="N37" s="28">
        <f t="shared" si="7"/>
        <v>0</v>
      </c>
      <c r="O37" s="28">
        <f t="shared" si="7"/>
        <v>0</v>
      </c>
      <c r="P37" s="28">
        <f t="shared" si="7"/>
        <v>0</v>
      </c>
      <c r="Q37" s="28">
        <f t="shared" si="7"/>
        <v>0</v>
      </c>
      <c r="R37" s="28">
        <f t="shared" si="7"/>
        <v>0</v>
      </c>
      <c r="S37" s="28">
        <f t="shared" si="7"/>
        <v>0</v>
      </c>
      <c r="T37" s="28">
        <f t="shared" si="7"/>
        <v>0</v>
      </c>
      <c r="U37" s="28">
        <f t="shared" si="7"/>
        <v>0</v>
      </c>
      <c r="V37" s="28">
        <f t="shared" si="7"/>
        <v>0</v>
      </c>
      <c r="W37" s="28">
        <f t="shared" si="7"/>
        <v>0</v>
      </c>
      <c r="X37" s="28">
        <f t="shared" si="7"/>
        <v>0</v>
      </c>
      <c r="Y37" s="28">
        <f t="shared" si="7"/>
        <v>0</v>
      </c>
      <c r="Z37" s="28">
        <f t="shared" si="7"/>
        <v>0</v>
      </c>
      <c r="AA37" s="28">
        <f t="shared" si="7"/>
        <v>0</v>
      </c>
      <c r="AB37" s="28">
        <f t="shared" si="7"/>
        <v>0</v>
      </c>
      <c r="AC37" s="28">
        <f t="shared" si="7"/>
        <v>0</v>
      </c>
      <c r="AD37" s="28">
        <f t="shared" si="7"/>
        <v>0</v>
      </c>
      <c r="AE37" s="28">
        <f t="shared" si="7"/>
        <v>0</v>
      </c>
      <c r="AF37" s="28">
        <f t="shared" si="7"/>
        <v>0</v>
      </c>
      <c r="AG37" s="28">
        <f t="shared" si="7"/>
        <v>0</v>
      </c>
      <c r="AH37" s="28">
        <f t="shared" si="7"/>
        <v>0</v>
      </c>
      <c r="AI37" s="44">
        <f t="shared" si="5"/>
        <v>0</v>
      </c>
    </row>
    <row r="38" spans="2:37" ht="16.5" thickBot="1" x14ac:dyDescent="0.3">
      <c r="B38" s="231" t="s">
        <v>28</v>
      </c>
      <c r="C38" s="232"/>
      <c r="D38" s="228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</row>
    <row r="39" spans="2:37" x14ac:dyDescent="0.25">
      <c r="B39" s="15" t="s">
        <v>29</v>
      </c>
      <c r="C39" s="101" t="s">
        <v>32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144">
        <f>SUM(D39:AH39)</f>
        <v>0</v>
      </c>
    </row>
    <row r="40" spans="2:37" x14ac:dyDescent="0.25">
      <c r="B40" s="15" t="s">
        <v>30</v>
      </c>
      <c r="C40" s="15" t="s">
        <v>32</v>
      </c>
      <c r="D40" s="28">
        <v>115</v>
      </c>
      <c r="E40" s="3">
        <v>154</v>
      </c>
      <c r="F40" s="3">
        <v>191</v>
      </c>
      <c r="G40" s="3">
        <v>218</v>
      </c>
      <c r="H40" s="3">
        <v>152</v>
      </c>
      <c r="I40" s="3">
        <v>166</v>
      </c>
      <c r="J40" s="3">
        <v>211</v>
      </c>
      <c r="K40" s="3">
        <v>166</v>
      </c>
      <c r="L40" s="3">
        <v>182</v>
      </c>
      <c r="M40" s="3">
        <v>210</v>
      </c>
      <c r="N40" s="3">
        <v>205</v>
      </c>
      <c r="O40" s="3">
        <v>191</v>
      </c>
      <c r="P40" s="3">
        <v>201</v>
      </c>
      <c r="Q40" s="3">
        <v>186</v>
      </c>
      <c r="R40" s="3">
        <v>203</v>
      </c>
      <c r="S40" s="3">
        <v>184</v>
      </c>
      <c r="T40" s="3">
        <v>176</v>
      </c>
      <c r="U40" s="3">
        <v>152</v>
      </c>
      <c r="V40" s="3">
        <v>165</v>
      </c>
      <c r="W40" s="3">
        <v>198</v>
      </c>
      <c r="X40" s="3">
        <v>190</v>
      </c>
      <c r="Y40" s="3">
        <v>243</v>
      </c>
      <c r="Z40" s="3">
        <v>207</v>
      </c>
      <c r="AA40" s="3">
        <v>219</v>
      </c>
      <c r="AB40" s="3">
        <v>208</v>
      </c>
      <c r="AC40" s="3">
        <v>256</v>
      </c>
      <c r="AD40" s="3">
        <v>253</v>
      </c>
      <c r="AE40" s="3">
        <v>188</v>
      </c>
      <c r="AF40" s="3">
        <v>232</v>
      </c>
      <c r="AG40" s="3">
        <v>236</v>
      </c>
      <c r="AH40" s="193">
        <v>153</v>
      </c>
      <c r="AI40" s="145">
        <f>SUM(D40:AH40)</f>
        <v>6011</v>
      </c>
      <c r="AK40" s="161"/>
    </row>
    <row r="41" spans="2:37" x14ac:dyDescent="0.25">
      <c r="B41" s="15" t="s">
        <v>31</v>
      </c>
      <c r="C41" s="15" t="s">
        <v>32</v>
      </c>
      <c r="D41" s="28">
        <v>144</v>
      </c>
      <c r="E41" s="3">
        <v>120</v>
      </c>
      <c r="F41" s="3">
        <v>124</v>
      </c>
      <c r="G41" s="3">
        <v>140</v>
      </c>
      <c r="H41" s="3">
        <v>170</v>
      </c>
      <c r="I41" s="3">
        <v>174</v>
      </c>
      <c r="J41" s="3">
        <v>173</v>
      </c>
      <c r="K41" s="3">
        <v>148</v>
      </c>
      <c r="L41" s="3">
        <v>146</v>
      </c>
      <c r="M41" s="3">
        <v>140</v>
      </c>
      <c r="N41" s="3">
        <v>127</v>
      </c>
      <c r="O41" s="3">
        <v>108</v>
      </c>
      <c r="P41" s="3">
        <v>135</v>
      </c>
      <c r="Q41" s="3">
        <v>139</v>
      </c>
      <c r="R41" s="3">
        <v>154</v>
      </c>
      <c r="S41" s="3">
        <v>144</v>
      </c>
      <c r="T41" s="3">
        <v>131</v>
      </c>
      <c r="U41" s="3">
        <v>135</v>
      </c>
      <c r="V41" s="3">
        <v>138</v>
      </c>
      <c r="W41" s="3">
        <v>135</v>
      </c>
      <c r="X41" s="3">
        <v>134</v>
      </c>
      <c r="Y41" s="3">
        <v>130</v>
      </c>
      <c r="Z41" s="3">
        <v>118</v>
      </c>
      <c r="AA41" s="3">
        <v>109</v>
      </c>
      <c r="AB41" s="3">
        <v>157</v>
      </c>
      <c r="AC41" s="3">
        <v>177</v>
      </c>
      <c r="AD41" s="3">
        <v>165</v>
      </c>
      <c r="AE41" s="3">
        <v>174</v>
      </c>
      <c r="AF41" s="3">
        <v>186</v>
      </c>
      <c r="AG41" s="3">
        <v>189</v>
      </c>
      <c r="AH41" s="193">
        <v>195</v>
      </c>
      <c r="AI41" s="145">
        <f t="shared" ref="AI41:AI43" si="8">SUM(D41:AH41)</f>
        <v>4559</v>
      </c>
      <c r="AK41" s="161"/>
    </row>
    <row r="42" spans="2:37" x14ac:dyDescent="0.25">
      <c r="B42" s="15" t="s">
        <v>3</v>
      </c>
      <c r="C42" s="15" t="s">
        <v>32</v>
      </c>
      <c r="D42" s="31">
        <f t="shared" ref="D42:AH44" si="9">(D7*9500*0.84)/10^6</f>
        <v>0</v>
      </c>
      <c r="E42" s="6">
        <f t="shared" si="9"/>
        <v>0</v>
      </c>
      <c r="F42" s="6">
        <f t="shared" si="9"/>
        <v>0</v>
      </c>
      <c r="G42" s="6">
        <f t="shared" si="9"/>
        <v>0</v>
      </c>
      <c r="H42" s="6">
        <f t="shared" si="9"/>
        <v>0</v>
      </c>
      <c r="I42" s="6">
        <f t="shared" si="9"/>
        <v>0</v>
      </c>
      <c r="J42" s="6">
        <f t="shared" si="9"/>
        <v>0</v>
      </c>
      <c r="K42" s="6">
        <f t="shared" si="9"/>
        <v>0</v>
      </c>
      <c r="L42" s="6">
        <f t="shared" si="9"/>
        <v>0</v>
      </c>
      <c r="M42" s="6">
        <f t="shared" si="9"/>
        <v>0</v>
      </c>
      <c r="N42" s="6">
        <f t="shared" si="9"/>
        <v>0</v>
      </c>
      <c r="O42" s="6">
        <f t="shared" si="9"/>
        <v>0</v>
      </c>
      <c r="P42" s="6">
        <f t="shared" si="9"/>
        <v>0</v>
      </c>
      <c r="Q42" s="6">
        <f t="shared" si="9"/>
        <v>0</v>
      </c>
      <c r="R42" s="6">
        <f t="shared" si="9"/>
        <v>0</v>
      </c>
      <c r="S42" s="6">
        <f t="shared" si="9"/>
        <v>0</v>
      </c>
      <c r="T42" s="6">
        <f t="shared" si="9"/>
        <v>0</v>
      </c>
      <c r="U42" s="6">
        <f t="shared" si="9"/>
        <v>0</v>
      </c>
      <c r="V42" s="6">
        <f t="shared" si="9"/>
        <v>0</v>
      </c>
      <c r="W42" s="6">
        <f t="shared" si="9"/>
        <v>0</v>
      </c>
      <c r="X42" s="6">
        <f t="shared" si="9"/>
        <v>0</v>
      </c>
      <c r="Y42" s="6">
        <f t="shared" si="9"/>
        <v>0</v>
      </c>
      <c r="Z42" s="6">
        <f t="shared" si="9"/>
        <v>0</v>
      </c>
      <c r="AA42" s="6">
        <f t="shared" si="9"/>
        <v>0</v>
      </c>
      <c r="AB42" s="6">
        <f t="shared" si="9"/>
        <v>0</v>
      </c>
      <c r="AC42" s="6">
        <f t="shared" si="9"/>
        <v>0</v>
      </c>
      <c r="AD42" s="6">
        <f t="shared" si="9"/>
        <v>0</v>
      </c>
      <c r="AE42" s="6">
        <f t="shared" si="9"/>
        <v>0</v>
      </c>
      <c r="AF42" s="6">
        <f t="shared" si="9"/>
        <v>0</v>
      </c>
      <c r="AG42" s="6">
        <f t="shared" si="9"/>
        <v>0</v>
      </c>
      <c r="AH42" s="6">
        <f t="shared" si="9"/>
        <v>0</v>
      </c>
      <c r="AI42" s="145">
        <f t="shared" si="8"/>
        <v>0</v>
      </c>
      <c r="AK42" s="160"/>
    </row>
    <row r="43" spans="2:37" x14ac:dyDescent="0.25">
      <c r="B43" s="15" t="s">
        <v>4</v>
      </c>
      <c r="C43" s="15" t="s">
        <v>32</v>
      </c>
      <c r="D43" s="31">
        <f t="shared" si="9"/>
        <v>0</v>
      </c>
      <c r="E43" s="6">
        <f t="shared" si="9"/>
        <v>0</v>
      </c>
      <c r="F43" s="6">
        <f t="shared" si="9"/>
        <v>0</v>
      </c>
      <c r="G43" s="6">
        <f t="shared" si="9"/>
        <v>0</v>
      </c>
      <c r="H43" s="6">
        <f t="shared" si="9"/>
        <v>0</v>
      </c>
      <c r="I43" s="6">
        <f t="shared" si="9"/>
        <v>0</v>
      </c>
      <c r="J43" s="6">
        <f t="shared" si="9"/>
        <v>0</v>
      </c>
      <c r="K43" s="6">
        <f t="shared" si="9"/>
        <v>0</v>
      </c>
      <c r="L43" s="6">
        <f t="shared" si="9"/>
        <v>0</v>
      </c>
      <c r="M43" s="6">
        <f t="shared" si="9"/>
        <v>0</v>
      </c>
      <c r="N43" s="6">
        <f t="shared" si="9"/>
        <v>0</v>
      </c>
      <c r="O43" s="6">
        <f t="shared" si="9"/>
        <v>0</v>
      </c>
      <c r="P43" s="6">
        <f t="shared" si="9"/>
        <v>0</v>
      </c>
      <c r="Q43" s="6">
        <f t="shared" si="9"/>
        <v>0</v>
      </c>
      <c r="R43" s="6">
        <f t="shared" si="9"/>
        <v>0</v>
      </c>
      <c r="S43" s="6">
        <f t="shared" si="9"/>
        <v>0</v>
      </c>
      <c r="T43" s="6">
        <f t="shared" si="9"/>
        <v>0</v>
      </c>
      <c r="U43" s="6">
        <f t="shared" si="9"/>
        <v>0</v>
      </c>
      <c r="V43" s="6">
        <f t="shared" si="9"/>
        <v>0</v>
      </c>
      <c r="W43" s="6">
        <f t="shared" si="9"/>
        <v>0</v>
      </c>
      <c r="X43" s="6">
        <f t="shared" si="9"/>
        <v>0</v>
      </c>
      <c r="Y43" s="6">
        <f t="shared" si="9"/>
        <v>0</v>
      </c>
      <c r="Z43" s="6">
        <f t="shared" si="9"/>
        <v>0</v>
      </c>
      <c r="AA43" s="6">
        <f t="shared" si="9"/>
        <v>0</v>
      </c>
      <c r="AB43" s="6">
        <f t="shared" si="9"/>
        <v>0</v>
      </c>
      <c r="AC43" s="6">
        <f t="shared" si="9"/>
        <v>0</v>
      </c>
      <c r="AD43" s="6">
        <f t="shared" si="9"/>
        <v>0</v>
      </c>
      <c r="AE43" s="6">
        <f t="shared" si="9"/>
        <v>0</v>
      </c>
      <c r="AF43" s="6">
        <f t="shared" si="9"/>
        <v>0</v>
      </c>
      <c r="AG43" s="6">
        <f t="shared" si="9"/>
        <v>0</v>
      </c>
      <c r="AH43" s="6">
        <f t="shared" si="9"/>
        <v>0</v>
      </c>
      <c r="AI43" s="145">
        <f t="shared" si="8"/>
        <v>0</v>
      </c>
    </row>
    <row r="44" spans="2:37" ht="15.75" thickBot="1" x14ac:dyDescent="0.3">
      <c r="B44" s="15" t="s">
        <v>5</v>
      </c>
      <c r="C44" s="15" t="s">
        <v>32</v>
      </c>
      <c r="D44" s="80">
        <f t="shared" si="9"/>
        <v>0</v>
      </c>
      <c r="E44" s="81">
        <f t="shared" si="9"/>
        <v>0</v>
      </c>
      <c r="F44" s="81">
        <f t="shared" si="9"/>
        <v>0</v>
      </c>
      <c r="G44" s="81">
        <f t="shared" si="9"/>
        <v>0</v>
      </c>
      <c r="H44" s="81">
        <f t="shared" si="9"/>
        <v>0</v>
      </c>
      <c r="I44" s="81">
        <f t="shared" si="9"/>
        <v>0</v>
      </c>
      <c r="J44" s="81">
        <f t="shared" si="9"/>
        <v>0</v>
      </c>
      <c r="K44" s="81">
        <f t="shared" si="9"/>
        <v>0</v>
      </c>
      <c r="L44" s="81">
        <f t="shared" si="9"/>
        <v>0</v>
      </c>
      <c r="M44" s="81">
        <f t="shared" si="9"/>
        <v>0</v>
      </c>
      <c r="N44" s="81">
        <f t="shared" si="9"/>
        <v>0</v>
      </c>
      <c r="O44" s="81">
        <f t="shared" si="9"/>
        <v>0</v>
      </c>
      <c r="P44" s="81">
        <f t="shared" si="9"/>
        <v>0</v>
      </c>
      <c r="Q44" s="81">
        <f t="shared" si="9"/>
        <v>0</v>
      </c>
      <c r="R44" s="81">
        <f t="shared" si="9"/>
        <v>0</v>
      </c>
      <c r="S44" s="81">
        <f t="shared" si="9"/>
        <v>0</v>
      </c>
      <c r="T44" s="81">
        <f t="shared" si="9"/>
        <v>0</v>
      </c>
      <c r="U44" s="81">
        <f t="shared" si="9"/>
        <v>0</v>
      </c>
      <c r="V44" s="81">
        <f t="shared" si="9"/>
        <v>0</v>
      </c>
      <c r="W44" s="81">
        <f t="shared" si="9"/>
        <v>0</v>
      </c>
      <c r="X44" s="81">
        <f t="shared" si="9"/>
        <v>0</v>
      </c>
      <c r="Y44" s="81">
        <f t="shared" si="9"/>
        <v>0</v>
      </c>
      <c r="Z44" s="81">
        <f t="shared" si="9"/>
        <v>0</v>
      </c>
      <c r="AA44" s="81">
        <f t="shared" si="9"/>
        <v>0</v>
      </c>
      <c r="AB44" s="81">
        <f t="shared" si="9"/>
        <v>0</v>
      </c>
      <c r="AC44" s="81">
        <f t="shared" si="9"/>
        <v>0</v>
      </c>
      <c r="AD44" s="81">
        <f t="shared" si="9"/>
        <v>0</v>
      </c>
      <c r="AE44" s="81">
        <f t="shared" si="9"/>
        <v>0</v>
      </c>
      <c r="AF44" s="81">
        <f t="shared" si="9"/>
        <v>0</v>
      </c>
      <c r="AG44" s="81">
        <f t="shared" si="9"/>
        <v>0</v>
      </c>
      <c r="AH44" s="81">
        <f t="shared" si="9"/>
        <v>0</v>
      </c>
      <c r="AI44" s="145">
        <f>SUM(D44:AH44)</f>
        <v>0</v>
      </c>
    </row>
    <row r="45" spans="2:37" ht="16.5" thickBot="1" x14ac:dyDescent="0.3">
      <c r="B45" s="231" t="s">
        <v>40</v>
      </c>
      <c r="C45" s="232"/>
      <c r="D45" s="243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30"/>
    </row>
    <row r="46" spans="2:37" x14ac:dyDescent="0.25">
      <c r="B46" s="15" t="s">
        <v>41</v>
      </c>
      <c r="C46" s="16" t="s">
        <v>42</v>
      </c>
      <c r="D46" s="83">
        <v>5027.5940000000001</v>
      </c>
      <c r="E46" s="84">
        <v>5027.5940000000001</v>
      </c>
      <c r="F46" s="84">
        <v>5027.5940000000001</v>
      </c>
      <c r="G46" s="84">
        <v>6481.05</v>
      </c>
      <c r="H46" s="84">
        <v>6011.8600000000006</v>
      </c>
      <c r="I46" s="84">
        <v>6960.34</v>
      </c>
      <c r="J46" s="84">
        <v>7749.25</v>
      </c>
      <c r="K46" s="84">
        <v>4354.87</v>
      </c>
      <c r="L46" s="84">
        <v>2217.1799999999998</v>
      </c>
      <c r="M46" s="84">
        <v>5144.7999999999993</v>
      </c>
      <c r="N46" s="84">
        <v>7649.61</v>
      </c>
      <c r="O46" s="84">
        <v>7560.58</v>
      </c>
      <c r="P46" s="84">
        <v>5607.8589999999995</v>
      </c>
      <c r="Q46" s="61">
        <v>7309.84</v>
      </c>
      <c r="R46" s="61">
        <v>8522.2799999999988</v>
      </c>
      <c r="S46" s="61">
        <v>7498.1</v>
      </c>
      <c r="T46" s="61">
        <v>7311.2430000000004</v>
      </c>
      <c r="U46" s="61">
        <v>7300.46</v>
      </c>
      <c r="V46" s="61">
        <v>7297.6869999999999</v>
      </c>
      <c r="W46" s="61">
        <v>7101.41</v>
      </c>
      <c r="X46" s="61">
        <v>6854.7</v>
      </c>
      <c r="Y46" s="61">
        <v>7218.6</v>
      </c>
      <c r="Z46" s="61">
        <v>5114.33</v>
      </c>
      <c r="AA46" s="61">
        <v>7152.23</v>
      </c>
      <c r="AB46" s="61">
        <v>6532.9400000000005</v>
      </c>
      <c r="AC46" s="61">
        <v>7919.75</v>
      </c>
      <c r="AD46" s="61">
        <v>8108.2300000000005</v>
      </c>
      <c r="AE46" s="61">
        <v>7366.49</v>
      </c>
      <c r="AF46" s="61">
        <v>7733.1</v>
      </c>
      <c r="AG46" s="61">
        <v>7397.37</v>
      </c>
      <c r="AH46" s="190">
        <v>3501.01</v>
      </c>
      <c r="AI46" s="63">
        <f>SUM(D46:AH46)</f>
        <v>202059.95100000003</v>
      </c>
    </row>
    <row r="47" spans="2:37" ht="15.75" thickBot="1" x14ac:dyDescent="0.3">
      <c r="B47" s="15" t="s">
        <v>43</v>
      </c>
      <c r="C47" s="17" t="s">
        <v>44</v>
      </c>
      <c r="D47" s="68">
        <f>D46*0.6*D51</f>
        <v>23891.126688</v>
      </c>
      <c r="E47" s="69">
        <f t="shared" ref="E47:AH47" si="10">E46*0.6*E51</f>
        <v>23891.126688</v>
      </c>
      <c r="F47" s="69">
        <f t="shared" si="10"/>
        <v>23891.126688</v>
      </c>
      <c r="G47" s="69">
        <f t="shared" si="10"/>
        <v>30797.9496</v>
      </c>
      <c r="H47" s="69">
        <f t="shared" si="10"/>
        <v>28568.358720000004</v>
      </c>
      <c r="I47" s="69">
        <f t="shared" si="10"/>
        <v>33075.535680000001</v>
      </c>
      <c r="J47" s="69">
        <f t="shared" si="10"/>
        <v>36824.436000000002</v>
      </c>
      <c r="K47" s="69">
        <f t="shared" si="10"/>
        <v>20694.342240000002</v>
      </c>
      <c r="L47" s="69">
        <f t="shared" si="10"/>
        <v>10536.039359999999</v>
      </c>
      <c r="M47" s="69">
        <f t="shared" si="10"/>
        <v>24448.089599999996</v>
      </c>
      <c r="N47" s="69">
        <f t="shared" si="10"/>
        <v>36350.94672</v>
      </c>
      <c r="O47" s="69">
        <f t="shared" si="10"/>
        <v>35927.87616</v>
      </c>
      <c r="P47" s="69">
        <f t="shared" si="10"/>
        <v>26648.545967999995</v>
      </c>
      <c r="Q47" s="69">
        <f t="shared" si="10"/>
        <v>34736.359679999994</v>
      </c>
      <c r="R47" s="69">
        <f t="shared" si="10"/>
        <v>40497.874559999997</v>
      </c>
      <c r="S47" s="69">
        <f t="shared" si="10"/>
        <v>35630.9712</v>
      </c>
      <c r="T47" s="69">
        <f t="shared" si="10"/>
        <v>34743.026736</v>
      </c>
      <c r="U47" s="69">
        <f t="shared" si="10"/>
        <v>34691.785919999995</v>
      </c>
      <c r="V47" s="69">
        <f t="shared" si="10"/>
        <v>34678.608623999993</v>
      </c>
      <c r="W47" s="69">
        <f t="shared" si="10"/>
        <v>33745.900319999993</v>
      </c>
      <c r="X47" s="69">
        <f t="shared" si="10"/>
        <v>32573.534399999997</v>
      </c>
      <c r="Y47" s="69">
        <f t="shared" si="10"/>
        <v>34302.787199999999</v>
      </c>
      <c r="Z47" s="69">
        <f t="shared" si="10"/>
        <v>24303.296159999998</v>
      </c>
      <c r="AA47" s="69">
        <f t="shared" si="10"/>
        <v>33987.396959999998</v>
      </c>
      <c r="AB47" s="69">
        <f t="shared" si="10"/>
        <v>31044.530880000002</v>
      </c>
      <c r="AC47" s="69">
        <f t="shared" si="10"/>
        <v>37634.651999999995</v>
      </c>
      <c r="AD47" s="69">
        <f t="shared" si="10"/>
        <v>38530.308960000002</v>
      </c>
      <c r="AE47" s="69">
        <f t="shared" si="10"/>
        <v>35005.560479999993</v>
      </c>
      <c r="AF47" s="69">
        <f t="shared" si="10"/>
        <v>36747.691199999994</v>
      </c>
      <c r="AG47" s="69">
        <f t="shared" si="10"/>
        <v>35152.302239999997</v>
      </c>
      <c r="AH47" s="69">
        <f t="shared" si="10"/>
        <v>16636.79952</v>
      </c>
      <c r="AI47" s="71">
        <f>SUM(D47:AH47)</f>
        <v>960188.88715199998</v>
      </c>
    </row>
    <row r="48" spans="2:37" ht="16.5" thickBot="1" x14ac:dyDescent="0.3">
      <c r="B48" s="239" t="s">
        <v>52</v>
      </c>
      <c r="C48" s="240"/>
      <c r="D48" s="228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</row>
    <row r="49" spans="2:35" x14ac:dyDescent="0.25">
      <c r="B49" s="10" t="s">
        <v>36</v>
      </c>
      <c r="C49" s="110" t="s">
        <v>37</v>
      </c>
      <c r="D49" s="97">
        <v>22.23</v>
      </c>
      <c r="E49" s="97">
        <v>22.23</v>
      </c>
      <c r="F49" s="97">
        <v>22.23</v>
      </c>
      <c r="G49" s="97">
        <v>22.23</v>
      </c>
      <c r="H49" s="97">
        <v>22.23</v>
      </c>
      <c r="I49" s="97">
        <v>22.23</v>
      </c>
      <c r="J49" s="97">
        <v>22.23</v>
      </c>
      <c r="K49" s="97">
        <v>22.23</v>
      </c>
      <c r="L49" s="97">
        <v>22.23</v>
      </c>
      <c r="M49" s="97">
        <v>22.23</v>
      </c>
      <c r="N49" s="97">
        <v>22.23</v>
      </c>
      <c r="O49" s="97">
        <v>22.23</v>
      </c>
      <c r="P49" s="97">
        <v>22.23</v>
      </c>
      <c r="Q49" s="97">
        <v>22.23</v>
      </c>
      <c r="R49" s="97">
        <v>22.23</v>
      </c>
      <c r="S49" s="97">
        <v>22.23</v>
      </c>
      <c r="T49" s="97">
        <v>22.23</v>
      </c>
      <c r="U49" s="97">
        <v>22.23</v>
      </c>
      <c r="V49" s="97">
        <v>22.23</v>
      </c>
      <c r="W49" s="97">
        <v>22.23</v>
      </c>
      <c r="X49" s="97">
        <v>22.23</v>
      </c>
      <c r="Y49" s="97">
        <v>22.23</v>
      </c>
      <c r="Z49" s="97">
        <v>22.23</v>
      </c>
      <c r="AA49" s="97">
        <v>22.23</v>
      </c>
      <c r="AB49" s="97">
        <v>22.23</v>
      </c>
      <c r="AC49" s="97">
        <v>22.23</v>
      </c>
      <c r="AD49" s="97">
        <v>22.23</v>
      </c>
      <c r="AE49" s="97">
        <v>22.23</v>
      </c>
      <c r="AF49" s="97">
        <v>22.23</v>
      </c>
      <c r="AG49" s="97">
        <v>22.23</v>
      </c>
      <c r="AH49" s="97">
        <v>22.23</v>
      </c>
      <c r="AI49" s="85"/>
    </row>
    <row r="50" spans="2:35" x14ac:dyDescent="0.25">
      <c r="B50" s="13" t="s">
        <v>53</v>
      </c>
      <c r="C50" s="109" t="s">
        <v>54</v>
      </c>
      <c r="D50" s="197">
        <v>5.0599999999999996</v>
      </c>
      <c r="E50" s="197">
        <v>5.0599999999999996</v>
      </c>
      <c r="F50" s="197">
        <v>5.0599999999999996</v>
      </c>
      <c r="G50" s="197">
        <v>5.0599999999999996</v>
      </c>
      <c r="H50" s="197">
        <v>5.0599999999999996</v>
      </c>
      <c r="I50" s="197">
        <v>5.0599999999999996</v>
      </c>
      <c r="J50" s="197">
        <v>5.0599999999999996</v>
      </c>
      <c r="K50" s="197">
        <v>5.0599999999999996</v>
      </c>
      <c r="L50" s="197">
        <v>5.0599999999999996</v>
      </c>
      <c r="M50" s="197">
        <v>5.0599999999999996</v>
      </c>
      <c r="N50" s="197">
        <v>5.0599999999999996</v>
      </c>
      <c r="O50" s="197">
        <v>5.0599999999999996</v>
      </c>
      <c r="P50" s="197">
        <v>5.0599999999999996</v>
      </c>
      <c r="Q50" s="197">
        <v>5.0599999999999996</v>
      </c>
      <c r="R50" s="197">
        <v>5.0599999999999996</v>
      </c>
      <c r="S50" s="197">
        <v>5.0599999999999996</v>
      </c>
      <c r="T50" s="197">
        <v>5.0599999999999996</v>
      </c>
      <c r="U50" s="197">
        <v>5.0599999999999996</v>
      </c>
      <c r="V50" s="197">
        <v>5.0599999999999996</v>
      </c>
      <c r="W50" s="197">
        <v>5.0599999999999996</v>
      </c>
      <c r="X50" s="197">
        <v>5.0599999999999996</v>
      </c>
      <c r="Y50" s="197">
        <v>5.0599999999999996</v>
      </c>
      <c r="Z50" s="197">
        <v>5.0599999999999996</v>
      </c>
      <c r="AA50" s="197">
        <v>5.0599999999999996</v>
      </c>
      <c r="AB50" s="197">
        <v>5.0599999999999996</v>
      </c>
      <c r="AC50" s="197">
        <v>5.0599999999999996</v>
      </c>
      <c r="AD50" s="197">
        <v>5.0599999999999996</v>
      </c>
      <c r="AE50" s="197">
        <v>5.0599999999999996</v>
      </c>
      <c r="AF50" s="197">
        <v>5.0599999999999996</v>
      </c>
      <c r="AG50" s="197">
        <v>5.0599999999999996</v>
      </c>
      <c r="AH50" s="197">
        <v>5.0599999999999996</v>
      </c>
      <c r="AI50" s="46"/>
    </row>
    <row r="51" spans="2:35" x14ac:dyDescent="0.25">
      <c r="B51" s="13" t="s">
        <v>126</v>
      </c>
      <c r="C51" s="109" t="s">
        <v>39</v>
      </c>
      <c r="D51" s="197">
        <v>7.92</v>
      </c>
      <c r="E51" s="197">
        <v>7.92</v>
      </c>
      <c r="F51" s="197">
        <v>7.92</v>
      </c>
      <c r="G51" s="197">
        <v>7.92</v>
      </c>
      <c r="H51" s="197">
        <v>7.92</v>
      </c>
      <c r="I51" s="197">
        <v>7.92</v>
      </c>
      <c r="J51" s="197">
        <v>7.92</v>
      </c>
      <c r="K51" s="197">
        <v>7.92</v>
      </c>
      <c r="L51" s="197">
        <v>7.92</v>
      </c>
      <c r="M51" s="197">
        <v>7.92</v>
      </c>
      <c r="N51" s="197">
        <v>7.92</v>
      </c>
      <c r="O51" s="197">
        <v>7.92</v>
      </c>
      <c r="P51" s="197">
        <v>7.92</v>
      </c>
      <c r="Q51" s="197">
        <v>7.92</v>
      </c>
      <c r="R51" s="197">
        <v>7.92</v>
      </c>
      <c r="S51" s="197">
        <v>7.92</v>
      </c>
      <c r="T51" s="197">
        <v>7.92</v>
      </c>
      <c r="U51" s="197">
        <v>7.92</v>
      </c>
      <c r="V51" s="197">
        <v>7.92</v>
      </c>
      <c r="W51" s="197">
        <v>7.92</v>
      </c>
      <c r="X51" s="197">
        <v>7.92</v>
      </c>
      <c r="Y51" s="197">
        <v>7.92</v>
      </c>
      <c r="Z51" s="197">
        <v>7.92</v>
      </c>
      <c r="AA51" s="197">
        <v>7.92</v>
      </c>
      <c r="AB51" s="197">
        <v>7.92</v>
      </c>
      <c r="AC51" s="197">
        <v>7.92</v>
      </c>
      <c r="AD51" s="197">
        <v>7.92</v>
      </c>
      <c r="AE51" s="197">
        <v>7.92</v>
      </c>
      <c r="AF51" s="197">
        <v>7.92</v>
      </c>
      <c r="AG51" s="197">
        <v>7.92</v>
      </c>
      <c r="AH51" s="197">
        <v>7.92</v>
      </c>
      <c r="AI51" s="46"/>
    </row>
    <row r="52" spans="2:35" x14ac:dyDescent="0.25">
      <c r="B52" s="13" t="s">
        <v>127</v>
      </c>
      <c r="C52" s="109" t="s">
        <v>39</v>
      </c>
      <c r="D52" s="197">
        <v>12.03</v>
      </c>
      <c r="E52" s="197">
        <v>12.03</v>
      </c>
      <c r="F52" s="197">
        <v>12.03</v>
      </c>
      <c r="G52" s="197">
        <v>12.03</v>
      </c>
      <c r="H52" s="197">
        <v>12.03</v>
      </c>
      <c r="I52" s="197">
        <v>12.03</v>
      </c>
      <c r="J52" s="197">
        <v>12.03</v>
      </c>
      <c r="K52" s="197">
        <v>12.03</v>
      </c>
      <c r="L52" s="197">
        <v>12.03</v>
      </c>
      <c r="M52" s="197">
        <v>12.03</v>
      </c>
      <c r="N52" s="197">
        <v>12.03</v>
      </c>
      <c r="O52" s="197">
        <v>12.03</v>
      </c>
      <c r="P52" s="197">
        <v>12.03</v>
      </c>
      <c r="Q52" s="197">
        <v>12.03</v>
      </c>
      <c r="R52" s="197">
        <v>12.03</v>
      </c>
      <c r="S52" s="197">
        <v>12.03</v>
      </c>
      <c r="T52" s="197">
        <v>12.03</v>
      </c>
      <c r="U52" s="197">
        <v>12.03</v>
      </c>
      <c r="V52" s="197">
        <v>12.03</v>
      </c>
      <c r="W52" s="197">
        <v>12.03</v>
      </c>
      <c r="X52" s="197">
        <v>12.03</v>
      </c>
      <c r="Y52" s="197">
        <v>12.03</v>
      </c>
      <c r="Z52" s="197">
        <v>12.03</v>
      </c>
      <c r="AA52" s="197">
        <v>12.03</v>
      </c>
      <c r="AB52" s="197">
        <v>12.03</v>
      </c>
      <c r="AC52" s="197">
        <v>12.03</v>
      </c>
      <c r="AD52" s="197">
        <v>12.03</v>
      </c>
      <c r="AE52" s="197">
        <v>12.03</v>
      </c>
      <c r="AF52" s="197">
        <v>12.03</v>
      </c>
      <c r="AG52" s="197">
        <v>12.03</v>
      </c>
      <c r="AH52" s="197">
        <v>12.03</v>
      </c>
      <c r="AI52" s="46"/>
    </row>
    <row r="53" spans="2:35" x14ac:dyDescent="0.25">
      <c r="B53" s="13" t="s">
        <v>51</v>
      </c>
      <c r="C53" s="109" t="s">
        <v>39</v>
      </c>
      <c r="D53" s="108">
        <f t="shared" ref="D53:AH53" si="11">IFERROR(((D18-D19)*D49/D26)+1.2-(D47/D26),"")</f>
        <v>5.0229366015091106</v>
      </c>
      <c r="E53" s="108">
        <f t="shared" si="11"/>
        <v>5.0272192670908975</v>
      </c>
      <c r="F53" s="108">
        <f t="shared" si="11"/>
        <v>4.9773000779608862</v>
      </c>
      <c r="G53" s="108">
        <f t="shared" si="11"/>
        <v>4.8473792536802485</v>
      </c>
      <c r="H53" s="108">
        <f t="shared" si="11"/>
        <v>4.9255353451967006</v>
      </c>
      <c r="I53" s="108">
        <f t="shared" si="11"/>
        <v>5.0493350132817696</v>
      </c>
      <c r="J53" s="108">
        <f t="shared" si="11"/>
        <v>4.9346393582837997</v>
      </c>
      <c r="K53" s="108">
        <f t="shared" si="11"/>
        <v>5.0889642118770881</v>
      </c>
      <c r="L53" s="108">
        <f t="shared" si="11"/>
        <v>5.1197586075043384</v>
      </c>
      <c r="M53" s="108">
        <f t="shared" si="11"/>
        <v>5.0567831307590234</v>
      </c>
      <c r="N53" s="108">
        <f t="shared" si="11"/>
        <v>4.9199016605025854</v>
      </c>
      <c r="O53" s="108">
        <f t="shared" si="11"/>
        <v>4.9432196432390851</v>
      </c>
      <c r="P53" s="108">
        <f t="shared" si="11"/>
        <v>4.9950131895278105</v>
      </c>
      <c r="Q53" s="108">
        <f t="shared" si="11"/>
        <v>4.9451759479277984</v>
      </c>
      <c r="R53" s="108">
        <f t="shared" si="11"/>
        <v>5.006573318187642</v>
      </c>
      <c r="S53" s="108">
        <f t="shared" si="11"/>
        <v>4.9911548407080284</v>
      </c>
      <c r="T53" s="108">
        <f t="shared" si="11"/>
        <v>4.9582321308304662</v>
      </c>
      <c r="U53" s="108">
        <f t="shared" si="11"/>
        <v>5.0336009921287763</v>
      </c>
      <c r="V53" s="108">
        <f t="shared" si="11"/>
        <v>4.9843012341397293</v>
      </c>
      <c r="W53" s="108">
        <f t="shared" si="11"/>
        <v>4.8589053254954653</v>
      </c>
      <c r="X53" s="108">
        <f t="shared" si="11"/>
        <v>5.0144920444630863</v>
      </c>
      <c r="Y53" s="108">
        <f t="shared" si="11"/>
        <v>5.0323389980337687</v>
      </c>
      <c r="Z53" s="108">
        <f t="shared" si="11"/>
        <v>5.0593546617215068</v>
      </c>
      <c r="AA53" s="108">
        <f t="shared" si="11"/>
        <v>4.8633549045444857</v>
      </c>
      <c r="AB53" s="108">
        <f t="shared" si="11"/>
        <v>4.9620553979816542</v>
      </c>
      <c r="AC53" s="108">
        <f t="shared" si="11"/>
        <v>4.9951059788242214</v>
      </c>
      <c r="AD53" s="108">
        <f t="shared" si="11"/>
        <v>5.0450262191033834</v>
      </c>
      <c r="AE53" s="108">
        <f t="shared" si="11"/>
        <v>4.8551978265502846</v>
      </c>
      <c r="AF53" s="108">
        <f t="shared" si="11"/>
        <v>4.8769382898487406</v>
      </c>
      <c r="AG53" s="108">
        <f t="shared" si="11"/>
        <v>5.1995117836298217</v>
      </c>
      <c r="AH53" s="108">
        <f t="shared" si="11"/>
        <v>4.58866032693654</v>
      </c>
      <c r="AI53" s="46"/>
    </row>
    <row r="54" spans="2:35" x14ac:dyDescent="0.25">
      <c r="B54" s="13" t="s">
        <v>75</v>
      </c>
      <c r="C54" s="109" t="s">
        <v>44</v>
      </c>
      <c r="D54" s="25">
        <f t="shared" ref="D54:AH54" si="12">IFERROR((D51-D53)*D26,"")</f>
        <v>366281.5195980001</v>
      </c>
      <c r="E54" s="25">
        <f t="shared" si="12"/>
        <v>364582.94133</v>
      </c>
      <c r="F54" s="25">
        <f t="shared" si="12"/>
        <v>389990.13526799966</v>
      </c>
      <c r="G54" s="25">
        <f t="shared" si="12"/>
        <v>430806.0095999997</v>
      </c>
      <c r="H54" s="25">
        <f t="shared" si="12"/>
        <v>424734.8666373</v>
      </c>
      <c r="I54" s="25">
        <f t="shared" si="12"/>
        <v>413467.61936700012</v>
      </c>
      <c r="J54" s="25">
        <f t="shared" si="12"/>
        <v>426912.54248670005</v>
      </c>
      <c r="K54" s="25">
        <f t="shared" si="12"/>
        <v>393581.91940799967</v>
      </c>
      <c r="L54" s="25">
        <f t="shared" si="12"/>
        <v>387329.38940999989</v>
      </c>
      <c r="M54" s="25">
        <f t="shared" si="12"/>
        <v>401216.85345299955</v>
      </c>
      <c r="N54" s="25">
        <f t="shared" si="12"/>
        <v>420838.79457299982</v>
      </c>
      <c r="O54" s="25">
        <f t="shared" si="12"/>
        <v>406390.05430500011</v>
      </c>
      <c r="P54" s="25">
        <f t="shared" si="12"/>
        <v>403882.17878999992</v>
      </c>
      <c r="Q54" s="25">
        <f t="shared" si="12"/>
        <v>412013.13121199992</v>
      </c>
      <c r="R54" s="25">
        <f t="shared" si="12"/>
        <v>409278.18026100006</v>
      </c>
      <c r="S54" s="25">
        <f t="shared" si="12"/>
        <v>414490.16694299981</v>
      </c>
      <c r="T54" s="25">
        <f t="shared" si="12"/>
        <v>412988.91167699976</v>
      </c>
      <c r="U54" s="25">
        <f t="shared" si="12"/>
        <v>407039.98808999994</v>
      </c>
      <c r="V54" s="25">
        <f t="shared" si="12"/>
        <v>422300.26746899995</v>
      </c>
      <c r="W54" s="25">
        <f t="shared" si="12"/>
        <v>437418.18460799998</v>
      </c>
      <c r="X54" s="25">
        <f t="shared" si="12"/>
        <v>415603.85796000011</v>
      </c>
      <c r="Y54" s="25">
        <f t="shared" si="12"/>
        <v>405340.97484599985</v>
      </c>
      <c r="Z54" s="25">
        <f t="shared" si="12"/>
        <v>389505.46925999963</v>
      </c>
      <c r="AA54" s="25">
        <f t="shared" si="12"/>
        <v>402352.30720500025</v>
      </c>
      <c r="AB54" s="25">
        <f t="shared" si="12"/>
        <v>421779.23669099994</v>
      </c>
      <c r="AC54" s="25">
        <f t="shared" si="12"/>
        <v>418517.2357019998</v>
      </c>
      <c r="AD54" s="25">
        <f t="shared" si="12"/>
        <v>414916.21605899971</v>
      </c>
      <c r="AE54" s="25">
        <f t="shared" si="12"/>
        <v>457856.92629599985</v>
      </c>
      <c r="AF54" s="25">
        <f t="shared" si="12"/>
        <v>466744.80510300014</v>
      </c>
      <c r="AG54" s="25">
        <f t="shared" si="12"/>
        <v>408318.07639500004</v>
      </c>
      <c r="AH54" s="25">
        <f t="shared" si="12"/>
        <v>228449.94941999982</v>
      </c>
      <c r="AI54" s="149">
        <f>SUM(D54:AH54)</f>
        <v>12574928.709422998</v>
      </c>
    </row>
    <row r="55" spans="2:35" ht="15.75" thickBot="1" x14ac:dyDescent="0.3">
      <c r="B55" s="13" t="s">
        <v>84</v>
      </c>
      <c r="C55" s="109" t="s">
        <v>74</v>
      </c>
      <c r="D55" s="26">
        <f>IFERROR(D54/10^5,0)</f>
        <v>3.6628151959800008</v>
      </c>
      <c r="E55" s="26">
        <f>IFERROR(E54/10^5,0)+D55</f>
        <v>7.3086446092800008</v>
      </c>
      <c r="F55" s="26">
        <f t="shared" ref="F55:AH55" si="13">IFERROR(F54/10^5,0)+E55</f>
        <v>11.208545961959997</v>
      </c>
      <c r="G55" s="26">
        <f t="shared" si="13"/>
        <v>15.516606057959994</v>
      </c>
      <c r="H55" s="26">
        <f t="shared" si="13"/>
        <v>19.763954724332994</v>
      </c>
      <c r="I55" s="26">
        <f t="shared" si="13"/>
        <v>23.898630918002993</v>
      </c>
      <c r="J55" s="26">
        <f t="shared" si="13"/>
        <v>28.167756342869993</v>
      </c>
      <c r="K55" s="26">
        <f t="shared" si="13"/>
        <v>32.10357553694999</v>
      </c>
      <c r="L55" s="26">
        <f t="shared" si="13"/>
        <v>35.976869431049991</v>
      </c>
      <c r="M55" s="26">
        <f t="shared" si="13"/>
        <v>39.989037965579989</v>
      </c>
      <c r="N55" s="26">
        <f t="shared" si="13"/>
        <v>44.197425911309985</v>
      </c>
      <c r="O55" s="26">
        <f t="shared" si="13"/>
        <v>48.261326454359988</v>
      </c>
      <c r="P55" s="26">
        <f t="shared" si="13"/>
        <v>52.300148242259986</v>
      </c>
      <c r="Q55" s="26">
        <f t="shared" si="13"/>
        <v>56.420279554379988</v>
      </c>
      <c r="R55" s="26">
        <f t="shared" si="13"/>
        <v>60.513061356989986</v>
      </c>
      <c r="S55" s="26">
        <f t="shared" si="13"/>
        <v>64.657963026419992</v>
      </c>
      <c r="T55" s="26">
        <f t="shared" si="13"/>
        <v>68.787852143189994</v>
      </c>
      <c r="U55" s="26">
        <f t="shared" si="13"/>
        <v>72.858252024089992</v>
      </c>
      <c r="V55" s="26">
        <f t="shared" si="13"/>
        <v>77.081254698779986</v>
      </c>
      <c r="W55" s="26">
        <f t="shared" si="13"/>
        <v>81.455436544859992</v>
      </c>
      <c r="X55" s="26">
        <f t="shared" si="13"/>
        <v>85.61147512446</v>
      </c>
      <c r="Y55" s="26">
        <f t="shared" si="13"/>
        <v>89.664884872919998</v>
      </c>
      <c r="Z55" s="26">
        <f t="shared" si="13"/>
        <v>93.559939565519997</v>
      </c>
      <c r="AA55" s="26">
        <f t="shared" si="13"/>
        <v>97.583462637569994</v>
      </c>
      <c r="AB55" s="26">
        <f t="shared" si="13"/>
        <v>101.80125500448</v>
      </c>
      <c r="AC55" s="26">
        <f t="shared" si="13"/>
        <v>105.98642736149999</v>
      </c>
      <c r="AD55" s="26">
        <f t="shared" si="13"/>
        <v>110.13558952208999</v>
      </c>
      <c r="AE55" s="26">
        <f t="shared" si="13"/>
        <v>114.71415878504999</v>
      </c>
      <c r="AF55" s="26">
        <f t="shared" si="13"/>
        <v>119.38160683608</v>
      </c>
      <c r="AG55" s="26">
        <f t="shared" si="13"/>
        <v>123.46478760002999</v>
      </c>
      <c r="AH55" s="26">
        <f t="shared" si="13"/>
        <v>125.74928709422998</v>
      </c>
      <c r="AI55" s="46"/>
    </row>
    <row r="56" spans="2:35" x14ac:dyDescent="0.25">
      <c r="B56" s="13" t="s">
        <v>98</v>
      </c>
      <c r="C56" s="109" t="s">
        <v>21</v>
      </c>
      <c r="D56" s="6">
        <f t="shared" ref="D56:AH56" si="14">D24+D26</f>
        <v>133532</v>
      </c>
      <c r="E56" s="6">
        <f t="shared" si="14"/>
        <v>133032</v>
      </c>
      <c r="F56" s="6">
        <f t="shared" si="14"/>
        <v>139628</v>
      </c>
      <c r="G56" s="6">
        <f t="shared" si="14"/>
        <v>147258</v>
      </c>
      <c r="H56" s="6">
        <f t="shared" si="14"/>
        <v>152290</v>
      </c>
      <c r="I56" s="6">
        <f t="shared" si="14"/>
        <v>159832</v>
      </c>
      <c r="J56" s="6">
        <f t="shared" si="14"/>
        <v>160552</v>
      </c>
      <c r="K56" s="6">
        <f t="shared" si="14"/>
        <v>147524</v>
      </c>
      <c r="L56" s="6">
        <f t="shared" si="14"/>
        <v>145820</v>
      </c>
      <c r="M56" s="6">
        <f t="shared" si="14"/>
        <v>147328</v>
      </c>
      <c r="N56" s="6">
        <f t="shared" si="14"/>
        <v>147675</v>
      </c>
      <c r="O56" s="6">
        <f t="shared" si="14"/>
        <v>143170</v>
      </c>
      <c r="P56" s="6">
        <f t="shared" si="14"/>
        <v>143880</v>
      </c>
      <c r="Q56" s="6">
        <f t="shared" si="14"/>
        <v>144500</v>
      </c>
      <c r="R56" s="6">
        <f t="shared" si="14"/>
        <v>146430</v>
      </c>
      <c r="S56" s="6">
        <f t="shared" si="14"/>
        <v>147620</v>
      </c>
      <c r="T56" s="6">
        <f t="shared" si="14"/>
        <v>145690</v>
      </c>
      <c r="U56" s="6">
        <f t="shared" si="14"/>
        <v>147220</v>
      </c>
      <c r="V56" s="6">
        <f t="shared" si="14"/>
        <v>148900</v>
      </c>
      <c r="W56" s="6">
        <f t="shared" si="14"/>
        <v>149696</v>
      </c>
      <c r="X56" s="6">
        <f t="shared" si="14"/>
        <v>150590</v>
      </c>
      <c r="Y56" s="6">
        <f t="shared" si="14"/>
        <v>146420</v>
      </c>
      <c r="Z56" s="6">
        <f t="shared" si="14"/>
        <v>142110</v>
      </c>
      <c r="AA56" s="6">
        <f t="shared" si="14"/>
        <v>137282</v>
      </c>
      <c r="AB56" s="6">
        <f t="shared" si="14"/>
        <v>151342</v>
      </c>
      <c r="AC56" s="6">
        <f t="shared" si="14"/>
        <v>159938</v>
      </c>
      <c r="AD56" s="6">
        <f t="shared" si="14"/>
        <v>165270</v>
      </c>
      <c r="AE56" s="6">
        <f t="shared" si="14"/>
        <v>159792</v>
      </c>
      <c r="AF56" s="6">
        <f t="shared" si="14"/>
        <v>160980</v>
      </c>
      <c r="AG56" s="6">
        <f t="shared" si="14"/>
        <v>156240</v>
      </c>
      <c r="AH56" s="6">
        <f t="shared" si="14"/>
        <v>143626</v>
      </c>
      <c r="AI56" s="117">
        <f>SUM(D56:AH56)</f>
        <v>4605167</v>
      </c>
    </row>
    <row r="57" spans="2:35" ht="15.75" thickBot="1" x14ac:dyDescent="0.3">
      <c r="B57" s="127" t="s">
        <v>77</v>
      </c>
      <c r="C57" s="128" t="s">
        <v>78</v>
      </c>
      <c r="D57" s="129">
        <f>IFERROR(((D26*D53)+(D24*D52))/D56,D52)</f>
        <v>5.3955075966959223</v>
      </c>
      <c r="E57" s="129">
        <f t="shared" ref="E57:AH57" si="15">IFERROR(((E26*E53)+(E24*E52))/E56,E52)</f>
        <v>5.3956980175446505</v>
      </c>
      <c r="F57" s="129">
        <f t="shared" si="15"/>
        <v>5.3359256362047747</v>
      </c>
      <c r="G57" s="129">
        <f t="shared" si="15"/>
        <v>5.1912483559467075</v>
      </c>
      <c r="H57" s="129">
        <f t="shared" si="15"/>
        <v>5.4130371880143153</v>
      </c>
      <c r="I57" s="129">
        <f t="shared" si="15"/>
        <v>5.7394002492179279</v>
      </c>
      <c r="J57" s="129">
        <f t="shared" si="15"/>
        <v>5.7102359205322886</v>
      </c>
      <c r="K57" s="129">
        <f t="shared" si="15"/>
        <v>5.4888910319134538</v>
      </c>
      <c r="L57" s="129">
        <f t="shared" si="15"/>
        <v>5.4751749457550414</v>
      </c>
      <c r="M57" s="129">
        <f t="shared" si="15"/>
        <v>5.3975680559499919</v>
      </c>
      <c r="N57" s="129">
        <f t="shared" si="15"/>
        <v>5.2761889651396663</v>
      </c>
      <c r="O57" s="129">
        <f t="shared" si="15"/>
        <v>5.2723883892924492</v>
      </c>
      <c r="P57" s="129">
        <f t="shared" si="15"/>
        <v>5.2786031499165977</v>
      </c>
      <c r="Q57" s="129">
        <f t="shared" si="15"/>
        <v>5.2393554933425612</v>
      </c>
      <c r="R57" s="129">
        <f t="shared" si="15"/>
        <v>5.2919614815201799</v>
      </c>
      <c r="S57" s="129">
        <f t="shared" si="15"/>
        <v>5.282016210926705</v>
      </c>
      <c r="T57" s="129">
        <f t="shared" si="15"/>
        <v>5.2616060698949836</v>
      </c>
      <c r="U57" s="129">
        <f t="shared" si="15"/>
        <v>5.3282462431055562</v>
      </c>
      <c r="V57" s="129">
        <f t="shared" si="15"/>
        <v>5.2232587812693083</v>
      </c>
      <c r="W57" s="129">
        <f t="shared" si="15"/>
        <v>5.184655137024369</v>
      </c>
      <c r="X57" s="129">
        <f t="shared" si="15"/>
        <v>5.3662224718772817</v>
      </c>
      <c r="Y57" s="129">
        <f t="shared" si="15"/>
        <v>5.3214787949323874</v>
      </c>
      <c r="Z57" s="129">
        <f t="shared" si="15"/>
        <v>5.3512084352966038</v>
      </c>
      <c r="AA57" s="129">
        <f t="shared" si="15"/>
        <v>5.1583064989947678</v>
      </c>
      <c r="AB57" s="129">
        <f t="shared" si="15"/>
        <v>5.3706961934492741</v>
      </c>
      <c r="AC57" s="129">
        <f t="shared" si="15"/>
        <v>5.7362554508497059</v>
      </c>
      <c r="AD57" s="129">
        <f t="shared" si="15"/>
        <v>5.9304573361227098</v>
      </c>
      <c r="AE57" s="129">
        <f t="shared" si="15"/>
        <v>5.3221670277861231</v>
      </c>
      <c r="AF57" s="129">
        <f t="shared" si="15"/>
        <v>5.2146402962914635</v>
      </c>
      <c r="AG57" s="129">
        <f t="shared" si="15"/>
        <v>5.4683770072004609</v>
      </c>
      <c r="AH57" s="129">
        <f t="shared" si="15"/>
        <v>8.4770408601506713</v>
      </c>
      <c r="AI57" s="114"/>
    </row>
    <row r="58" spans="2:35" ht="16.5" thickBot="1" x14ac:dyDescent="0.3">
      <c r="B58" s="239" t="s">
        <v>99</v>
      </c>
      <c r="C58" s="240"/>
      <c r="D58" s="124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95"/>
      <c r="AI58" s="115"/>
    </row>
    <row r="59" spans="2:35" x14ac:dyDescent="0.25">
      <c r="B59" s="10" t="s">
        <v>100</v>
      </c>
      <c r="C59" s="141" t="s">
        <v>78</v>
      </c>
      <c r="D59" s="137">
        <f>IF(D40&gt;0,(((D40*10^6/9500/0.84)*D49)+(D32*75.19*D49))-(D21*1000*D50),"")</f>
        <v>193492.51165714284</v>
      </c>
      <c r="E59" s="120">
        <f t="shared" ref="E59:AH59" si="16">IF(E40&gt;0,(((E40*10^6/9500/0.84)*E49)+(E32*75.19*E49))-(E21*1000*E50),"")</f>
        <v>226618.41070000001</v>
      </c>
      <c r="F59" s="120">
        <f t="shared" si="16"/>
        <v>307651.67107142869</v>
      </c>
      <c r="G59" s="120">
        <f t="shared" si="16"/>
        <v>351185.33568571432</v>
      </c>
      <c r="H59" s="120">
        <f t="shared" si="16"/>
        <v>229962.62432857152</v>
      </c>
      <c r="I59" s="120">
        <f t="shared" si="16"/>
        <v>155267.77172857156</v>
      </c>
      <c r="J59" s="120">
        <f t="shared" si="16"/>
        <v>323840.66198571434</v>
      </c>
      <c r="K59" s="120">
        <f t="shared" si="16"/>
        <v>266596.14022857154</v>
      </c>
      <c r="L59" s="120">
        <f t="shared" si="16"/>
        <v>277218.3162</v>
      </c>
      <c r="M59" s="120">
        <f t="shared" si="16"/>
        <v>278063.74739999999</v>
      </c>
      <c r="N59" s="120">
        <f t="shared" si="16"/>
        <v>297463.44997142866</v>
      </c>
      <c r="O59" s="120">
        <f t="shared" si="16"/>
        <v>294143.14477142866</v>
      </c>
      <c r="P59" s="120">
        <f t="shared" si="16"/>
        <v>312887.26652857149</v>
      </c>
      <c r="Q59" s="120">
        <f t="shared" si="16"/>
        <v>283596.40484285721</v>
      </c>
      <c r="R59" s="120">
        <f t="shared" si="16"/>
        <v>308079.00030000007</v>
      </c>
      <c r="S59" s="120">
        <f t="shared" si="16"/>
        <v>263136.86037142866</v>
      </c>
      <c r="T59" s="120">
        <f t="shared" si="16"/>
        <v>268797.40938571433</v>
      </c>
      <c r="U59" s="120">
        <f t="shared" si="16"/>
        <v>244246.88762857151</v>
      </c>
      <c r="V59" s="120">
        <f t="shared" si="16"/>
        <v>264883.06814285717</v>
      </c>
      <c r="W59" s="120">
        <f t="shared" si="16"/>
        <v>289650.37627142854</v>
      </c>
      <c r="X59" s="120">
        <f t="shared" si="16"/>
        <v>277837.18828571436</v>
      </c>
      <c r="Y59" s="120">
        <f t="shared" si="16"/>
        <v>367397.94022857142</v>
      </c>
      <c r="Z59" s="120">
        <f t="shared" si="16"/>
        <v>316295.42594285711</v>
      </c>
      <c r="AA59" s="120">
        <f t="shared" si="16"/>
        <v>329936.04997142864</v>
      </c>
      <c r="AB59" s="120">
        <f t="shared" si="16"/>
        <v>310209.40322857146</v>
      </c>
      <c r="AC59" s="120">
        <f t="shared" si="16"/>
        <v>351010.37304285722</v>
      </c>
      <c r="AD59" s="120">
        <f t="shared" si="16"/>
        <v>359965.12498571438</v>
      </c>
      <c r="AE59" s="120">
        <f t="shared" si="16"/>
        <v>255793.98051428574</v>
      </c>
      <c r="AF59" s="120">
        <f t="shared" si="16"/>
        <v>336333.5460857143</v>
      </c>
      <c r="AG59" s="120">
        <f t="shared" si="16"/>
        <v>325347.46622857149</v>
      </c>
      <c r="AH59" s="120">
        <f t="shared" si="16"/>
        <v>181100.62277428573</v>
      </c>
      <c r="AI59" s="117">
        <f>SUM(D59:AH59)</f>
        <v>8848008.1804885734</v>
      </c>
    </row>
    <row r="60" spans="2:35" x14ac:dyDescent="0.25">
      <c r="B60" s="13" t="s">
        <v>101</v>
      </c>
      <c r="C60" s="142" t="s">
        <v>78</v>
      </c>
      <c r="D60" s="138">
        <f>IF(D41&gt;0,(((D41*10^6/9500/0.84)*D49)+(D33*75.19*D49))-(D22*1000*D50),"")</f>
        <v>235002.58374285721</v>
      </c>
      <c r="E60" s="116">
        <f t="shared" ref="E60:AH60" si="17">IF(E41&gt;0,(((E41*10^6/9500/0.84)*E49)+(E33*75.19*E49))-(E22*1000*E50),"")</f>
        <v>172686.05128571435</v>
      </c>
      <c r="F60" s="116">
        <f t="shared" si="17"/>
        <v>187785.7506285714</v>
      </c>
      <c r="G60" s="116">
        <f t="shared" si="17"/>
        <v>220565.70550000007</v>
      </c>
      <c r="H60" s="116">
        <f t="shared" si="17"/>
        <v>255110.75517142858</v>
      </c>
      <c r="I60" s="116">
        <f t="shared" si="17"/>
        <v>162980.68601428578</v>
      </c>
      <c r="J60" s="116">
        <f t="shared" si="17"/>
        <v>250050.5295285715</v>
      </c>
      <c r="K60" s="116">
        <f t="shared" si="17"/>
        <v>139681.36718571436</v>
      </c>
      <c r="L60" s="116">
        <f t="shared" si="17"/>
        <v>214513.33861428578</v>
      </c>
      <c r="M60" s="116">
        <f t="shared" si="17"/>
        <v>182543.34740000009</v>
      </c>
      <c r="N60" s="116">
        <f t="shared" si="17"/>
        <v>198563.32498571428</v>
      </c>
      <c r="O60" s="116">
        <f t="shared" si="17"/>
        <v>160062.44835714292</v>
      </c>
      <c r="P60" s="116">
        <f t="shared" si="17"/>
        <v>199403.00777142859</v>
      </c>
      <c r="Q60" s="116">
        <f t="shared" si="17"/>
        <v>202498.79121428583</v>
      </c>
      <c r="R60" s="116">
        <f t="shared" si="17"/>
        <v>220903.95810000002</v>
      </c>
      <c r="S60" s="116">
        <f t="shared" si="17"/>
        <v>203266.3415428572</v>
      </c>
      <c r="T60" s="116">
        <f t="shared" si="17"/>
        <v>192404.32952857143</v>
      </c>
      <c r="U60" s="116">
        <f t="shared" si="17"/>
        <v>200716.93407142861</v>
      </c>
      <c r="V60" s="116">
        <f t="shared" si="17"/>
        <v>208419.62432857146</v>
      </c>
      <c r="W60" s="116">
        <f t="shared" si="17"/>
        <v>200261.53407142861</v>
      </c>
      <c r="X60" s="116">
        <f t="shared" si="17"/>
        <v>194792.34608571432</v>
      </c>
      <c r="Y60" s="116">
        <f t="shared" si="17"/>
        <v>189215.48894285722</v>
      </c>
      <c r="Z60" s="116">
        <f t="shared" si="17"/>
        <v>175875.11751428572</v>
      </c>
      <c r="AA60" s="116">
        <f t="shared" si="17"/>
        <v>160060.14154285719</v>
      </c>
      <c r="AB60" s="116">
        <f t="shared" si="17"/>
        <v>216859.07985714293</v>
      </c>
      <c r="AC60" s="116">
        <f t="shared" si="17"/>
        <v>245753.69187142857</v>
      </c>
      <c r="AD60" s="116">
        <f t="shared" si="17"/>
        <v>239197.06784285718</v>
      </c>
      <c r="AE60" s="116">
        <f t="shared" si="17"/>
        <v>242856.32791428576</v>
      </c>
      <c r="AF60" s="116">
        <f t="shared" si="17"/>
        <v>260760.7415428572</v>
      </c>
      <c r="AG60" s="116">
        <f t="shared" si="17"/>
        <v>252909.14739999996</v>
      </c>
      <c r="AH60" s="116">
        <f t="shared" si="17"/>
        <v>263014.91751428565</v>
      </c>
      <c r="AI60" s="118">
        <f>SUM(D60:AH60)</f>
        <v>6448714.4770714305</v>
      </c>
    </row>
    <row r="61" spans="2:35" x14ac:dyDescent="0.25">
      <c r="B61" s="13" t="s">
        <v>104</v>
      </c>
      <c r="C61" s="142" t="s">
        <v>78</v>
      </c>
      <c r="D61" s="139">
        <f>SUM(D59:D60)</f>
        <v>428495.09540000005</v>
      </c>
      <c r="E61" s="135">
        <f t="shared" ref="E61:AH61" si="18">SUM(E59:E60)</f>
        <v>399304.46198571438</v>
      </c>
      <c r="F61" s="135">
        <f t="shared" si="18"/>
        <v>495437.42170000006</v>
      </c>
      <c r="G61" s="135">
        <f t="shared" si="18"/>
        <v>571751.04118571442</v>
      </c>
      <c r="H61" s="135">
        <f t="shared" si="18"/>
        <v>485073.3795000001</v>
      </c>
      <c r="I61" s="135">
        <f t="shared" si="18"/>
        <v>318248.45774285734</v>
      </c>
      <c r="J61" s="135">
        <f t="shared" si="18"/>
        <v>573891.19151428586</v>
      </c>
      <c r="K61" s="135">
        <f t="shared" si="18"/>
        <v>406277.50741428591</v>
      </c>
      <c r="L61" s="135">
        <f t="shared" si="18"/>
        <v>491731.65481428581</v>
      </c>
      <c r="M61" s="135">
        <f t="shared" si="18"/>
        <v>460607.09480000008</v>
      </c>
      <c r="N61" s="135">
        <f t="shared" si="18"/>
        <v>496026.77495714294</v>
      </c>
      <c r="O61" s="135">
        <f t="shared" si="18"/>
        <v>454205.59312857158</v>
      </c>
      <c r="P61" s="135">
        <f t="shared" si="18"/>
        <v>512290.27430000005</v>
      </c>
      <c r="Q61" s="135">
        <f t="shared" si="18"/>
        <v>486095.19605714304</v>
      </c>
      <c r="R61" s="135">
        <f t="shared" si="18"/>
        <v>528982.95840000012</v>
      </c>
      <c r="S61" s="135">
        <f t="shared" si="18"/>
        <v>466403.20191428589</v>
      </c>
      <c r="T61" s="135">
        <f t="shared" si="18"/>
        <v>461201.73891428579</v>
      </c>
      <c r="U61" s="135">
        <f t="shared" si="18"/>
        <v>444963.82170000009</v>
      </c>
      <c r="V61" s="135">
        <f t="shared" si="18"/>
        <v>473302.69247142866</v>
      </c>
      <c r="W61" s="135">
        <f t="shared" si="18"/>
        <v>489911.91034285713</v>
      </c>
      <c r="X61" s="135">
        <f t="shared" si="18"/>
        <v>472629.53437142866</v>
      </c>
      <c r="Y61" s="135">
        <f t="shared" si="18"/>
        <v>556613.42917142867</v>
      </c>
      <c r="Z61" s="135">
        <f t="shared" si="18"/>
        <v>492170.54345714283</v>
      </c>
      <c r="AA61" s="135">
        <f t="shared" si="18"/>
        <v>489996.19151428586</v>
      </c>
      <c r="AB61" s="135">
        <f t="shared" si="18"/>
        <v>527068.4830857144</v>
      </c>
      <c r="AC61" s="135">
        <f t="shared" si="18"/>
        <v>596764.06491428579</v>
      </c>
      <c r="AD61" s="135">
        <f t="shared" si="18"/>
        <v>599162.19282857154</v>
      </c>
      <c r="AE61" s="135">
        <f t="shared" si="18"/>
        <v>498650.3084285715</v>
      </c>
      <c r="AF61" s="135">
        <f t="shared" si="18"/>
        <v>597094.2876285715</v>
      </c>
      <c r="AG61" s="135">
        <f t="shared" si="18"/>
        <v>578256.61362857139</v>
      </c>
      <c r="AH61" s="135">
        <f t="shared" si="18"/>
        <v>444115.54028857138</v>
      </c>
      <c r="AI61" s="118">
        <f>SUM(D61:AH61)</f>
        <v>15296722.65756</v>
      </c>
    </row>
    <row r="62" spans="2:35" ht="15.75" thickBot="1" x14ac:dyDescent="0.3">
      <c r="B62" s="127" t="s">
        <v>97</v>
      </c>
      <c r="C62" s="143" t="s">
        <v>44</v>
      </c>
      <c r="D62" s="140">
        <f>IFERROR(D54+D61,"")</f>
        <v>794776.61499800021</v>
      </c>
      <c r="E62" s="100">
        <f t="shared" ref="E62:AH62" si="19">IFERROR(E54+E61,"")</f>
        <v>763887.40331571433</v>
      </c>
      <c r="F62" s="100">
        <f t="shared" si="19"/>
        <v>885427.55696799979</v>
      </c>
      <c r="G62" s="100">
        <f t="shared" si="19"/>
        <v>1002557.0507857141</v>
      </c>
      <c r="H62" s="100">
        <f t="shared" si="19"/>
        <v>909808.24613730004</v>
      </c>
      <c r="I62" s="100">
        <f t="shared" si="19"/>
        <v>731716.07710985746</v>
      </c>
      <c r="J62" s="100">
        <f t="shared" si="19"/>
        <v>1000803.734000986</v>
      </c>
      <c r="K62" s="100">
        <f t="shared" si="19"/>
        <v>799859.42682228563</v>
      </c>
      <c r="L62" s="100">
        <f t="shared" si="19"/>
        <v>879061.04422428575</v>
      </c>
      <c r="M62" s="100">
        <f t="shared" si="19"/>
        <v>861823.94825299969</v>
      </c>
      <c r="N62" s="100">
        <f t="shared" si="19"/>
        <v>916865.5695301427</v>
      </c>
      <c r="O62" s="100">
        <f t="shared" si="19"/>
        <v>860595.64743357175</v>
      </c>
      <c r="P62" s="100">
        <f t="shared" si="19"/>
        <v>916172.45308999997</v>
      </c>
      <c r="Q62" s="100">
        <f t="shared" si="19"/>
        <v>898108.32726914296</v>
      </c>
      <c r="R62" s="100">
        <f t="shared" si="19"/>
        <v>938261.13866100018</v>
      </c>
      <c r="S62" s="100">
        <f t="shared" si="19"/>
        <v>880893.36885728571</v>
      </c>
      <c r="T62" s="100">
        <f t="shared" si="19"/>
        <v>874190.65059128555</v>
      </c>
      <c r="U62" s="100">
        <f t="shared" si="19"/>
        <v>852003.80979000009</v>
      </c>
      <c r="V62" s="100">
        <f t="shared" si="19"/>
        <v>895602.95994042861</v>
      </c>
      <c r="W62" s="100">
        <f t="shared" si="19"/>
        <v>927330.09495085711</v>
      </c>
      <c r="X62" s="100">
        <f t="shared" si="19"/>
        <v>888233.39233142883</v>
      </c>
      <c r="Y62" s="100">
        <f t="shared" si="19"/>
        <v>961954.40401742852</v>
      </c>
      <c r="Z62" s="100">
        <f t="shared" si="19"/>
        <v>881676.01271714247</v>
      </c>
      <c r="AA62" s="100">
        <f t="shared" si="19"/>
        <v>892348.49871928617</v>
      </c>
      <c r="AB62" s="100">
        <f t="shared" si="19"/>
        <v>948847.71977671434</v>
      </c>
      <c r="AC62" s="100">
        <f t="shared" si="19"/>
        <v>1015281.3006162855</v>
      </c>
      <c r="AD62" s="100">
        <f t="shared" si="19"/>
        <v>1014078.4088875712</v>
      </c>
      <c r="AE62" s="100">
        <f t="shared" si="19"/>
        <v>956507.23472457135</v>
      </c>
      <c r="AF62" s="100">
        <f t="shared" si="19"/>
        <v>1063839.0927315718</v>
      </c>
      <c r="AG62" s="100">
        <f t="shared" si="19"/>
        <v>986574.69002357149</v>
      </c>
      <c r="AH62" s="100">
        <f t="shared" si="19"/>
        <v>672565.48970857123</v>
      </c>
      <c r="AI62" s="119">
        <f>SUM(D62:AH62)</f>
        <v>27871651.366983008</v>
      </c>
    </row>
    <row r="63" spans="2:35" ht="16.5" thickBot="1" x14ac:dyDescent="0.3">
      <c r="B63" s="241" t="s">
        <v>62</v>
      </c>
      <c r="C63" s="242"/>
      <c r="D63" s="243"/>
      <c r="E63" s="244"/>
      <c r="F63" s="244"/>
      <c r="G63" s="244"/>
      <c r="H63" s="244"/>
      <c r="I63" s="244"/>
      <c r="J63" s="244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5"/>
    </row>
    <row r="64" spans="2:35" x14ac:dyDescent="0.25">
      <c r="B64" s="130" t="s">
        <v>61</v>
      </c>
      <c r="C64" s="131" t="s">
        <v>32</v>
      </c>
      <c r="D64" s="83">
        <f t="shared" ref="D64:AH64" si="20">(SUM(D13:D15)*9500)/10^6</f>
        <v>389.84218999999996</v>
      </c>
      <c r="E64" s="84">
        <f t="shared" si="20"/>
        <v>411.10566000000006</v>
      </c>
      <c r="F64" s="84">
        <f t="shared" si="20"/>
        <v>418.00304</v>
      </c>
      <c r="G64" s="84">
        <f t="shared" si="20"/>
        <v>426.71026499999999</v>
      </c>
      <c r="H64" s="84">
        <f t="shared" si="20"/>
        <v>424.05919499999999</v>
      </c>
      <c r="I64" s="84">
        <f t="shared" si="20"/>
        <v>431.43879500000003</v>
      </c>
      <c r="J64" s="84">
        <f t="shared" si="20"/>
        <v>432.89533499999999</v>
      </c>
      <c r="K64" s="84">
        <f t="shared" si="20"/>
        <v>433.92855500000002</v>
      </c>
      <c r="L64" s="84">
        <f t="shared" si="20"/>
        <v>430.137675</v>
      </c>
      <c r="M64" s="84">
        <f t="shared" si="20"/>
        <v>441.90485000000001</v>
      </c>
      <c r="N64" s="84">
        <f t="shared" si="20"/>
        <v>435.67101650000006</v>
      </c>
      <c r="O64" s="84">
        <f t="shared" si="20"/>
        <v>427.92408</v>
      </c>
      <c r="P64" s="84">
        <f t="shared" si="20"/>
        <v>422.51724999999999</v>
      </c>
      <c r="Q64" s="84">
        <f t="shared" si="20"/>
        <v>433.41951650000004</v>
      </c>
      <c r="R64" s="84">
        <f t="shared" si="20"/>
        <v>424.21471000000003</v>
      </c>
      <c r="S64" s="84">
        <f t="shared" si="20"/>
        <v>433.36586999999997</v>
      </c>
      <c r="T64" s="84">
        <f t="shared" si="20"/>
        <v>435.18341000000004</v>
      </c>
      <c r="U64" s="84">
        <f t="shared" si="20"/>
        <v>448.79140000000001</v>
      </c>
      <c r="V64" s="84">
        <f t="shared" si="20"/>
        <v>455.927325</v>
      </c>
      <c r="W64" s="84">
        <f t="shared" si="20"/>
        <v>440.89253000000008</v>
      </c>
      <c r="X64" s="84">
        <f t="shared" si="20"/>
        <v>436.24133</v>
      </c>
      <c r="Y64" s="84">
        <f t="shared" si="20"/>
        <v>419.25523500000008</v>
      </c>
      <c r="Z64" s="84">
        <f t="shared" si="20"/>
        <v>426.38802500000008</v>
      </c>
      <c r="AA64" s="84">
        <f t="shared" si="20"/>
        <v>406.92565999999999</v>
      </c>
      <c r="AB64" s="84">
        <f t="shared" si="20"/>
        <v>426.11214499999994</v>
      </c>
      <c r="AC64" s="84">
        <f t="shared" si="20"/>
        <v>423.05377199999998</v>
      </c>
      <c r="AD64" s="84">
        <f t="shared" si="20"/>
        <v>432.37786999999997</v>
      </c>
      <c r="AE64" s="84">
        <f t="shared" si="20"/>
        <v>437.37971499999998</v>
      </c>
      <c r="AF64" s="84">
        <f t="shared" si="20"/>
        <v>452.07172150000002</v>
      </c>
      <c r="AG64" s="84">
        <f t="shared" si="20"/>
        <v>437.38104499999997</v>
      </c>
      <c r="AH64" s="84">
        <f t="shared" si="20"/>
        <v>213.563515</v>
      </c>
      <c r="AI64" s="63">
        <f>SUM(D64:AH64)</f>
        <v>13108.6827015</v>
      </c>
    </row>
    <row r="65" spans="2:35" x14ac:dyDescent="0.25">
      <c r="B65" s="7" t="s">
        <v>57</v>
      </c>
      <c r="C65" s="8" t="s">
        <v>32</v>
      </c>
      <c r="D65" s="28">
        <f t="shared" ref="D65:AH65" si="21">((D26*860.5)/10^6)+((D30*1000*565)/10^6)+((D46*3024)/10^6)+D39</f>
        <v>264.11818025600002</v>
      </c>
      <c r="E65" s="28">
        <f t="shared" si="21"/>
        <v>282.418980256</v>
      </c>
      <c r="F65" s="28">
        <f t="shared" si="21"/>
        <v>287.443788256</v>
      </c>
      <c r="G65" s="28">
        <f t="shared" si="21"/>
        <v>295.0576792</v>
      </c>
      <c r="H65" s="28">
        <f t="shared" si="21"/>
        <v>292.21818464</v>
      </c>
      <c r="I65" s="28">
        <f t="shared" si="21"/>
        <v>297.58280416000002</v>
      </c>
      <c r="J65" s="28">
        <f t="shared" si="21"/>
        <v>302.21225300000003</v>
      </c>
      <c r="K65" s="28">
        <f t="shared" si="21"/>
        <v>293.25927888000001</v>
      </c>
      <c r="L65" s="28">
        <f t="shared" si="21"/>
        <v>285.90661232000002</v>
      </c>
      <c r="M65" s="28">
        <f t="shared" si="21"/>
        <v>305.07301920000003</v>
      </c>
      <c r="N65" s="28">
        <f t="shared" si="21"/>
        <v>303.73405814000006</v>
      </c>
      <c r="O65" s="28">
        <f t="shared" si="21"/>
        <v>299.10365392</v>
      </c>
      <c r="P65" s="28">
        <f t="shared" si="21"/>
        <v>288.89100561599997</v>
      </c>
      <c r="Q65" s="28">
        <f t="shared" si="21"/>
        <v>303.43920616000003</v>
      </c>
      <c r="R65" s="28">
        <f t="shared" si="21"/>
        <v>292.42441472000002</v>
      </c>
      <c r="S65" s="28">
        <f t="shared" si="21"/>
        <v>300.90071439999997</v>
      </c>
      <c r="T65" s="28">
        <f t="shared" si="21"/>
        <v>304.16191883200003</v>
      </c>
      <c r="U65" s="28">
        <f t="shared" si="21"/>
        <v>311.79430103999999</v>
      </c>
      <c r="V65" s="28">
        <f t="shared" si="21"/>
        <v>317.61113048799996</v>
      </c>
      <c r="W65" s="28">
        <f t="shared" si="21"/>
        <v>307.72167184</v>
      </c>
      <c r="X65" s="28">
        <f t="shared" si="21"/>
        <v>303.77733280000001</v>
      </c>
      <c r="Y65" s="28">
        <f t="shared" si="21"/>
        <v>290.08243139999996</v>
      </c>
      <c r="Z65" s="28">
        <f t="shared" si="21"/>
        <v>288.00641392</v>
      </c>
      <c r="AA65" s="28">
        <f t="shared" si="21"/>
        <v>289.70767952</v>
      </c>
      <c r="AB65" s="28">
        <f t="shared" si="21"/>
        <v>297.26602656</v>
      </c>
      <c r="AC65" s="28">
        <f t="shared" si="21"/>
        <v>293.41154799999998</v>
      </c>
      <c r="AD65" s="28">
        <f t="shared" si="21"/>
        <v>296.73664751999996</v>
      </c>
      <c r="AE65" s="28">
        <f t="shared" si="21"/>
        <v>301.68308175999999</v>
      </c>
      <c r="AF65" s="28">
        <f t="shared" si="21"/>
        <v>315.8283844</v>
      </c>
      <c r="AG65" s="28">
        <f t="shared" si="21"/>
        <v>301.81209188000003</v>
      </c>
      <c r="AH65" s="28">
        <f t="shared" si="21"/>
        <v>154.34670224000001</v>
      </c>
      <c r="AI65" s="44">
        <f>SUM(D65:AH65)</f>
        <v>9067.7311953239987</v>
      </c>
    </row>
    <row r="66" spans="2:35" ht="15.75" thickBot="1" x14ac:dyDescent="0.3">
      <c r="B66" s="132" t="s">
        <v>62</v>
      </c>
      <c r="C66" s="133" t="s">
        <v>63</v>
      </c>
      <c r="D66" s="90">
        <f>IFERROR((D65/D64)*100,"")</f>
        <v>67.750024761558009</v>
      </c>
      <c r="E66" s="90">
        <f t="shared" ref="E66:AH66" si="22">IFERROR((E65/E64)*100,"")</f>
        <v>68.697419601569081</v>
      </c>
      <c r="F66" s="90">
        <f t="shared" si="22"/>
        <v>68.765956404527586</v>
      </c>
      <c r="G66" s="90">
        <f t="shared" si="22"/>
        <v>69.147077865586382</v>
      </c>
      <c r="H66" s="90">
        <f t="shared" si="22"/>
        <v>68.909762619343752</v>
      </c>
      <c r="I66" s="90">
        <f t="shared" si="22"/>
        <v>68.974512169217419</v>
      </c>
      <c r="J66" s="90">
        <f t="shared" si="22"/>
        <v>69.811852557847516</v>
      </c>
      <c r="K66" s="90">
        <f t="shared" si="22"/>
        <v>67.582387814971057</v>
      </c>
      <c r="L66" s="90">
        <f t="shared" si="22"/>
        <v>66.468628287443082</v>
      </c>
      <c r="M66" s="90">
        <f t="shared" si="22"/>
        <v>69.03590653055744</v>
      </c>
      <c r="N66" s="90">
        <f t="shared" si="22"/>
        <v>69.71637924874446</v>
      </c>
      <c r="O66" s="90">
        <f t="shared" si="22"/>
        <v>69.896429740527807</v>
      </c>
      <c r="P66" s="90">
        <f t="shared" si="22"/>
        <v>68.373777784457317</v>
      </c>
      <c r="Q66" s="90">
        <f t="shared" si="22"/>
        <v>70.010508204699178</v>
      </c>
      <c r="R66" s="90">
        <f t="shared" si="22"/>
        <v>68.93311519536887</v>
      </c>
      <c r="S66" s="90">
        <f t="shared" si="22"/>
        <v>69.433413018888629</v>
      </c>
      <c r="T66" s="90">
        <f t="shared" si="22"/>
        <v>69.892811132667035</v>
      </c>
      <c r="U66" s="90">
        <f t="shared" si="22"/>
        <v>69.474214755452081</v>
      </c>
      <c r="V66" s="90">
        <f t="shared" si="22"/>
        <v>69.662666190932939</v>
      </c>
      <c r="W66" s="90">
        <f t="shared" si="22"/>
        <v>69.795165692646222</v>
      </c>
      <c r="X66" s="90">
        <f t="shared" si="22"/>
        <v>69.635156485516859</v>
      </c>
      <c r="Y66" s="90">
        <f t="shared" si="22"/>
        <v>69.189936626551585</v>
      </c>
      <c r="Z66" s="90">
        <f t="shared" si="22"/>
        <v>67.545615034568556</v>
      </c>
      <c r="AA66" s="90">
        <f t="shared" si="22"/>
        <v>71.194251923066247</v>
      </c>
      <c r="AB66" s="90">
        <f t="shared" si="22"/>
        <v>69.762392376776788</v>
      </c>
      <c r="AC66" s="90">
        <f t="shared" si="22"/>
        <v>69.355615626091137</v>
      </c>
      <c r="AD66" s="90">
        <f t="shared" si="22"/>
        <v>68.629009047109648</v>
      </c>
      <c r="AE66" s="90">
        <f t="shared" si="22"/>
        <v>68.975096789753948</v>
      </c>
      <c r="AF66" s="90">
        <f t="shared" si="22"/>
        <v>69.862450885461982</v>
      </c>
      <c r="AG66" s="90">
        <f t="shared" si="22"/>
        <v>69.004383095751223</v>
      </c>
      <c r="AH66" s="90">
        <f t="shared" si="22"/>
        <v>72.272036841124304</v>
      </c>
      <c r="AI66" s="71"/>
    </row>
    <row r="67" spans="2:35" ht="16.5" thickBot="1" x14ac:dyDescent="0.3">
      <c r="B67" s="237" t="s">
        <v>66</v>
      </c>
      <c r="C67" s="238"/>
      <c r="D67" s="228"/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29"/>
      <c r="AD67" s="229"/>
      <c r="AE67" s="229"/>
      <c r="AF67" s="229"/>
      <c r="AG67" s="229"/>
      <c r="AH67" s="229"/>
      <c r="AI67" s="230"/>
    </row>
    <row r="68" spans="2:35" x14ac:dyDescent="0.25">
      <c r="B68" s="130" t="s">
        <v>64</v>
      </c>
      <c r="C68" s="131" t="s">
        <v>32</v>
      </c>
      <c r="D68" s="60">
        <f t="shared" ref="D68:AH68" si="23">(D21*1000*4800)/10^6</f>
        <v>158.4</v>
      </c>
      <c r="E68" s="61">
        <f t="shared" si="23"/>
        <v>209.42400000000001</v>
      </c>
      <c r="F68" s="61">
        <f t="shared" si="23"/>
        <v>252.52799999999999</v>
      </c>
      <c r="G68" s="61">
        <f t="shared" si="23"/>
        <v>277.82400000000001</v>
      </c>
      <c r="H68" s="61">
        <f t="shared" si="23"/>
        <v>210.48</v>
      </c>
      <c r="I68" s="61">
        <f t="shared" si="23"/>
        <v>321.50400000000002</v>
      </c>
      <c r="J68" s="61">
        <f t="shared" si="23"/>
        <v>283.68</v>
      </c>
      <c r="K68" s="61">
        <f t="shared" si="23"/>
        <v>223.82400000000001</v>
      </c>
      <c r="L68" s="61">
        <f t="shared" si="23"/>
        <v>259.2</v>
      </c>
      <c r="M68" s="61">
        <f t="shared" si="23"/>
        <v>294.33600000000001</v>
      </c>
      <c r="N68" s="61">
        <f t="shared" si="23"/>
        <v>294.43200000000002</v>
      </c>
      <c r="O68" s="61">
        <f t="shared" si="23"/>
        <v>266.928</v>
      </c>
      <c r="P68" s="61">
        <f t="shared" si="23"/>
        <v>270.81599999999997</v>
      </c>
      <c r="Q68" s="61">
        <f t="shared" si="23"/>
        <v>255.792</v>
      </c>
      <c r="R68" s="61">
        <f t="shared" si="23"/>
        <v>274.32</v>
      </c>
      <c r="S68" s="61">
        <f t="shared" si="23"/>
        <v>258.81599999999997</v>
      </c>
      <c r="T68" s="61">
        <f t="shared" si="23"/>
        <v>246.57599999999999</v>
      </c>
      <c r="U68" s="61">
        <f t="shared" si="23"/>
        <v>211.2</v>
      </c>
      <c r="V68" s="61">
        <f t="shared" si="23"/>
        <v>232.32</v>
      </c>
      <c r="W68" s="61">
        <f t="shared" si="23"/>
        <v>281.76</v>
      </c>
      <c r="X68" s="61">
        <f t="shared" si="23"/>
        <v>270.24</v>
      </c>
      <c r="Y68" s="61">
        <f t="shared" si="23"/>
        <v>331.68</v>
      </c>
      <c r="Z68" s="61">
        <f t="shared" si="23"/>
        <v>285.024</v>
      </c>
      <c r="AA68" s="61">
        <f t="shared" si="23"/>
        <v>300.62400000000002</v>
      </c>
      <c r="AB68" s="61">
        <f t="shared" si="23"/>
        <v>277.584</v>
      </c>
      <c r="AC68" s="61">
        <f t="shared" si="23"/>
        <v>354.62400000000002</v>
      </c>
      <c r="AD68" s="61">
        <f t="shared" si="23"/>
        <v>344.54399999999998</v>
      </c>
      <c r="AE68" s="61">
        <f t="shared" si="23"/>
        <v>260.49599999999998</v>
      </c>
      <c r="AF68" s="61">
        <f t="shared" si="23"/>
        <v>316.22399999999999</v>
      </c>
      <c r="AG68" s="61">
        <f t="shared" si="23"/>
        <v>321.36</v>
      </c>
      <c r="AH68" s="61">
        <f t="shared" si="23"/>
        <v>254.4</v>
      </c>
      <c r="AI68" s="63">
        <f>SUM(D68:AH68)</f>
        <v>8400.9599999999991</v>
      </c>
    </row>
    <row r="69" spans="2:35" x14ac:dyDescent="0.25">
      <c r="B69" s="7" t="s">
        <v>65</v>
      </c>
      <c r="C69" s="8" t="s">
        <v>32</v>
      </c>
      <c r="D69" s="28">
        <f t="shared" ref="D69:AH69" si="24">D40+(((D32)*1000*565))/10^6</f>
        <v>128.56</v>
      </c>
      <c r="E69" s="3">
        <f t="shared" si="24"/>
        <v>160.215</v>
      </c>
      <c r="F69" s="3">
        <f t="shared" si="24"/>
        <v>205.125</v>
      </c>
      <c r="G69" s="3">
        <f t="shared" si="24"/>
        <v>230.43</v>
      </c>
      <c r="H69" s="3">
        <f t="shared" si="24"/>
        <v>161.60499999999999</v>
      </c>
      <c r="I69" s="3">
        <f t="shared" si="24"/>
        <v>176.73500000000001</v>
      </c>
      <c r="J69" s="3">
        <f t="shared" si="24"/>
        <v>222.86500000000001</v>
      </c>
      <c r="K69" s="3">
        <f t="shared" si="24"/>
        <v>179.56</v>
      </c>
      <c r="L69" s="3">
        <f t="shared" si="24"/>
        <v>196.69</v>
      </c>
      <c r="M69" s="3">
        <f t="shared" si="24"/>
        <v>211.13</v>
      </c>
      <c r="N69" s="3">
        <f t="shared" si="24"/>
        <v>217.43</v>
      </c>
      <c r="O69" s="3">
        <f t="shared" si="24"/>
        <v>205.69</v>
      </c>
      <c r="P69" s="3">
        <f t="shared" si="24"/>
        <v>213.995</v>
      </c>
      <c r="Q69" s="3">
        <f t="shared" si="24"/>
        <v>197.86500000000001</v>
      </c>
      <c r="R69" s="3">
        <f t="shared" si="24"/>
        <v>213.73500000000001</v>
      </c>
      <c r="S69" s="3">
        <f t="shared" si="24"/>
        <v>191.91</v>
      </c>
      <c r="T69" s="3">
        <f t="shared" si="24"/>
        <v>188.995</v>
      </c>
      <c r="U69" s="3">
        <f t="shared" si="24"/>
        <v>166.69</v>
      </c>
      <c r="V69" s="3">
        <f t="shared" si="24"/>
        <v>181.95</v>
      </c>
      <c r="W69" s="3">
        <f t="shared" si="24"/>
        <v>209.86500000000001</v>
      </c>
      <c r="X69" s="3">
        <f t="shared" si="24"/>
        <v>201.3</v>
      </c>
      <c r="Y69" s="3">
        <f t="shared" si="24"/>
        <v>256.56</v>
      </c>
      <c r="Z69" s="3">
        <f t="shared" si="24"/>
        <v>220.56</v>
      </c>
      <c r="AA69" s="3">
        <f t="shared" si="24"/>
        <v>231.43</v>
      </c>
      <c r="AB69" s="3">
        <f t="shared" si="24"/>
        <v>215.91</v>
      </c>
      <c r="AC69" s="3">
        <f t="shared" si="24"/>
        <v>259.95499999999998</v>
      </c>
      <c r="AD69" s="3">
        <f t="shared" si="24"/>
        <v>259.21499999999997</v>
      </c>
      <c r="AE69" s="3">
        <f t="shared" si="24"/>
        <v>190.26</v>
      </c>
      <c r="AF69" s="3">
        <f t="shared" si="24"/>
        <v>239.91</v>
      </c>
      <c r="AG69" s="3">
        <f t="shared" si="24"/>
        <v>238.26</v>
      </c>
      <c r="AH69" s="3">
        <f t="shared" si="24"/>
        <v>160.797</v>
      </c>
      <c r="AI69" s="44">
        <f>SUM(D69:AH69)</f>
        <v>6335.1970000000001</v>
      </c>
    </row>
    <row r="70" spans="2:35" ht="15.75" thickBot="1" x14ac:dyDescent="0.3">
      <c r="B70" s="7" t="s">
        <v>67</v>
      </c>
      <c r="C70" s="8" t="s">
        <v>63</v>
      </c>
      <c r="D70" s="90">
        <f>IFERROR((D69/D68)*100,"")</f>
        <v>81.161616161616152</v>
      </c>
      <c r="E70" s="90">
        <f t="shared" ref="E70:AI70" si="25">IFERROR((E69/E68)*100,"")</f>
        <v>76.502693101077242</v>
      </c>
      <c r="F70" s="90">
        <f t="shared" si="25"/>
        <v>81.228616232655398</v>
      </c>
      <c r="G70" s="90">
        <f t="shared" si="25"/>
        <v>82.94099861782999</v>
      </c>
      <c r="H70" s="90">
        <f t="shared" si="25"/>
        <v>76.779266438616489</v>
      </c>
      <c r="I70" s="90">
        <f t="shared" si="25"/>
        <v>54.971322285259284</v>
      </c>
      <c r="J70" s="90">
        <f t="shared" si="25"/>
        <v>78.562112239142706</v>
      </c>
      <c r="K70" s="90">
        <f t="shared" si="25"/>
        <v>80.223747229966406</v>
      </c>
      <c r="L70" s="90">
        <f t="shared" si="25"/>
        <v>75.883487654320987</v>
      </c>
      <c r="M70" s="90">
        <f t="shared" si="25"/>
        <v>71.730946944988034</v>
      </c>
      <c r="N70" s="90">
        <f t="shared" si="25"/>
        <v>73.847272035648288</v>
      </c>
      <c r="O70" s="90">
        <f t="shared" si="25"/>
        <v>77.058232931726906</v>
      </c>
      <c r="P70" s="90">
        <f t="shared" si="25"/>
        <v>79.018595651660178</v>
      </c>
      <c r="Q70" s="90">
        <f t="shared" si="25"/>
        <v>77.353865640833178</v>
      </c>
      <c r="R70" s="90">
        <f t="shared" si="25"/>
        <v>77.914479440069996</v>
      </c>
      <c r="S70" s="90">
        <f t="shared" si="25"/>
        <v>74.149202522255194</v>
      </c>
      <c r="T70" s="90">
        <f t="shared" si="25"/>
        <v>76.647767828174679</v>
      </c>
      <c r="U70" s="90">
        <f t="shared" si="25"/>
        <v>78.925189393939405</v>
      </c>
      <c r="V70" s="90">
        <f t="shared" si="25"/>
        <v>78.318698347107443</v>
      </c>
      <c r="W70" s="90">
        <f t="shared" si="25"/>
        <v>74.483603066439528</v>
      </c>
      <c r="X70" s="90">
        <f t="shared" si="25"/>
        <v>74.489342806394319</v>
      </c>
      <c r="Y70" s="90">
        <f t="shared" si="25"/>
        <v>77.351664254703323</v>
      </c>
      <c r="Z70" s="90">
        <f t="shared" si="25"/>
        <v>77.382957224654774</v>
      </c>
      <c r="AA70" s="90">
        <f t="shared" si="25"/>
        <v>76.98320826015221</v>
      </c>
      <c r="AB70" s="90">
        <f t="shared" si="25"/>
        <v>77.781860625972683</v>
      </c>
      <c r="AC70" s="90">
        <f t="shared" si="25"/>
        <v>73.304401281357144</v>
      </c>
      <c r="AD70" s="90">
        <f t="shared" si="25"/>
        <v>75.234222624686538</v>
      </c>
      <c r="AE70" s="90">
        <f t="shared" si="25"/>
        <v>73.037589828634609</v>
      </c>
      <c r="AF70" s="90">
        <f t="shared" si="25"/>
        <v>75.867106860959325</v>
      </c>
      <c r="AG70" s="90">
        <f t="shared" si="25"/>
        <v>74.141150112023894</v>
      </c>
      <c r="AH70" s="90">
        <f t="shared" si="25"/>
        <v>63.206367924528294</v>
      </c>
      <c r="AI70" s="90">
        <f t="shared" si="25"/>
        <v>75.41039357406774</v>
      </c>
    </row>
    <row r="71" spans="2:35" x14ac:dyDescent="0.25">
      <c r="B71" s="7" t="s">
        <v>68</v>
      </c>
      <c r="C71" s="8" t="s">
        <v>32</v>
      </c>
      <c r="D71" s="28">
        <f t="shared" ref="D71:AH71" si="26">(D22*1000*4800)/10^6</f>
        <v>186.14400000000001</v>
      </c>
      <c r="E71" s="3">
        <f t="shared" si="26"/>
        <v>169.15199999999999</v>
      </c>
      <c r="F71" s="3">
        <f t="shared" si="26"/>
        <v>174.91200000000001</v>
      </c>
      <c r="G71" s="3">
        <f t="shared" si="26"/>
        <v>184.512</v>
      </c>
      <c r="H71" s="3">
        <f t="shared" si="26"/>
        <v>235.77600000000001</v>
      </c>
      <c r="I71" s="3">
        <f t="shared" si="26"/>
        <v>335.32799999999997</v>
      </c>
      <c r="J71" s="3">
        <f t="shared" si="26"/>
        <v>240.57599999999999</v>
      </c>
      <c r="K71" s="3">
        <f t="shared" si="26"/>
        <v>285.55200000000002</v>
      </c>
      <c r="L71" s="3">
        <f t="shared" si="26"/>
        <v>209.28</v>
      </c>
      <c r="M71" s="3">
        <f t="shared" si="26"/>
        <v>199.96799999999999</v>
      </c>
      <c r="N71" s="3">
        <f t="shared" si="26"/>
        <v>164.68799999999999</v>
      </c>
      <c r="O71" s="3">
        <f t="shared" si="26"/>
        <v>157.34399999999999</v>
      </c>
      <c r="P71" s="3">
        <f t="shared" si="26"/>
        <v>192.96</v>
      </c>
      <c r="Q71" s="3">
        <f t="shared" si="26"/>
        <v>199.00800000000001</v>
      </c>
      <c r="R71" s="3">
        <f t="shared" si="26"/>
        <v>218.01599999999999</v>
      </c>
      <c r="S71" s="3">
        <f t="shared" si="26"/>
        <v>206.73599999999999</v>
      </c>
      <c r="T71" s="3">
        <f t="shared" si="26"/>
        <v>184.27199999999999</v>
      </c>
      <c r="U71" s="3">
        <f t="shared" si="26"/>
        <v>190.12799999999999</v>
      </c>
      <c r="V71" s="3">
        <f t="shared" si="26"/>
        <v>193.92</v>
      </c>
      <c r="W71" s="3">
        <f t="shared" si="26"/>
        <v>190.56</v>
      </c>
      <c r="X71" s="3">
        <f t="shared" si="26"/>
        <v>191.52</v>
      </c>
      <c r="Y71" s="3">
        <f t="shared" si="26"/>
        <v>186.24</v>
      </c>
      <c r="Z71" s="3">
        <f t="shared" si="26"/>
        <v>167.184</v>
      </c>
      <c r="AA71" s="3">
        <f t="shared" si="26"/>
        <v>155.23200000000003</v>
      </c>
      <c r="AB71" s="3">
        <f t="shared" si="26"/>
        <v>225.024</v>
      </c>
      <c r="AC71" s="3">
        <f t="shared" si="26"/>
        <v>248.88</v>
      </c>
      <c r="AD71" s="3">
        <f t="shared" si="26"/>
        <v>226.56</v>
      </c>
      <c r="AE71" s="3">
        <f t="shared" si="26"/>
        <v>238.94399999999999</v>
      </c>
      <c r="AF71" s="3">
        <f t="shared" si="26"/>
        <v>263.18400000000003</v>
      </c>
      <c r="AG71" s="3">
        <f t="shared" si="26"/>
        <v>262.70400000000001</v>
      </c>
      <c r="AH71" s="3">
        <f t="shared" si="26"/>
        <v>288</v>
      </c>
      <c r="AI71" s="44">
        <f>SUM(D71:AH71)</f>
        <v>6572.3040000000019</v>
      </c>
    </row>
    <row r="72" spans="2:35" x14ac:dyDescent="0.25">
      <c r="B72" s="7" t="s">
        <v>69</v>
      </c>
      <c r="C72" s="8" t="s">
        <v>32</v>
      </c>
      <c r="D72" s="28">
        <f t="shared" ref="D72:AH72" si="27">D41+(((D33)*1000*565))/10^6</f>
        <v>154.16999999999999</v>
      </c>
      <c r="E72" s="3">
        <f t="shared" si="27"/>
        <v>125.65</v>
      </c>
      <c r="F72" s="3">
        <f t="shared" si="27"/>
        <v>133.04</v>
      </c>
      <c r="G72" s="3">
        <f t="shared" si="27"/>
        <v>148.47499999999999</v>
      </c>
      <c r="H72" s="3">
        <f t="shared" si="27"/>
        <v>180.17</v>
      </c>
      <c r="I72" s="3">
        <f t="shared" si="27"/>
        <v>184.73500000000001</v>
      </c>
      <c r="J72" s="3">
        <f t="shared" si="27"/>
        <v>180.345</v>
      </c>
      <c r="K72" s="3">
        <f t="shared" si="27"/>
        <v>157.60499999999999</v>
      </c>
      <c r="L72" s="3">
        <f t="shared" si="27"/>
        <v>155.60499999999999</v>
      </c>
      <c r="M72" s="3">
        <f t="shared" si="27"/>
        <v>141.13</v>
      </c>
      <c r="N72" s="3">
        <f t="shared" si="27"/>
        <v>133.215</v>
      </c>
      <c r="O72" s="3">
        <f t="shared" si="27"/>
        <v>116.47499999999999</v>
      </c>
      <c r="P72" s="3">
        <f t="shared" si="27"/>
        <v>144.04</v>
      </c>
      <c r="Q72" s="3">
        <f t="shared" si="27"/>
        <v>147.47499999999999</v>
      </c>
      <c r="R72" s="3">
        <f t="shared" si="27"/>
        <v>161.345</v>
      </c>
      <c r="S72" s="3">
        <f t="shared" si="27"/>
        <v>150.78</v>
      </c>
      <c r="T72" s="3">
        <f t="shared" si="27"/>
        <v>138.345</v>
      </c>
      <c r="U72" s="3">
        <f t="shared" si="27"/>
        <v>143.47499999999999</v>
      </c>
      <c r="V72" s="3">
        <f t="shared" si="27"/>
        <v>147.60499999999999</v>
      </c>
      <c r="W72" s="3">
        <f t="shared" si="27"/>
        <v>143.47499999999999</v>
      </c>
      <c r="X72" s="3">
        <f t="shared" si="27"/>
        <v>141.91</v>
      </c>
      <c r="Y72" s="3">
        <f t="shared" si="27"/>
        <v>137.91</v>
      </c>
      <c r="Z72" s="3">
        <f t="shared" si="27"/>
        <v>125.91</v>
      </c>
      <c r="AA72" s="3">
        <f t="shared" si="27"/>
        <v>115.78</v>
      </c>
      <c r="AB72" s="3">
        <f t="shared" si="27"/>
        <v>162.65</v>
      </c>
      <c r="AC72" s="3">
        <f t="shared" si="27"/>
        <v>182.08500000000001</v>
      </c>
      <c r="AD72" s="3">
        <f t="shared" si="27"/>
        <v>171.215</v>
      </c>
      <c r="AE72" s="3">
        <f t="shared" si="27"/>
        <v>177.39</v>
      </c>
      <c r="AF72" s="3">
        <f t="shared" si="27"/>
        <v>192.78</v>
      </c>
      <c r="AG72" s="3">
        <f t="shared" si="27"/>
        <v>190.13</v>
      </c>
      <c r="AH72" s="3">
        <f t="shared" si="27"/>
        <v>202.91</v>
      </c>
      <c r="AI72" s="44">
        <f>SUM(D72:AH72)</f>
        <v>4787.8249999999998</v>
      </c>
    </row>
    <row r="73" spans="2:35" ht="15.75" thickBot="1" x14ac:dyDescent="0.3">
      <c r="B73" s="132" t="s">
        <v>70</v>
      </c>
      <c r="C73" s="133" t="s">
        <v>63</v>
      </c>
      <c r="D73" s="90">
        <f>IFERROR((D72/D71)*100,"")</f>
        <v>82.822975760701382</v>
      </c>
      <c r="E73" s="90">
        <f t="shared" ref="E73:AI73" si="28">IFERROR((E72/E71)*100,"")</f>
        <v>74.282302307983358</v>
      </c>
      <c r="F73" s="90">
        <f t="shared" si="28"/>
        <v>76.061105012806422</v>
      </c>
      <c r="G73" s="90">
        <f t="shared" si="28"/>
        <v>80.469020985084981</v>
      </c>
      <c r="H73" s="90">
        <f t="shared" si="28"/>
        <v>76.415750542888162</v>
      </c>
      <c r="I73" s="90">
        <f t="shared" si="28"/>
        <v>55.090836434774317</v>
      </c>
      <c r="J73" s="90">
        <f t="shared" si="28"/>
        <v>74.963836791699919</v>
      </c>
      <c r="K73" s="90">
        <f t="shared" si="28"/>
        <v>55.193099680618587</v>
      </c>
      <c r="L73" s="90">
        <f t="shared" si="28"/>
        <v>74.352542048929664</v>
      </c>
      <c r="M73" s="90">
        <f t="shared" si="28"/>
        <v>70.576292206753081</v>
      </c>
      <c r="N73" s="90">
        <f t="shared" si="28"/>
        <v>80.88931798309531</v>
      </c>
      <c r="O73" s="90">
        <f t="shared" si="28"/>
        <v>74.02570164734594</v>
      </c>
      <c r="P73" s="90">
        <f t="shared" si="28"/>
        <v>74.647595356550582</v>
      </c>
      <c r="Q73" s="90">
        <f t="shared" si="28"/>
        <v>74.105061103071222</v>
      </c>
      <c r="R73" s="90">
        <f t="shared" si="28"/>
        <v>74.006036254219879</v>
      </c>
      <c r="S73" s="90">
        <f t="shared" si="28"/>
        <v>72.933596470861389</v>
      </c>
      <c r="T73" s="90">
        <f t="shared" si="28"/>
        <v>75.076517322219331</v>
      </c>
      <c r="U73" s="90">
        <f t="shared" si="28"/>
        <v>75.46232012118152</v>
      </c>
      <c r="V73" s="90">
        <f t="shared" si="28"/>
        <v>76.116439768976889</v>
      </c>
      <c r="W73" s="90">
        <f t="shared" si="28"/>
        <v>75.291246851385381</v>
      </c>
      <c r="X73" s="90">
        <f t="shared" si="28"/>
        <v>74.096700083542189</v>
      </c>
      <c r="Y73" s="90">
        <f t="shared" si="28"/>
        <v>74.049613402061851</v>
      </c>
      <c r="Z73" s="90">
        <f t="shared" si="28"/>
        <v>75.312230835486645</v>
      </c>
      <c r="AA73" s="90">
        <f t="shared" si="28"/>
        <v>74.585137085137077</v>
      </c>
      <c r="AB73" s="90">
        <f t="shared" si="28"/>
        <v>72.281178896473264</v>
      </c>
      <c r="AC73" s="90">
        <f t="shared" si="28"/>
        <v>73.161764705882362</v>
      </c>
      <c r="AD73" s="90">
        <f t="shared" si="28"/>
        <v>75.571592514124291</v>
      </c>
      <c r="AE73" s="90">
        <f t="shared" si="28"/>
        <v>74.23915226998794</v>
      </c>
      <c r="AF73" s="90">
        <f t="shared" si="28"/>
        <v>73.249133685938347</v>
      </c>
      <c r="AG73" s="90">
        <f t="shared" si="28"/>
        <v>72.374231073756008</v>
      </c>
      <c r="AH73" s="90">
        <f t="shared" si="28"/>
        <v>70.454861111111114</v>
      </c>
      <c r="AI73" s="90">
        <f t="shared" si="28"/>
        <v>72.848501834364299</v>
      </c>
    </row>
    <row r="74" spans="2:35" ht="16.5" thickBot="1" x14ac:dyDescent="0.3">
      <c r="B74" s="237" t="s">
        <v>72</v>
      </c>
      <c r="C74" s="238"/>
      <c r="D74" s="228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29"/>
      <c r="AC74" s="229"/>
      <c r="AD74" s="229"/>
      <c r="AE74" s="229"/>
      <c r="AF74" s="229"/>
      <c r="AG74" s="229"/>
      <c r="AH74" s="229"/>
      <c r="AI74" s="230"/>
    </row>
    <row r="75" spans="2:35" x14ac:dyDescent="0.25">
      <c r="B75" s="130" t="s">
        <v>71</v>
      </c>
      <c r="C75" s="134" t="s">
        <v>32</v>
      </c>
      <c r="D75" s="60">
        <f t="shared" ref="D75:AH75" si="29">SUM(D42:D44)</f>
        <v>0</v>
      </c>
      <c r="E75" s="61">
        <f t="shared" si="29"/>
        <v>0</v>
      </c>
      <c r="F75" s="61">
        <f t="shared" si="29"/>
        <v>0</v>
      </c>
      <c r="G75" s="61">
        <f t="shared" si="29"/>
        <v>0</v>
      </c>
      <c r="H75" s="61">
        <f t="shared" si="29"/>
        <v>0</v>
      </c>
      <c r="I75" s="61">
        <f t="shared" si="29"/>
        <v>0</v>
      </c>
      <c r="J75" s="61">
        <f t="shared" si="29"/>
        <v>0</v>
      </c>
      <c r="K75" s="61">
        <f t="shared" si="29"/>
        <v>0</v>
      </c>
      <c r="L75" s="61">
        <f t="shared" si="29"/>
        <v>0</v>
      </c>
      <c r="M75" s="61">
        <f t="shared" si="29"/>
        <v>0</v>
      </c>
      <c r="N75" s="61">
        <f t="shared" si="29"/>
        <v>0</v>
      </c>
      <c r="O75" s="61">
        <f t="shared" si="29"/>
        <v>0</v>
      </c>
      <c r="P75" s="61">
        <f t="shared" si="29"/>
        <v>0</v>
      </c>
      <c r="Q75" s="61">
        <f t="shared" si="29"/>
        <v>0</v>
      </c>
      <c r="R75" s="61">
        <f t="shared" si="29"/>
        <v>0</v>
      </c>
      <c r="S75" s="61">
        <f t="shared" si="29"/>
        <v>0</v>
      </c>
      <c r="T75" s="61">
        <f t="shared" si="29"/>
        <v>0</v>
      </c>
      <c r="U75" s="61">
        <f t="shared" si="29"/>
        <v>0</v>
      </c>
      <c r="V75" s="61">
        <f t="shared" si="29"/>
        <v>0</v>
      </c>
      <c r="W75" s="61">
        <f t="shared" si="29"/>
        <v>0</v>
      </c>
      <c r="X75" s="61">
        <f t="shared" si="29"/>
        <v>0</v>
      </c>
      <c r="Y75" s="61">
        <f t="shared" si="29"/>
        <v>0</v>
      </c>
      <c r="Z75" s="61">
        <f t="shared" si="29"/>
        <v>0</v>
      </c>
      <c r="AA75" s="61">
        <f t="shared" si="29"/>
        <v>0</v>
      </c>
      <c r="AB75" s="61">
        <f t="shared" si="29"/>
        <v>0</v>
      </c>
      <c r="AC75" s="61">
        <f t="shared" si="29"/>
        <v>0</v>
      </c>
      <c r="AD75" s="61">
        <f t="shared" si="29"/>
        <v>0</v>
      </c>
      <c r="AE75" s="61">
        <f t="shared" si="29"/>
        <v>0</v>
      </c>
      <c r="AF75" s="61">
        <f t="shared" si="29"/>
        <v>0</v>
      </c>
      <c r="AG75" s="61">
        <f t="shared" si="29"/>
        <v>0</v>
      </c>
      <c r="AH75" s="61">
        <f t="shared" si="29"/>
        <v>0</v>
      </c>
      <c r="AI75" s="63">
        <f>SUM(D75:AH75)</f>
        <v>0</v>
      </c>
    </row>
    <row r="76" spans="2:35" x14ac:dyDescent="0.25">
      <c r="B76" s="7" t="s">
        <v>58</v>
      </c>
      <c r="C76" s="54" t="s">
        <v>32</v>
      </c>
      <c r="D76" s="28">
        <f t="shared" ref="D76:AH76" si="30">(SUM(D34:D37)*1000*565)/10^6</f>
        <v>46.149642857142858</v>
      </c>
      <c r="E76" s="28">
        <f t="shared" si="30"/>
        <v>68.260350000000003</v>
      </c>
      <c r="F76" s="28">
        <f t="shared" si="30"/>
        <v>84.474950000000021</v>
      </c>
      <c r="G76" s="28">
        <f t="shared" si="30"/>
        <v>80.241749999999996</v>
      </c>
      <c r="H76" s="28">
        <f t="shared" si="30"/>
        <v>38.483550000000015</v>
      </c>
      <c r="I76" s="28">
        <f t="shared" si="30"/>
        <v>30.048160714285721</v>
      </c>
      <c r="J76" s="28">
        <f t="shared" si="30"/>
        <v>74.874521428571441</v>
      </c>
      <c r="K76" s="28">
        <f t="shared" si="30"/>
        <v>117.88699285714289</v>
      </c>
      <c r="L76" s="28">
        <f t="shared" si="30"/>
        <v>140.86762857142855</v>
      </c>
      <c r="M76" s="28">
        <f t="shared" si="30"/>
        <v>158.32917142857144</v>
      </c>
      <c r="N76" s="28">
        <f t="shared" si="30"/>
        <v>154.13383571428571</v>
      </c>
      <c r="O76" s="28">
        <f t="shared" si="30"/>
        <v>155.22918571428571</v>
      </c>
      <c r="P76" s="28">
        <f t="shared" si="30"/>
        <v>126.69335714285715</v>
      </c>
      <c r="Q76" s="28">
        <f t="shared" si="30"/>
        <v>98.384035714285716</v>
      </c>
      <c r="R76" s="28">
        <f t="shared" si="30"/>
        <v>82.018114285714304</v>
      </c>
      <c r="S76" s="28">
        <f t="shared" si="30"/>
        <v>43.616264285714287</v>
      </c>
      <c r="T76" s="28">
        <f t="shared" si="30"/>
        <v>95.776014285714297</v>
      </c>
      <c r="U76" s="28">
        <f t="shared" si="30"/>
        <v>144.04171428571431</v>
      </c>
      <c r="V76" s="28">
        <f t="shared" si="30"/>
        <v>112.10542857142858</v>
      </c>
      <c r="W76" s="28">
        <f t="shared" si="30"/>
        <v>117.8502142857143</v>
      </c>
      <c r="X76" s="28">
        <f t="shared" si="30"/>
        <v>112.10542857142858</v>
      </c>
      <c r="Y76" s="28">
        <f t="shared" si="30"/>
        <v>63.498135714285709</v>
      </c>
      <c r="Z76" s="28">
        <f t="shared" si="30"/>
        <v>64.858671428571441</v>
      </c>
      <c r="AA76" s="28">
        <f t="shared" si="30"/>
        <v>46.602928571428585</v>
      </c>
      <c r="AB76" s="28">
        <f t="shared" si="30"/>
        <v>10.43167857142857</v>
      </c>
      <c r="AC76" s="28">
        <f t="shared" si="30"/>
        <v>3.5150678571428577</v>
      </c>
      <c r="AD76" s="28">
        <f t="shared" si="30"/>
        <v>1.1338928571428573</v>
      </c>
      <c r="AE76" s="28">
        <f t="shared" si="30"/>
        <v>2.6460214285714292</v>
      </c>
      <c r="AF76" s="28">
        <f t="shared" si="30"/>
        <v>6.5765785714285707</v>
      </c>
      <c r="AG76" s="28">
        <f t="shared" si="30"/>
        <v>2.0787357142857141</v>
      </c>
      <c r="AH76" s="28">
        <f t="shared" si="30"/>
        <v>60.512082142857146</v>
      </c>
      <c r="AI76" s="44">
        <f>SUM(D76:AH76)</f>
        <v>2343.4241035714285</v>
      </c>
    </row>
    <row r="77" spans="2:35" s="1" customFormat="1" ht="45" x14ac:dyDescent="0.25">
      <c r="B77" s="9" t="s">
        <v>102</v>
      </c>
      <c r="C77" s="54" t="s">
        <v>32</v>
      </c>
      <c r="D77" s="28">
        <f t="shared" ref="D77:AH77" si="31">D65+D72+D69+((D24*860.5)/10^6)+D75+D76</f>
        <v>599.1073731131429</v>
      </c>
      <c r="E77" s="3">
        <f t="shared" si="31"/>
        <v>642.56783025600009</v>
      </c>
      <c r="F77" s="3">
        <f t="shared" si="31"/>
        <v>716.19328825600007</v>
      </c>
      <c r="G77" s="3">
        <f t="shared" si="31"/>
        <v>760.27095419999989</v>
      </c>
      <c r="H77" s="3">
        <f t="shared" si="31"/>
        <v>681.46895963999998</v>
      </c>
      <c r="I77" s="3">
        <f t="shared" si="31"/>
        <v>702.69686487428578</v>
      </c>
      <c r="J77" s="3">
        <f t="shared" si="31"/>
        <v>795.39854942857153</v>
      </c>
      <c r="K77" s="3">
        <f t="shared" si="31"/>
        <v>755.62552173714289</v>
      </c>
      <c r="L77" s="3">
        <f t="shared" si="31"/>
        <v>785.52299089142866</v>
      </c>
      <c r="M77" s="3">
        <f t="shared" si="31"/>
        <v>821.85779062857159</v>
      </c>
      <c r="N77" s="3">
        <f t="shared" si="31"/>
        <v>814.88059385428585</v>
      </c>
      <c r="O77" s="3">
        <f t="shared" si="31"/>
        <v>782.22016463428554</v>
      </c>
      <c r="P77" s="3">
        <f t="shared" si="31"/>
        <v>778.61026275885717</v>
      </c>
      <c r="Q77" s="3">
        <f t="shared" si="31"/>
        <v>752.32624187428576</v>
      </c>
      <c r="R77" s="3">
        <f t="shared" si="31"/>
        <v>754.64250400571427</v>
      </c>
      <c r="S77" s="3">
        <f t="shared" si="31"/>
        <v>692.45602868571416</v>
      </c>
      <c r="T77" s="3">
        <f t="shared" si="31"/>
        <v>732.65605811771422</v>
      </c>
      <c r="U77" s="3">
        <f t="shared" si="31"/>
        <v>771.33611532571422</v>
      </c>
      <c r="V77" s="3">
        <f t="shared" si="31"/>
        <v>763.61708405942841</v>
      </c>
      <c r="W77" s="3">
        <f t="shared" si="31"/>
        <v>784.76328612571433</v>
      </c>
      <c r="X77" s="3">
        <f t="shared" si="31"/>
        <v>765.58953637142861</v>
      </c>
      <c r="Y77" s="3">
        <f t="shared" si="31"/>
        <v>753.25659211428558</v>
      </c>
      <c r="Z77" s="3">
        <f t="shared" si="31"/>
        <v>704.45506034857135</v>
      </c>
      <c r="AA77" s="3">
        <f t="shared" si="31"/>
        <v>688.38243309142865</v>
      </c>
      <c r="AB77" s="3">
        <f t="shared" si="31"/>
        <v>693.78708013142852</v>
      </c>
      <c r="AC77" s="3">
        <f t="shared" si="31"/>
        <v>753.46604085714284</v>
      </c>
      <c r="AD77" s="3">
        <f t="shared" si="31"/>
        <v>746.32801537714283</v>
      </c>
      <c r="AE77" s="3">
        <f t="shared" si="31"/>
        <v>680.92830318857136</v>
      </c>
      <c r="AF77" s="3">
        <f t="shared" si="31"/>
        <v>761.63476297142859</v>
      </c>
      <c r="AG77" s="3">
        <f t="shared" si="31"/>
        <v>737.57290259428567</v>
      </c>
      <c r="AH77" s="3">
        <f t="shared" si="31"/>
        <v>643.14630938285711</v>
      </c>
      <c r="AI77" s="44">
        <f>SUM(D77:AH77)</f>
        <v>22816.765498895424</v>
      </c>
    </row>
    <row r="78" spans="2:35" s="1" customFormat="1" ht="30" x14ac:dyDescent="0.25">
      <c r="B78" s="9" t="s">
        <v>103</v>
      </c>
      <c r="C78" s="54" t="s">
        <v>44</v>
      </c>
      <c r="D78" s="28">
        <f t="shared" ref="D78:AH78" si="32">(((D13+D14+D15)*D49)+((D21+D22)*1000*D50)+(D24*D51)+((SUM(D5:D12))*D49))</f>
        <v>1407262.6395999999</v>
      </c>
      <c r="E78" s="28">
        <f t="shared" si="32"/>
        <v>1528319.8977000001</v>
      </c>
      <c r="F78" s="28">
        <f t="shared" si="32"/>
        <v>1623322.0817</v>
      </c>
      <c r="G78" s="28">
        <f t="shared" si="32"/>
        <v>1673153.2066000002</v>
      </c>
      <c r="H78" s="28">
        <f t="shared" si="32"/>
        <v>1608526.7712000001</v>
      </c>
      <c r="I78" s="28">
        <f t="shared" si="32"/>
        <v>1876332.0675499998</v>
      </c>
      <c r="J78" s="28">
        <f t="shared" si="32"/>
        <v>1827268.75</v>
      </c>
      <c r="K78" s="28">
        <f t="shared" si="32"/>
        <v>1812778.9129999999</v>
      </c>
      <c r="L78" s="28">
        <f t="shared" si="32"/>
        <v>1790519.3351</v>
      </c>
      <c r="M78" s="28">
        <f t="shared" si="32"/>
        <v>1871503.3318</v>
      </c>
      <c r="N78" s="28">
        <f t="shared" si="32"/>
        <v>1814538.40151</v>
      </c>
      <c r="O78" s="28">
        <f t="shared" si="32"/>
        <v>1755529.1534</v>
      </c>
      <c r="P78" s="28">
        <f t="shared" si="32"/>
        <v>1731047.284</v>
      </c>
      <c r="Q78" s="28">
        <f t="shared" si="32"/>
        <v>1702309.7191099999</v>
      </c>
      <c r="R78" s="28">
        <f t="shared" si="32"/>
        <v>1693136.2926</v>
      </c>
      <c r="S78" s="28">
        <f t="shared" si="32"/>
        <v>1624600.9767000002</v>
      </c>
      <c r="T78" s="28">
        <f t="shared" si="32"/>
        <v>1678895.8908000002</v>
      </c>
      <c r="U78" s="28">
        <f t="shared" si="32"/>
        <v>1758282.8039999998</v>
      </c>
      <c r="V78" s="28">
        <f t="shared" si="32"/>
        <v>1739822.6325000001</v>
      </c>
      <c r="W78" s="28">
        <f t="shared" si="32"/>
        <v>1776487.1712000002</v>
      </c>
      <c r="X78" s="28">
        <f t="shared" si="32"/>
        <v>1751001.4042</v>
      </c>
      <c r="Y78" s="28">
        <f t="shared" si="32"/>
        <v>1678957.1962000001</v>
      </c>
      <c r="Z78" s="28">
        <f t="shared" si="32"/>
        <v>1627813.0823000001</v>
      </c>
      <c r="AA78" s="28">
        <f t="shared" si="32"/>
        <v>1553837.8414</v>
      </c>
      <c r="AB78" s="28">
        <f t="shared" si="32"/>
        <v>1613322.1087999998</v>
      </c>
      <c r="AC78" s="28">
        <f t="shared" si="32"/>
        <v>1765349.3076300002</v>
      </c>
      <c r="AD78" s="28">
        <f t="shared" si="32"/>
        <v>1781584.3322999999</v>
      </c>
      <c r="AE78" s="28">
        <f t="shared" si="32"/>
        <v>1636663.7162000001</v>
      </c>
      <c r="AF78" s="28">
        <f t="shared" si="32"/>
        <v>1739604.8640099999</v>
      </c>
      <c r="AG78" s="28">
        <f t="shared" si="32"/>
        <v>1691285.4143999999</v>
      </c>
      <c r="AH78" s="28">
        <f t="shared" si="32"/>
        <v>1860128.0204500002</v>
      </c>
      <c r="AI78" s="44">
        <f>SUM(D78:AH78)</f>
        <v>52993184.607960001</v>
      </c>
    </row>
    <row r="79" spans="2:35" s="2" customFormat="1" ht="15.75" thickBot="1" x14ac:dyDescent="0.3">
      <c r="B79" s="55" t="s">
        <v>60</v>
      </c>
      <c r="C79" s="56" t="s">
        <v>56</v>
      </c>
      <c r="D79" s="57">
        <f>IFERROR(D78/D77,"")</f>
        <v>2348.9322661603014</v>
      </c>
      <c r="E79" s="57">
        <f t="shared" ref="E79:AH79" si="33">IFERROR(E78/E77,"")</f>
        <v>2378.4569126205943</v>
      </c>
      <c r="F79" s="57">
        <f t="shared" si="33"/>
        <v>2266.5977304156904</v>
      </c>
      <c r="G79" s="57">
        <f t="shared" si="33"/>
        <v>2200.7327747521099</v>
      </c>
      <c r="H79" s="57">
        <f t="shared" si="33"/>
        <v>2360.3815675621345</v>
      </c>
      <c r="I79" s="57">
        <f t="shared" si="33"/>
        <v>2670.1870484162191</v>
      </c>
      <c r="J79" s="57">
        <f t="shared" si="33"/>
        <v>2297.299575555855</v>
      </c>
      <c r="K79" s="57">
        <f t="shared" si="33"/>
        <v>2399.0440513874091</v>
      </c>
      <c r="L79" s="57">
        <f t="shared" si="33"/>
        <v>2279.3977462939429</v>
      </c>
      <c r="M79" s="57">
        <f t="shared" si="33"/>
        <v>2277.1620019184106</v>
      </c>
      <c r="N79" s="57">
        <f t="shared" si="33"/>
        <v>2226.7537295586517</v>
      </c>
      <c r="O79" s="57">
        <f t="shared" si="33"/>
        <v>2244.2903325315951</v>
      </c>
      <c r="P79" s="57">
        <f t="shared" si="33"/>
        <v>2223.2525909257392</v>
      </c>
      <c r="Q79" s="57">
        <f t="shared" si="33"/>
        <v>2262.7280883742683</v>
      </c>
      <c r="R79" s="57">
        <f t="shared" si="33"/>
        <v>2243.626993725733</v>
      </c>
      <c r="S79" s="57">
        <f t="shared" si="33"/>
        <v>2346.1431620192593</v>
      </c>
      <c r="T79" s="57">
        <f t="shared" si="33"/>
        <v>2291.519836897678</v>
      </c>
      <c r="U79" s="57">
        <f t="shared" si="33"/>
        <v>2279.5286893282896</v>
      </c>
      <c r="V79" s="57">
        <f t="shared" si="33"/>
        <v>2278.3966844364086</v>
      </c>
      <c r="W79" s="57">
        <f t="shared" si="33"/>
        <v>2263.7235999791887</v>
      </c>
      <c r="X79" s="57">
        <f t="shared" si="33"/>
        <v>2287.1281816350415</v>
      </c>
      <c r="Y79" s="57">
        <f t="shared" si="33"/>
        <v>2228.9313014671438</v>
      </c>
      <c r="Z79" s="57">
        <f t="shared" si="33"/>
        <v>2310.7408462571652</v>
      </c>
      <c r="AA79" s="57">
        <f t="shared" si="33"/>
        <v>2257.2305258022534</v>
      </c>
      <c r="AB79" s="57">
        <f t="shared" si="33"/>
        <v>2325.3850568886032</v>
      </c>
      <c r="AC79" s="57">
        <f t="shared" si="33"/>
        <v>2342.9712978460702</v>
      </c>
      <c r="AD79" s="57">
        <f t="shared" si="33"/>
        <v>2387.1331312676366</v>
      </c>
      <c r="AE79" s="57">
        <f t="shared" si="33"/>
        <v>2403.5771586171745</v>
      </c>
      <c r="AF79" s="57">
        <f t="shared" si="33"/>
        <v>2284.0407877696334</v>
      </c>
      <c r="AG79" s="57">
        <f t="shared" si="33"/>
        <v>2293.0416891010973</v>
      </c>
      <c r="AH79" s="57">
        <f t="shared" si="33"/>
        <v>2892.2315083093927</v>
      </c>
      <c r="AI79" s="47"/>
    </row>
    <row r="80" spans="2:35" ht="15.75" thickBot="1" x14ac:dyDescent="0.3"/>
    <row r="81" spans="2:35" ht="30" x14ac:dyDescent="0.25">
      <c r="B81" s="184" t="s">
        <v>143</v>
      </c>
      <c r="C81" s="185" t="s">
        <v>32</v>
      </c>
      <c r="D81" s="182">
        <f>D65+D72+D69+D75+D76</f>
        <v>592.99782311314289</v>
      </c>
      <c r="E81" s="180">
        <f t="shared" ref="E81:AH81" si="34">E65+E72+E69+E75+E76</f>
        <v>636.54433025600008</v>
      </c>
      <c r="F81" s="180">
        <f t="shared" si="34"/>
        <v>710.08373825600006</v>
      </c>
      <c r="G81" s="180">
        <f t="shared" si="34"/>
        <v>754.20442919999994</v>
      </c>
      <c r="H81" s="180">
        <f t="shared" si="34"/>
        <v>672.47673464000002</v>
      </c>
      <c r="I81" s="180">
        <f t="shared" si="34"/>
        <v>689.10096487428575</v>
      </c>
      <c r="J81" s="180">
        <f t="shared" si="34"/>
        <v>780.29677442857155</v>
      </c>
      <c r="K81" s="180">
        <f t="shared" si="34"/>
        <v>748.31127173714287</v>
      </c>
      <c r="L81" s="180">
        <f t="shared" si="34"/>
        <v>779.06924089142865</v>
      </c>
      <c r="M81" s="180">
        <f t="shared" si="34"/>
        <v>815.66219062857158</v>
      </c>
      <c r="N81" s="180">
        <f t="shared" si="34"/>
        <v>808.51289385428584</v>
      </c>
      <c r="O81" s="180">
        <f t="shared" si="34"/>
        <v>776.49783963428558</v>
      </c>
      <c r="P81" s="180">
        <f t="shared" si="34"/>
        <v>773.61936275885716</v>
      </c>
      <c r="Q81" s="180">
        <f t="shared" si="34"/>
        <v>747.16324187428575</v>
      </c>
      <c r="R81" s="180">
        <f t="shared" si="34"/>
        <v>749.52252900571432</v>
      </c>
      <c r="S81" s="180">
        <f t="shared" si="34"/>
        <v>687.20697868571415</v>
      </c>
      <c r="T81" s="180">
        <f t="shared" si="34"/>
        <v>727.27793311771427</v>
      </c>
      <c r="U81" s="180">
        <f t="shared" si="34"/>
        <v>766.00101532571421</v>
      </c>
      <c r="V81" s="180">
        <f t="shared" si="34"/>
        <v>759.27155905942845</v>
      </c>
      <c r="W81" s="180">
        <f t="shared" si="34"/>
        <v>778.91188612571432</v>
      </c>
      <c r="X81" s="180">
        <f t="shared" si="34"/>
        <v>759.09276137142865</v>
      </c>
      <c r="Y81" s="180">
        <f t="shared" si="34"/>
        <v>748.05056711428563</v>
      </c>
      <c r="Z81" s="180">
        <f t="shared" si="34"/>
        <v>699.3350853485714</v>
      </c>
      <c r="AA81" s="180">
        <f t="shared" si="34"/>
        <v>683.5206080914287</v>
      </c>
      <c r="AB81" s="180">
        <f t="shared" si="34"/>
        <v>686.25770513142857</v>
      </c>
      <c r="AC81" s="180">
        <f t="shared" si="34"/>
        <v>738.96661585714287</v>
      </c>
      <c r="AD81" s="180">
        <f t="shared" si="34"/>
        <v>728.30054037714285</v>
      </c>
      <c r="AE81" s="180">
        <f t="shared" si="34"/>
        <v>671.97910318857134</v>
      </c>
      <c r="AF81" s="180">
        <f t="shared" si="34"/>
        <v>755.09496297142857</v>
      </c>
      <c r="AG81" s="180">
        <f t="shared" si="34"/>
        <v>732.28082759428571</v>
      </c>
      <c r="AH81" s="180">
        <f t="shared" si="34"/>
        <v>578.56578438285715</v>
      </c>
      <c r="AI81" s="44">
        <f>SUM(D81:AH81)</f>
        <v>22534.177298895422</v>
      </c>
    </row>
    <row r="82" spans="2:35" ht="30" x14ac:dyDescent="0.25">
      <c r="B82" s="186" t="s">
        <v>142</v>
      </c>
      <c r="C82" s="187" t="s">
        <v>44</v>
      </c>
      <c r="D82" s="183">
        <f>(((D13+D14+D15)*D49)+((D21+D22)*1000*D50)+((SUM(D5:D12))*D49))</f>
        <v>1351030.6395999999</v>
      </c>
      <c r="E82" s="181">
        <f t="shared" ref="E82:AH82" si="35">(((E13+E14+E15)*E49)+((E21+E22)*1000*E50)+((SUM(E5:E12))*E49))</f>
        <v>1472879.8977000001</v>
      </c>
      <c r="F82" s="181">
        <f t="shared" si="35"/>
        <v>1567090.0817</v>
      </c>
      <c r="G82" s="181">
        <f t="shared" si="35"/>
        <v>1617317.2066000002</v>
      </c>
      <c r="H82" s="181">
        <f t="shared" si="35"/>
        <v>1525762.7712000001</v>
      </c>
      <c r="I82" s="181">
        <f t="shared" si="35"/>
        <v>1751196.0675499998</v>
      </c>
      <c r="J82" s="181">
        <f t="shared" si="35"/>
        <v>1688272.75</v>
      </c>
      <c r="K82" s="181">
        <f t="shared" si="35"/>
        <v>1745458.9129999999</v>
      </c>
      <c r="L82" s="181">
        <f t="shared" si="35"/>
        <v>1731119.3351</v>
      </c>
      <c r="M82" s="181">
        <f t="shared" si="35"/>
        <v>1814479.3318</v>
      </c>
      <c r="N82" s="181">
        <f t="shared" si="35"/>
        <v>1755930.40151</v>
      </c>
      <c r="O82" s="181">
        <f t="shared" si="35"/>
        <v>1702861.1534</v>
      </c>
      <c r="P82" s="181">
        <f t="shared" si="35"/>
        <v>1685111.284</v>
      </c>
      <c r="Q82" s="181">
        <f t="shared" si="35"/>
        <v>1654789.7191099999</v>
      </c>
      <c r="R82" s="181">
        <f t="shared" si="35"/>
        <v>1646012.2926</v>
      </c>
      <c r="S82" s="181">
        <f t="shared" si="35"/>
        <v>1576288.9767000002</v>
      </c>
      <c r="T82" s="181">
        <f t="shared" si="35"/>
        <v>1629395.8908000002</v>
      </c>
      <c r="U82" s="181">
        <f t="shared" si="35"/>
        <v>1709178.8039999998</v>
      </c>
      <c r="V82" s="181">
        <f t="shared" si="35"/>
        <v>1699826.6325000001</v>
      </c>
      <c r="W82" s="181">
        <f t="shared" si="35"/>
        <v>1722631.1712000002</v>
      </c>
      <c r="X82" s="181">
        <f t="shared" si="35"/>
        <v>1691205.4042</v>
      </c>
      <c r="Y82" s="181">
        <f t="shared" si="35"/>
        <v>1631041.1962000001</v>
      </c>
      <c r="Z82" s="181">
        <f t="shared" si="35"/>
        <v>1580689.0823000001</v>
      </c>
      <c r="AA82" s="181">
        <f t="shared" si="35"/>
        <v>1509089.8414</v>
      </c>
      <c r="AB82" s="181">
        <f t="shared" si="35"/>
        <v>1544022.1087999998</v>
      </c>
      <c r="AC82" s="181">
        <f t="shared" si="35"/>
        <v>1631897.3076300002</v>
      </c>
      <c r="AD82" s="181">
        <f t="shared" si="35"/>
        <v>1615660.3322999999</v>
      </c>
      <c r="AE82" s="181">
        <f t="shared" si="35"/>
        <v>1554295.7162000001</v>
      </c>
      <c r="AF82" s="181">
        <f t="shared" si="35"/>
        <v>1679412.8640099999</v>
      </c>
      <c r="AG82" s="181">
        <f t="shared" si="35"/>
        <v>1642577.4143999999</v>
      </c>
      <c r="AH82" s="181">
        <f t="shared" si="35"/>
        <v>1265732.0204500002</v>
      </c>
      <c r="AI82" s="44">
        <f>SUM(D82:AH82)</f>
        <v>50392256.607960001</v>
      </c>
    </row>
    <row r="83" spans="2:35" ht="15.75" thickBot="1" x14ac:dyDescent="0.3">
      <c r="B83" s="188" t="s">
        <v>60</v>
      </c>
      <c r="C83" s="189" t="s">
        <v>56</v>
      </c>
      <c r="D83" s="179">
        <f>IFERROR(D82/D81,"")</f>
        <v>2278.3062381364352</v>
      </c>
      <c r="E83" s="57">
        <f t="shared" ref="E83:AH83" si="36">IFERROR(E82/E81,"")</f>
        <v>2313.8685362379233</v>
      </c>
      <c r="F83" s="57">
        <f t="shared" si="36"/>
        <v>2206.9088436651837</v>
      </c>
      <c r="G83" s="57">
        <f t="shared" si="36"/>
        <v>2144.4016290324912</v>
      </c>
      <c r="H83" s="57">
        <f t="shared" si="36"/>
        <v>2268.8707171658416</v>
      </c>
      <c r="I83" s="57">
        <f t="shared" si="36"/>
        <v>2541.276470088058</v>
      </c>
      <c r="J83" s="57">
        <f t="shared" si="36"/>
        <v>2163.6290259387001</v>
      </c>
      <c r="K83" s="57">
        <f t="shared" si="36"/>
        <v>2332.5305643840711</v>
      </c>
      <c r="L83" s="57">
        <f t="shared" si="36"/>
        <v>2222.0352752204849</v>
      </c>
      <c r="M83" s="57">
        <f t="shared" si="36"/>
        <v>2224.5475549157336</v>
      </c>
      <c r="N83" s="57">
        <f t="shared" si="36"/>
        <v>2171.8025956756878</v>
      </c>
      <c r="O83" s="57">
        <f t="shared" si="36"/>
        <v>2193.0017914821401</v>
      </c>
      <c r="P83" s="57">
        <f t="shared" si="36"/>
        <v>2178.217564243233</v>
      </c>
      <c r="Q83" s="57">
        <f t="shared" si="36"/>
        <v>2214.7632891560629</v>
      </c>
      <c r="R83" s="57">
        <f t="shared" si="36"/>
        <v>2196.0811435295109</v>
      </c>
      <c r="S83" s="57">
        <f t="shared" si="36"/>
        <v>2293.7615967094202</v>
      </c>
      <c r="T83" s="57">
        <f t="shared" si="36"/>
        <v>2240.4033129605114</v>
      </c>
      <c r="U83" s="57">
        <f t="shared" si="36"/>
        <v>2231.3009641028129</v>
      </c>
      <c r="V83" s="57">
        <f t="shared" si="36"/>
        <v>2238.7597852416779</v>
      </c>
      <c r="W83" s="57">
        <f t="shared" si="36"/>
        <v>2211.5867043297012</v>
      </c>
      <c r="X83" s="57">
        <f t="shared" si="36"/>
        <v>2227.9298265794987</v>
      </c>
      <c r="Y83" s="57">
        <f t="shared" si="36"/>
        <v>2180.3889575165754</v>
      </c>
      <c r="Z83" s="57">
        <f t="shared" si="36"/>
        <v>2260.2742453742803</v>
      </c>
      <c r="AA83" s="57">
        <f t="shared" si="36"/>
        <v>2207.8190818763755</v>
      </c>
      <c r="AB83" s="57">
        <f t="shared" si="36"/>
        <v>2249.915880367852</v>
      </c>
      <c r="AC83" s="57">
        <f t="shared" si="36"/>
        <v>2208.350516264024</v>
      </c>
      <c r="AD83" s="57">
        <f t="shared" si="36"/>
        <v>2218.3978216785986</v>
      </c>
      <c r="AE83" s="57">
        <f t="shared" si="36"/>
        <v>2313.011980320216</v>
      </c>
      <c r="AF83" s="57">
        <f t="shared" si="36"/>
        <v>2224.1081537628347</v>
      </c>
      <c r="AG83" s="57">
        <f t="shared" si="36"/>
        <v>2243.0976648620613</v>
      </c>
      <c r="AH83" s="57">
        <f t="shared" si="36"/>
        <v>2187.7063155404662</v>
      </c>
      <c r="AI83" s="57"/>
    </row>
    <row r="84" spans="2:35" s="176" customFormat="1" ht="15.75" thickBot="1" x14ac:dyDescent="0.3">
      <c r="D84" s="177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8"/>
      <c r="AD84" s="178"/>
      <c r="AE84" s="178"/>
      <c r="AF84" s="178"/>
      <c r="AG84" s="178"/>
      <c r="AH84" s="178"/>
    </row>
    <row r="85" spans="2:35" ht="19.5" thickBot="1" x14ac:dyDescent="0.3">
      <c r="B85" s="151" t="s">
        <v>159</v>
      </c>
      <c r="C85" s="150" t="s">
        <v>39</v>
      </c>
      <c r="D85" s="153">
        <f>SUMPRODUCT(D26:AH26,D53:AH53)/SUM(D26:AH26)</f>
        <v>4.9797115275573818</v>
      </c>
    </row>
    <row r="86" spans="2:35" ht="19.5" thickBot="1" x14ac:dyDescent="0.3">
      <c r="B86" s="151" t="s">
        <v>160</v>
      </c>
      <c r="C86" s="150" t="s">
        <v>39</v>
      </c>
      <c r="D86" s="153">
        <f>SUMPRODUCT(D56:AH56,D57:AH57)/SUM(D56:AH56)</f>
        <v>5.482476081883024</v>
      </c>
    </row>
    <row r="87" spans="2:35" ht="19.5" thickBot="1" x14ac:dyDescent="0.3">
      <c r="B87" s="151" t="s">
        <v>161</v>
      </c>
      <c r="C87" s="150" t="s">
        <v>56</v>
      </c>
      <c r="D87" s="153">
        <f>SUMPRODUCT(D77:AH77,D79:AH79)/SUM(D77:AH77)</f>
        <v>2322.5546412582203</v>
      </c>
    </row>
    <row r="88" spans="2:35" ht="19.5" thickBot="1" x14ac:dyDescent="0.3">
      <c r="B88" s="151" t="s">
        <v>162</v>
      </c>
      <c r="C88" s="150" t="s">
        <v>56</v>
      </c>
      <c r="D88" s="153">
        <f>SUMPRODUCT(D81:AH81,D83:AH83)/SUM(D81:AH81)</f>
        <v>2236.2589918217304</v>
      </c>
      <c r="E88" s="160"/>
    </row>
    <row r="89" spans="2:35" ht="19.5" thickBot="1" x14ac:dyDescent="0.3">
      <c r="B89" s="152" t="s">
        <v>163</v>
      </c>
      <c r="C89" s="150" t="s">
        <v>106</v>
      </c>
      <c r="D89" s="153">
        <f>AI54/10^5</f>
        <v>125.74928709422998</v>
      </c>
    </row>
    <row r="90" spans="2:35" ht="19.5" thickBot="1" x14ac:dyDescent="0.3">
      <c r="B90" s="152" t="s">
        <v>164</v>
      </c>
      <c r="C90" s="150" t="s">
        <v>106</v>
      </c>
      <c r="D90" s="153">
        <f>SUM(D61:AH61)/10^5</f>
        <v>152.96722657559999</v>
      </c>
    </row>
    <row r="91" spans="2:35" ht="19.5" thickBot="1" x14ac:dyDescent="0.3">
      <c r="B91" s="152" t="s">
        <v>165</v>
      </c>
      <c r="C91" s="150" t="s">
        <v>106</v>
      </c>
      <c r="D91" s="153">
        <f>D89+D90</f>
        <v>278.71651366982996</v>
      </c>
      <c r="F91" t="s">
        <v>151</v>
      </c>
      <c r="G91" t="s">
        <v>139</v>
      </c>
      <c r="H91" t="s">
        <v>151</v>
      </c>
    </row>
    <row r="96" spans="2:35" x14ac:dyDescent="0.25">
      <c r="D96" s="160"/>
    </row>
  </sheetData>
  <mergeCells count="23">
    <mergeCell ref="D4:AI4"/>
    <mergeCell ref="D20:AI20"/>
    <mergeCell ref="D23:AI23"/>
    <mergeCell ref="B3:C3"/>
    <mergeCell ref="B4:C4"/>
    <mergeCell ref="B20:C20"/>
    <mergeCell ref="B23:C23"/>
    <mergeCell ref="B25:C25"/>
    <mergeCell ref="D63:AI63"/>
    <mergeCell ref="D67:AI67"/>
    <mergeCell ref="D74:AI74"/>
    <mergeCell ref="B45:C45"/>
    <mergeCell ref="B29:C29"/>
    <mergeCell ref="B38:C38"/>
    <mergeCell ref="D29:AI29"/>
    <mergeCell ref="D38:AI38"/>
    <mergeCell ref="B74:C74"/>
    <mergeCell ref="B48:C48"/>
    <mergeCell ref="B58:C58"/>
    <mergeCell ref="B63:C63"/>
    <mergeCell ref="B67:C67"/>
    <mergeCell ref="D45:AI45"/>
    <mergeCell ref="D48:AI48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96"/>
  <sheetViews>
    <sheetView zoomScale="80" zoomScaleNormal="80" workbookViewId="0">
      <pane xSplit="3" ySplit="3" topLeftCell="D76" activePane="bottomRight" state="frozen"/>
      <selection pane="topRight" activeCell="D1" sqref="D1"/>
      <selection pane="bottomLeft" activeCell="A4" sqref="A4"/>
      <selection pane="bottomRight" activeCell="AN63" sqref="AN63"/>
    </sheetView>
  </sheetViews>
  <sheetFormatPr defaultRowHeight="15" x14ac:dyDescent="0.25"/>
  <cols>
    <col min="2" max="2" width="61.7109375" bestFit="1" customWidth="1"/>
    <col min="3" max="3" width="12.140625" bestFit="1" customWidth="1"/>
    <col min="4" max="13" width="14.140625" customWidth="1"/>
    <col min="14" max="21" width="11.5703125" bestFit="1" customWidth="1"/>
    <col min="22" max="22" width="13.140625" bestFit="1" customWidth="1"/>
    <col min="23" max="33" width="11.5703125" bestFit="1" customWidth="1"/>
    <col min="34" max="34" width="11.5703125" customWidth="1"/>
    <col min="35" max="35" width="12.7109375" bestFit="1" customWidth="1"/>
  </cols>
  <sheetData>
    <row r="2" spans="2:35" ht="15.75" thickBot="1" x14ac:dyDescent="0.3"/>
    <row r="3" spans="2:35" ht="15.75" thickBot="1" x14ac:dyDescent="0.3">
      <c r="B3" s="233" t="s">
        <v>33</v>
      </c>
      <c r="C3" s="234"/>
      <c r="D3" s="48">
        <v>42583</v>
      </c>
      <c r="E3" s="48">
        <v>42584</v>
      </c>
      <c r="F3" s="48">
        <v>42585</v>
      </c>
      <c r="G3" s="48">
        <v>42586</v>
      </c>
      <c r="H3" s="48">
        <v>42587</v>
      </c>
      <c r="I3" s="48">
        <v>42588</v>
      </c>
      <c r="J3" s="48">
        <v>42589</v>
      </c>
      <c r="K3" s="48">
        <v>42590</v>
      </c>
      <c r="L3" s="48">
        <v>42591</v>
      </c>
      <c r="M3" s="48">
        <v>42592</v>
      </c>
      <c r="N3" s="48">
        <v>42593</v>
      </c>
      <c r="O3" s="48">
        <v>42594</v>
      </c>
      <c r="P3" s="48">
        <v>42595</v>
      </c>
      <c r="Q3" s="48">
        <v>42596</v>
      </c>
      <c r="R3" s="48">
        <v>42597</v>
      </c>
      <c r="S3" s="48">
        <v>42598</v>
      </c>
      <c r="T3" s="48">
        <v>42599</v>
      </c>
      <c r="U3" s="48">
        <v>42600</v>
      </c>
      <c r="V3" s="48">
        <v>42601</v>
      </c>
      <c r="W3" s="48">
        <v>42602</v>
      </c>
      <c r="X3" s="48">
        <v>42603</v>
      </c>
      <c r="Y3" s="48">
        <v>42604</v>
      </c>
      <c r="Z3" s="48">
        <v>42605</v>
      </c>
      <c r="AA3" s="48">
        <v>42606</v>
      </c>
      <c r="AB3" s="48">
        <v>42607</v>
      </c>
      <c r="AC3" s="48">
        <v>42608</v>
      </c>
      <c r="AD3" s="48">
        <v>42609</v>
      </c>
      <c r="AE3" s="48">
        <v>42610</v>
      </c>
      <c r="AF3" s="48">
        <v>42611</v>
      </c>
      <c r="AG3" s="48">
        <v>42612</v>
      </c>
      <c r="AH3" s="48">
        <v>42613</v>
      </c>
      <c r="AI3" s="52" t="s">
        <v>45</v>
      </c>
    </row>
    <row r="4" spans="2:35" ht="16.5" thickBot="1" x14ac:dyDescent="0.3">
      <c r="B4" s="231" t="s">
        <v>16</v>
      </c>
      <c r="C4" s="232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30"/>
    </row>
    <row r="5" spans="2:35" x14ac:dyDescent="0.25">
      <c r="B5" s="22" t="s">
        <v>0</v>
      </c>
      <c r="C5" s="101" t="s">
        <v>1</v>
      </c>
      <c r="D5" s="60">
        <v>86.334999999999994</v>
      </c>
      <c r="E5" s="61">
        <v>1534.53</v>
      </c>
      <c r="F5" s="61">
        <v>1306.1600000000001</v>
      </c>
      <c r="G5" s="61">
        <v>1768.47</v>
      </c>
      <c r="H5" s="61">
        <v>2383.9499999999998</v>
      </c>
      <c r="I5" s="61">
        <v>1821.39</v>
      </c>
      <c r="J5" s="61">
        <v>919</v>
      </c>
      <c r="K5" s="61">
        <v>2189.0100000000002</v>
      </c>
      <c r="L5" s="61">
        <v>2236.355</v>
      </c>
      <c r="M5" s="61">
        <v>2202.94</v>
      </c>
      <c r="N5" s="61">
        <v>2091.5349999999999</v>
      </c>
      <c r="O5" s="61">
        <v>2436.875</v>
      </c>
      <c r="P5" s="61">
        <v>2503.7150000000001</v>
      </c>
      <c r="Q5" s="61">
        <v>77.98</v>
      </c>
      <c r="R5" s="61">
        <v>61.27</v>
      </c>
      <c r="S5" s="61">
        <v>1645.9349999999999</v>
      </c>
      <c r="T5" s="61">
        <v>2392.3150000000001</v>
      </c>
      <c r="U5" s="61">
        <v>3403.27</v>
      </c>
      <c r="V5" s="61">
        <v>863</v>
      </c>
      <c r="W5" s="61">
        <v>3222.24</v>
      </c>
      <c r="X5" s="61">
        <v>2748.79</v>
      </c>
      <c r="Y5" s="61">
        <v>3367.06</v>
      </c>
      <c r="Z5" s="61">
        <v>1679.35</v>
      </c>
      <c r="AA5" s="61">
        <v>2796.14</v>
      </c>
      <c r="AB5" s="61">
        <v>2085.9650000000001</v>
      </c>
      <c r="AC5" s="61">
        <v>2389.5300000000002</v>
      </c>
      <c r="AD5" s="61">
        <v>1799.11</v>
      </c>
      <c r="AE5" s="61">
        <v>167.1</v>
      </c>
      <c r="AF5" s="61">
        <v>77.98</v>
      </c>
      <c r="AG5" s="61">
        <v>55.7</v>
      </c>
      <c r="AH5" s="61">
        <v>473.5</v>
      </c>
      <c r="AI5" s="61">
        <f>SUM(D5:AH5)</f>
        <v>52786.5</v>
      </c>
    </row>
    <row r="6" spans="2:35" x14ac:dyDescent="0.25">
      <c r="B6" s="15" t="s">
        <v>2</v>
      </c>
      <c r="C6" s="15" t="s">
        <v>1</v>
      </c>
      <c r="D6" s="28">
        <v>20.765000000000001</v>
      </c>
      <c r="E6" s="3">
        <v>3843.3</v>
      </c>
      <c r="F6" s="3">
        <v>6352.58</v>
      </c>
      <c r="G6" s="3">
        <v>375.97</v>
      </c>
      <c r="H6" s="3">
        <v>997.03</v>
      </c>
      <c r="I6" s="3">
        <v>743.59</v>
      </c>
      <c r="J6" s="3">
        <v>4386.3999999999996</v>
      </c>
      <c r="K6" s="3">
        <v>1595.8050000000001</v>
      </c>
      <c r="L6" s="3">
        <v>3439.4749999999999</v>
      </c>
      <c r="M6" s="3">
        <v>5157.8</v>
      </c>
      <c r="N6" s="3">
        <v>7282.7749999999996</v>
      </c>
      <c r="O6" s="3">
        <v>2247.4949999999999</v>
      </c>
      <c r="P6" s="3">
        <v>147.60499999999999</v>
      </c>
      <c r="Q6" s="3">
        <v>86.334999999999994</v>
      </c>
      <c r="R6" s="3">
        <v>50.13</v>
      </c>
      <c r="S6" s="3">
        <v>86.334999999999994</v>
      </c>
      <c r="T6" s="3">
        <v>128.11000000000001</v>
      </c>
      <c r="U6" s="3">
        <v>55.7</v>
      </c>
      <c r="V6" s="3">
        <v>139.25</v>
      </c>
      <c r="W6" s="3">
        <v>1052.73</v>
      </c>
      <c r="X6" s="3">
        <v>6110.29</v>
      </c>
      <c r="Y6" s="3">
        <v>2534.35</v>
      </c>
      <c r="Z6" s="3">
        <v>5714.82</v>
      </c>
      <c r="AA6" s="3">
        <v>105.8</v>
      </c>
      <c r="AB6" s="3">
        <v>5241.37</v>
      </c>
      <c r="AC6" s="3">
        <v>4703.8649999999998</v>
      </c>
      <c r="AD6" s="3">
        <v>927.40499999999997</v>
      </c>
      <c r="AE6" s="3">
        <v>0</v>
      </c>
      <c r="AF6" s="3">
        <v>75.194999999999993</v>
      </c>
      <c r="AG6" s="3">
        <v>94.69</v>
      </c>
      <c r="AH6" s="3">
        <v>78</v>
      </c>
      <c r="AI6" s="3">
        <f>SUM(D6:AH6)</f>
        <v>63774.965000000004</v>
      </c>
    </row>
    <row r="7" spans="2:35" x14ac:dyDescent="0.25">
      <c r="B7" s="15" t="s">
        <v>3</v>
      </c>
      <c r="C7" s="15" t="s">
        <v>1</v>
      </c>
      <c r="D7" s="28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2612.33</v>
      </c>
      <c r="AH7" s="3">
        <v>3141.5</v>
      </c>
      <c r="AI7" s="3">
        <f t="shared" ref="AI7:AI17" si="0">SUM(D7:AH7)</f>
        <v>5753.83</v>
      </c>
    </row>
    <row r="8" spans="2:35" x14ac:dyDescent="0.25">
      <c r="B8" s="15" t="s">
        <v>4</v>
      </c>
      <c r="C8" s="15" t="s">
        <v>1</v>
      </c>
      <c r="D8" s="28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1835.3150000000001</v>
      </c>
      <c r="AH8" s="3">
        <v>3489.6</v>
      </c>
      <c r="AI8" s="3">
        <f t="shared" si="0"/>
        <v>5324.915</v>
      </c>
    </row>
    <row r="9" spans="2:35" x14ac:dyDescent="0.25">
      <c r="B9" s="15" t="s">
        <v>5</v>
      </c>
      <c r="C9" s="15" t="s">
        <v>1</v>
      </c>
      <c r="D9" s="28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f t="shared" si="0"/>
        <v>0</v>
      </c>
    </row>
    <row r="10" spans="2:35" x14ac:dyDescent="0.25">
      <c r="B10" s="15" t="s">
        <v>6</v>
      </c>
      <c r="C10" s="15" t="s">
        <v>1</v>
      </c>
      <c r="D10" s="28">
        <v>0</v>
      </c>
      <c r="E10" s="3">
        <v>311.92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f t="shared" si="0"/>
        <v>311.92</v>
      </c>
    </row>
    <row r="11" spans="2:35" x14ac:dyDescent="0.25">
      <c r="B11" s="15" t="s">
        <v>7</v>
      </c>
      <c r="C11" s="15" t="s">
        <v>1</v>
      </c>
      <c r="D11" s="28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f t="shared" si="0"/>
        <v>0</v>
      </c>
    </row>
    <row r="12" spans="2:35" x14ac:dyDescent="0.25">
      <c r="B12" s="15" t="s">
        <v>8</v>
      </c>
      <c r="C12" s="15" t="s">
        <v>1</v>
      </c>
      <c r="D12" s="28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f t="shared" si="0"/>
        <v>0</v>
      </c>
    </row>
    <row r="13" spans="2:35" x14ac:dyDescent="0.25">
      <c r="B13" s="15" t="s">
        <v>9</v>
      </c>
      <c r="C13" s="15" t="s">
        <v>10</v>
      </c>
      <c r="D13" s="28">
        <v>41420</v>
      </c>
      <c r="E13" s="3">
        <v>39582.04</v>
      </c>
      <c r="F13" s="3">
        <v>38908</v>
      </c>
      <c r="G13" s="3">
        <v>37074.9</v>
      </c>
      <c r="H13" s="3">
        <v>34508</v>
      </c>
      <c r="I13" s="3">
        <v>37794.19</v>
      </c>
      <c r="J13" s="3">
        <v>36895.47</v>
      </c>
      <c r="K13" s="3">
        <v>38834</v>
      </c>
      <c r="L13" s="3">
        <v>39468.33</v>
      </c>
      <c r="M13" s="3">
        <v>40886.300000000003</v>
      </c>
      <c r="N13" s="3">
        <v>43039.93</v>
      </c>
      <c r="O13" s="3">
        <v>44645.56</v>
      </c>
      <c r="P13" s="3">
        <v>42913.88</v>
      </c>
      <c r="Q13" s="3">
        <v>42875.519999999997</v>
      </c>
      <c r="R13" s="3">
        <v>42045.3</v>
      </c>
      <c r="S13" s="3">
        <v>42109.69</v>
      </c>
      <c r="T13" s="3">
        <v>41760.339999999997</v>
      </c>
      <c r="U13" s="3">
        <v>40056.06</v>
      </c>
      <c r="V13" s="3">
        <v>40478.019999999997</v>
      </c>
      <c r="W13" s="3">
        <v>40906.83</v>
      </c>
      <c r="X13" s="3">
        <v>40749.279999999999</v>
      </c>
      <c r="Y13" s="3">
        <v>41804.18</v>
      </c>
      <c r="Z13" s="3">
        <v>40267.040000000001</v>
      </c>
      <c r="AA13" s="3">
        <v>41079.449999999997</v>
      </c>
      <c r="AB13" s="3">
        <v>39973.86</v>
      </c>
      <c r="AC13" s="3">
        <v>41039.72</v>
      </c>
      <c r="AD13" s="3">
        <v>40419.11</v>
      </c>
      <c r="AE13" s="3">
        <v>40701.33</v>
      </c>
      <c r="AF13" s="3">
        <v>40483.5</v>
      </c>
      <c r="AG13" s="3">
        <v>40443.769999999997</v>
      </c>
      <c r="AH13" s="3">
        <v>40036.9</v>
      </c>
      <c r="AI13" s="3">
        <f t="shared" si="0"/>
        <v>1253200.5000000002</v>
      </c>
    </row>
    <row r="14" spans="2:35" x14ac:dyDescent="0.25">
      <c r="B14" s="15" t="s">
        <v>11</v>
      </c>
      <c r="C14" s="15" t="s">
        <v>1</v>
      </c>
      <c r="D14" s="28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4735.8571000000002</v>
      </c>
      <c r="AH14" s="3">
        <v>7291.48</v>
      </c>
      <c r="AI14" s="3">
        <f t="shared" si="0"/>
        <v>12027.337100000001</v>
      </c>
    </row>
    <row r="15" spans="2:35" x14ac:dyDescent="0.25">
      <c r="B15" s="15" t="s">
        <v>12</v>
      </c>
      <c r="C15" s="15" t="s">
        <v>1</v>
      </c>
      <c r="D15" s="28">
        <v>1006.59</v>
      </c>
      <c r="E15" s="3">
        <v>110.37</v>
      </c>
      <c r="F15" s="3">
        <v>0</v>
      </c>
      <c r="G15" s="3">
        <v>0</v>
      </c>
      <c r="H15" s="3">
        <v>0</v>
      </c>
      <c r="I15" s="3">
        <v>309.14999999999998</v>
      </c>
      <c r="J15" s="3">
        <v>4879.3500000000004</v>
      </c>
      <c r="K15" s="3">
        <v>4420.7939999999999</v>
      </c>
      <c r="L15" s="3">
        <v>3381.9974999999999</v>
      </c>
      <c r="M15" s="3">
        <v>3380.23</v>
      </c>
      <c r="N15" s="3">
        <v>2855.8634999999999</v>
      </c>
      <c r="O15" s="3">
        <v>2201.136</v>
      </c>
      <c r="P15" s="3">
        <v>3080.1750000000002</v>
      </c>
      <c r="Q15" s="3">
        <v>881.30700000000002</v>
      </c>
      <c r="R15" s="3">
        <v>395.57</v>
      </c>
      <c r="S15" s="3">
        <v>2105.1554999999998</v>
      </c>
      <c r="T15" s="3">
        <v>3225.0225</v>
      </c>
      <c r="U15" s="3">
        <v>754.572</v>
      </c>
      <c r="V15" s="3">
        <v>1728.14</v>
      </c>
      <c r="W15" s="3">
        <v>4133.76</v>
      </c>
      <c r="X15" s="3">
        <v>3952.53</v>
      </c>
      <c r="Y15" s="3">
        <v>3579</v>
      </c>
      <c r="Z15" s="3">
        <v>3807.48</v>
      </c>
      <c r="AA15" s="3">
        <v>4000.23</v>
      </c>
      <c r="AB15" s="3">
        <v>4168.6260000000002</v>
      </c>
      <c r="AC15" s="3">
        <v>3592.2914999999998</v>
      </c>
      <c r="AD15" s="3">
        <v>2519.5590000000002</v>
      </c>
      <c r="AE15" s="3">
        <v>1492.7745</v>
      </c>
      <c r="AF15" s="3">
        <v>2347.4430000000002</v>
      </c>
      <c r="AG15" s="3">
        <v>5437.11</v>
      </c>
      <c r="AH15" s="3">
        <v>8083.62</v>
      </c>
      <c r="AI15" s="3">
        <f t="shared" si="0"/>
        <v>81829.846999999994</v>
      </c>
    </row>
    <row r="16" spans="2:35" x14ac:dyDescent="0.25">
      <c r="B16" s="15" t="s">
        <v>13</v>
      </c>
      <c r="C16" s="15" t="s">
        <v>1</v>
      </c>
      <c r="D16" s="28">
        <v>30607</v>
      </c>
      <c r="E16" s="3">
        <v>16234</v>
      </c>
      <c r="F16" s="3">
        <v>14705.1</v>
      </c>
      <c r="G16" s="3">
        <v>15542.4</v>
      </c>
      <c r="H16" s="3">
        <v>10842.2</v>
      </c>
      <c r="I16" s="3">
        <v>13720.300000000001</v>
      </c>
      <c r="J16" s="3">
        <v>9755.5</v>
      </c>
      <c r="K16" s="3">
        <v>7944.4000000000005</v>
      </c>
      <c r="L16" s="3">
        <v>18411.75</v>
      </c>
      <c r="M16" s="3">
        <v>29240.750000000004</v>
      </c>
      <c r="N16" s="3">
        <v>36561</v>
      </c>
      <c r="O16" s="3">
        <v>44664.4</v>
      </c>
      <c r="P16" s="3">
        <v>34235.565000000002</v>
      </c>
      <c r="Q16" s="3">
        <v>34661.550000000003</v>
      </c>
      <c r="R16" s="3">
        <v>35331</v>
      </c>
      <c r="S16" s="3">
        <v>25693.184999999998</v>
      </c>
      <c r="T16" s="3">
        <v>25726.049999999996</v>
      </c>
      <c r="U16" s="3">
        <v>27447.95</v>
      </c>
      <c r="V16" s="3">
        <v>30037</v>
      </c>
      <c r="W16" s="3">
        <v>27563</v>
      </c>
      <c r="X16" s="3">
        <v>24546</v>
      </c>
      <c r="Y16" s="3">
        <v>25681.95</v>
      </c>
      <c r="Z16" s="3">
        <v>25574.85</v>
      </c>
      <c r="AA16" s="3">
        <v>27928.95</v>
      </c>
      <c r="AB16" s="3">
        <v>26554.5</v>
      </c>
      <c r="AC16" s="3">
        <v>25164.3</v>
      </c>
      <c r="AD16" s="3">
        <v>27792.79</v>
      </c>
      <c r="AE16" s="3">
        <v>2793.15</v>
      </c>
      <c r="AF16" s="3">
        <v>26014.799999999999</v>
      </c>
      <c r="AG16" s="3">
        <v>25526.55</v>
      </c>
      <c r="AH16" s="3">
        <v>25657.899999999998</v>
      </c>
      <c r="AI16" s="3">
        <f t="shared" si="0"/>
        <v>752159.84000000008</v>
      </c>
    </row>
    <row r="17" spans="2:35" x14ac:dyDescent="0.25">
      <c r="B17" s="15" t="s">
        <v>14</v>
      </c>
      <c r="C17" s="15" t="s">
        <v>1</v>
      </c>
      <c r="D17" s="28">
        <f t="shared" ref="D17:AH17" si="1">D18-SUM(D5:D16)</f>
        <v>-419.33000000000175</v>
      </c>
      <c r="E17" s="3">
        <f t="shared" si="1"/>
        <v>-79.160000000003492</v>
      </c>
      <c r="F17" s="3">
        <f t="shared" si="1"/>
        <v>27.560000000004948</v>
      </c>
      <c r="G17" s="3">
        <f t="shared" si="1"/>
        <v>625.85999999999331</v>
      </c>
      <c r="H17" s="3">
        <f t="shared" si="1"/>
        <v>1004.1200000000099</v>
      </c>
      <c r="I17" s="3">
        <f t="shared" si="1"/>
        <v>1858.6099999999933</v>
      </c>
      <c r="J17" s="3">
        <f t="shared" si="1"/>
        <v>-276.94000000000233</v>
      </c>
      <c r="K17" s="3">
        <f t="shared" si="1"/>
        <v>980.71099999999569</v>
      </c>
      <c r="L17" s="3">
        <f t="shared" si="1"/>
        <v>1179.6425000000017</v>
      </c>
      <c r="M17" s="3">
        <f t="shared" si="1"/>
        <v>1559.8199999999924</v>
      </c>
      <c r="N17" s="3">
        <f t="shared" si="1"/>
        <v>-1653.6934999999939</v>
      </c>
      <c r="O17" s="3">
        <f t="shared" si="1"/>
        <v>-220.09600000000501</v>
      </c>
      <c r="P17" s="3">
        <f t="shared" si="1"/>
        <v>213.09999999999127</v>
      </c>
      <c r="Q17" s="3">
        <f t="shared" si="1"/>
        <v>-241.98200000000361</v>
      </c>
      <c r="R17" s="3">
        <f t="shared" si="1"/>
        <v>-1817.8000000000029</v>
      </c>
      <c r="S17" s="3">
        <f t="shared" si="1"/>
        <v>256.31949999999779</v>
      </c>
      <c r="T17" s="3">
        <f t="shared" si="1"/>
        <v>-49.537499999991269</v>
      </c>
      <c r="U17" s="3">
        <f t="shared" si="1"/>
        <v>923.35800000000745</v>
      </c>
      <c r="V17" s="3">
        <f t="shared" si="1"/>
        <v>351.75999999999476</v>
      </c>
      <c r="W17" s="3">
        <f t="shared" si="1"/>
        <v>-206.25999999999476</v>
      </c>
      <c r="X17" s="3">
        <f t="shared" si="1"/>
        <v>622</v>
      </c>
      <c r="Y17" s="3">
        <f t="shared" si="1"/>
        <v>-2437.3099999999977</v>
      </c>
      <c r="Z17" s="3">
        <f t="shared" si="1"/>
        <v>244.75999999999476</v>
      </c>
      <c r="AA17" s="3">
        <f t="shared" si="1"/>
        <v>584.6299999999901</v>
      </c>
      <c r="AB17" s="3">
        <f t="shared" si="1"/>
        <v>-106.73099999999977</v>
      </c>
      <c r="AC17" s="3">
        <f t="shared" si="1"/>
        <v>423.88349999999627</v>
      </c>
      <c r="AD17" s="3">
        <f t="shared" si="1"/>
        <v>-2989.8139999999985</v>
      </c>
      <c r="AE17" s="3">
        <f t="shared" si="1"/>
        <v>24608.695500000002</v>
      </c>
      <c r="AF17" s="3">
        <f t="shared" si="1"/>
        <v>-1791.4780000000028</v>
      </c>
      <c r="AG17" s="3">
        <f t="shared" si="1"/>
        <v>356.01790000000619</v>
      </c>
      <c r="AH17" s="3">
        <f t="shared" si="1"/>
        <v>534.80000000000291</v>
      </c>
      <c r="AI17" s="3">
        <f t="shared" si="0"/>
        <v>24065.515899999977</v>
      </c>
    </row>
    <row r="18" spans="2:35" ht="15.75" thickBot="1" x14ac:dyDescent="0.3">
      <c r="B18" s="15" t="s">
        <v>49</v>
      </c>
      <c r="C18" s="102" t="s">
        <v>1</v>
      </c>
      <c r="D18" s="29">
        <v>72721.36</v>
      </c>
      <c r="E18" s="4">
        <v>61537</v>
      </c>
      <c r="F18" s="4">
        <v>61299.4</v>
      </c>
      <c r="G18" s="4">
        <v>55387.6</v>
      </c>
      <c r="H18" s="4">
        <v>49735.3</v>
      </c>
      <c r="I18" s="4">
        <v>56247.23</v>
      </c>
      <c r="J18" s="4">
        <v>56558.78</v>
      </c>
      <c r="K18" s="4">
        <v>55964.72</v>
      </c>
      <c r="L18" s="4">
        <v>68117.55</v>
      </c>
      <c r="M18" s="4">
        <v>82427.839999999997</v>
      </c>
      <c r="N18" s="5">
        <v>90177.41</v>
      </c>
      <c r="O18" s="5">
        <v>95975.37</v>
      </c>
      <c r="P18" s="5">
        <v>83094.039999999994</v>
      </c>
      <c r="Q18" s="5">
        <v>78340.710000000006</v>
      </c>
      <c r="R18" s="5">
        <v>76065.47</v>
      </c>
      <c r="S18" s="5">
        <v>71896.62</v>
      </c>
      <c r="T18" s="5">
        <v>73182.3</v>
      </c>
      <c r="U18" s="5">
        <v>72640.91</v>
      </c>
      <c r="V18" s="5">
        <v>73597.17</v>
      </c>
      <c r="W18" s="5">
        <v>76672.3</v>
      </c>
      <c r="X18" s="5">
        <v>78728.89</v>
      </c>
      <c r="Y18" s="5">
        <v>74529.23</v>
      </c>
      <c r="Z18" s="5">
        <v>77288.3</v>
      </c>
      <c r="AA18" s="5">
        <v>76495.199999999997</v>
      </c>
      <c r="AB18" s="5">
        <v>77917.59</v>
      </c>
      <c r="AC18" s="5">
        <v>77313.59</v>
      </c>
      <c r="AD18" s="5">
        <v>70468.160000000003</v>
      </c>
      <c r="AE18" s="5">
        <v>69763.05</v>
      </c>
      <c r="AF18" s="5">
        <v>67207.44</v>
      </c>
      <c r="AG18" s="5">
        <v>81097.34</v>
      </c>
      <c r="AH18" s="37">
        <v>88787.3</v>
      </c>
      <c r="AI18" s="105">
        <f>SUM(D18:AH18)</f>
        <v>2251235.1699999995</v>
      </c>
    </row>
    <row r="19" spans="2:35" ht="15.75" thickBot="1" x14ac:dyDescent="0.3">
      <c r="B19" s="15" t="s">
        <v>83</v>
      </c>
      <c r="C19" s="102" t="s">
        <v>1</v>
      </c>
      <c r="D19" s="106">
        <f>(D39*10^6/9500/0.84)+((IF(D31&lt;0,D30*75.19,(D30-D31)*75.19)))+(SUM(D5:D12))+D16+D17</f>
        <v>48209.539399999994</v>
      </c>
      <c r="E19" s="106">
        <f t="shared" ref="E19:AH19" si="2">(E39*10^6/9500/0.84)+((IF(E31&lt;0,E30*75.19,(E30-E31)*75.19)))+(SUM(E5:E12))+E16+E17</f>
        <v>32064.414799999995</v>
      </c>
      <c r="F19" s="106">
        <f t="shared" si="2"/>
        <v>36796.300200000005</v>
      </c>
      <c r="G19" s="106">
        <f t="shared" si="2"/>
        <v>34586.823599999989</v>
      </c>
      <c r="H19" s="106">
        <f t="shared" si="2"/>
        <v>29526.182300000011</v>
      </c>
      <c r="I19" s="106">
        <f t="shared" si="2"/>
        <v>34610.499999999993</v>
      </c>
      <c r="J19" s="106">
        <f t="shared" si="2"/>
        <v>33085.205999999998</v>
      </c>
      <c r="K19" s="106">
        <f t="shared" si="2"/>
        <v>33652.596699999995</v>
      </c>
      <c r="L19" s="106">
        <f t="shared" si="2"/>
        <v>46168.463510000001</v>
      </c>
      <c r="M19" s="106">
        <f t="shared" si="2"/>
        <v>58966.383000000002</v>
      </c>
      <c r="N19" s="106">
        <f t="shared" si="2"/>
        <v>65783.775989999995</v>
      </c>
      <c r="O19" s="106">
        <f t="shared" si="2"/>
        <v>70017.283089999997</v>
      </c>
      <c r="P19" s="106">
        <f t="shared" si="2"/>
        <v>58003.105759999991</v>
      </c>
      <c r="Q19" s="106">
        <f t="shared" si="2"/>
        <v>52180.523509999999</v>
      </c>
      <c r="R19" s="106">
        <f t="shared" si="2"/>
        <v>48921.253599999996</v>
      </c>
      <c r="S19" s="106">
        <f t="shared" si="2"/>
        <v>46608.82686999999</v>
      </c>
      <c r="T19" s="106">
        <f t="shared" si="2"/>
        <v>48621.699480000003</v>
      </c>
      <c r="U19" s="106">
        <f t="shared" si="2"/>
        <v>48640.656680000007</v>
      </c>
      <c r="V19" s="106">
        <f t="shared" si="2"/>
        <v>49458.415099999998</v>
      </c>
      <c r="W19" s="106">
        <f t="shared" si="2"/>
        <v>52620.246600000006</v>
      </c>
      <c r="X19" s="106">
        <f t="shared" si="2"/>
        <v>54671.246399999996</v>
      </c>
      <c r="Y19" s="106">
        <f t="shared" si="2"/>
        <v>49956.386299999998</v>
      </c>
      <c r="Z19" s="106">
        <f t="shared" si="2"/>
        <v>53827.870399999993</v>
      </c>
      <c r="AA19" s="106">
        <f t="shared" si="2"/>
        <v>50642.354899999991</v>
      </c>
      <c r="AB19" s="106">
        <f t="shared" si="2"/>
        <v>55388.394310000003</v>
      </c>
      <c r="AC19" s="106">
        <f t="shared" si="2"/>
        <v>53220.704469999997</v>
      </c>
      <c r="AD19" s="106">
        <f t="shared" si="2"/>
        <v>45867.166555000003</v>
      </c>
      <c r="AE19" s="106">
        <f t="shared" si="2"/>
        <v>45688.720435000003</v>
      </c>
      <c r="AF19" s="106">
        <f t="shared" si="2"/>
        <v>43305.880259999998</v>
      </c>
      <c r="AG19" s="106">
        <f t="shared" si="2"/>
        <v>61856.490010426074</v>
      </c>
      <c r="AH19" s="106">
        <f t="shared" si="2"/>
        <v>65523.704395989975</v>
      </c>
      <c r="AI19" s="107">
        <f>SUM(D19:AH19)</f>
        <v>1508471.114626416</v>
      </c>
    </row>
    <row r="20" spans="2:35" ht="16.5" thickBot="1" x14ac:dyDescent="0.3">
      <c r="B20" s="231" t="s">
        <v>17</v>
      </c>
      <c r="C20" s="232"/>
      <c r="D20" s="243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5"/>
    </row>
    <row r="21" spans="2:35" x14ac:dyDescent="0.25">
      <c r="B21" s="15" t="s">
        <v>18</v>
      </c>
      <c r="C21" s="16" t="s">
        <v>46</v>
      </c>
      <c r="D21" s="60">
        <v>44.12</v>
      </c>
      <c r="E21" s="61">
        <v>33.340000000000003</v>
      </c>
      <c r="F21" s="61">
        <v>27.61</v>
      </c>
      <c r="G21" s="61">
        <v>28.66</v>
      </c>
      <c r="H21" s="61">
        <v>26.34</v>
      </c>
      <c r="I21" s="61">
        <v>28.56</v>
      </c>
      <c r="J21" s="61">
        <v>26.8</v>
      </c>
      <c r="K21" s="61">
        <v>45.44</v>
      </c>
      <c r="L21" s="61">
        <v>59.88</v>
      </c>
      <c r="M21" s="61">
        <v>53.1</v>
      </c>
      <c r="N21" s="61">
        <v>64.44</v>
      </c>
      <c r="O21" s="61">
        <v>57.66</v>
      </c>
      <c r="P21" s="61">
        <v>61.39</v>
      </c>
      <c r="Q21" s="61">
        <v>62.46</v>
      </c>
      <c r="R21" s="61">
        <v>62.95</v>
      </c>
      <c r="S21" s="61">
        <v>61.83</v>
      </c>
      <c r="T21" s="61">
        <v>68.39</v>
      </c>
      <c r="U21" s="61">
        <v>65.22</v>
      </c>
      <c r="V21" s="61">
        <v>63.61</v>
      </c>
      <c r="W21" s="61">
        <v>58.95</v>
      </c>
      <c r="X21" s="61">
        <v>54.27</v>
      </c>
      <c r="Y21" s="61">
        <v>60</v>
      </c>
      <c r="Z21" s="61">
        <v>59.12</v>
      </c>
      <c r="AA21" s="61">
        <v>59.05</v>
      </c>
      <c r="AB21" s="61">
        <v>51.39</v>
      </c>
      <c r="AC21" s="61">
        <v>58.61</v>
      </c>
      <c r="AD21" s="61">
        <v>55.78</v>
      </c>
      <c r="AE21" s="61">
        <v>62.88</v>
      </c>
      <c r="AF21" s="61">
        <v>44</v>
      </c>
      <c r="AG21" s="61">
        <v>35.32</v>
      </c>
      <c r="AH21" s="190">
        <v>29.6</v>
      </c>
      <c r="AI21" s="63">
        <f>SUM(D21:AH21)</f>
        <v>1570.77</v>
      </c>
    </row>
    <row r="22" spans="2:35" ht="15.75" thickBot="1" x14ac:dyDescent="0.3">
      <c r="B22" s="15" t="s">
        <v>19</v>
      </c>
      <c r="C22" s="17" t="s">
        <v>46</v>
      </c>
      <c r="D22" s="68">
        <v>53.22</v>
      </c>
      <c r="E22" s="69">
        <v>49.51</v>
      </c>
      <c r="F22" s="69">
        <v>32.119999999999997</v>
      </c>
      <c r="G22" s="69">
        <v>26.27</v>
      </c>
      <c r="H22" s="69">
        <v>25.56</v>
      </c>
      <c r="I22" s="69">
        <v>28.78</v>
      </c>
      <c r="J22" s="69">
        <v>28.2</v>
      </c>
      <c r="K22" s="69">
        <v>37</v>
      </c>
      <c r="L22" s="69">
        <v>34.39</v>
      </c>
      <c r="M22" s="69">
        <v>39.200000000000003</v>
      </c>
      <c r="N22" s="69">
        <v>52.39</v>
      </c>
      <c r="O22" s="69">
        <v>53.15</v>
      </c>
      <c r="P22" s="69">
        <v>56.95</v>
      </c>
      <c r="Q22" s="69">
        <v>61</v>
      </c>
      <c r="R22" s="69">
        <v>58.1</v>
      </c>
      <c r="S22" s="69">
        <v>52.22</v>
      </c>
      <c r="T22" s="69">
        <v>36.29</v>
      </c>
      <c r="U22" s="69">
        <v>35.49</v>
      </c>
      <c r="V22" s="69">
        <v>36.51</v>
      </c>
      <c r="W22" s="69">
        <v>35.56</v>
      </c>
      <c r="X22" s="69">
        <v>41.22</v>
      </c>
      <c r="Y22" s="69">
        <v>34.39</v>
      </c>
      <c r="Z22" s="69">
        <v>39.39</v>
      </c>
      <c r="AA22" s="69">
        <v>36.659999999999997</v>
      </c>
      <c r="AB22" s="69">
        <v>34.950000000000003</v>
      </c>
      <c r="AC22" s="69">
        <v>35.78</v>
      </c>
      <c r="AD22" s="69">
        <v>35.39</v>
      </c>
      <c r="AE22" s="69">
        <v>35.44</v>
      </c>
      <c r="AF22" s="69">
        <v>42.44</v>
      </c>
      <c r="AG22" s="69">
        <v>15.42</v>
      </c>
      <c r="AH22" s="191">
        <v>18.75</v>
      </c>
      <c r="AI22" s="71">
        <f>SUM(D22:AH22)</f>
        <v>1201.7400000000002</v>
      </c>
    </row>
    <row r="23" spans="2:35" ht="16.5" thickBot="1" x14ac:dyDescent="0.3">
      <c r="B23" s="231" t="s">
        <v>34</v>
      </c>
      <c r="C23" s="232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30"/>
    </row>
    <row r="24" spans="2:35" ht="15.75" thickBot="1" x14ac:dyDescent="0.3">
      <c r="B24" s="15" t="s">
        <v>20</v>
      </c>
      <c r="C24" s="21" t="s">
        <v>47</v>
      </c>
      <c r="D24" s="162">
        <v>6500</v>
      </c>
      <c r="E24" s="162">
        <v>6350</v>
      </c>
      <c r="F24" s="162">
        <v>5700</v>
      </c>
      <c r="G24" s="162">
        <v>12100</v>
      </c>
      <c r="H24" s="162">
        <v>9650</v>
      </c>
      <c r="I24" s="162">
        <v>2800</v>
      </c>
      <c r="J24" s="162">
        <v>5150</v>
      </c>
      <c r="K24" s="162">
        <v>6200</v>
      </c>
      <c r="L24" s="162">
        <v>5700</v>
      </c>
      <c r="M24" s="162">
        <v>5850</v>
      </c>
      <c r="N24" s="162">
        <v>6000</v>
      </c>
      <c r="O24" s="162">
        <v>7000</v>
      </c>
      <c r="P24" s="162">
        <v>3800</v>
      </c>
      <c r="Q24" s="162">
        <v>6150</v>
      </c>
      <c r="R24" s="162">
        <v>5950</v>
      </c>
      <c r="S24" s="162">
        <v>5850</v>
      </c>
      <c r="T24" s="162">
        <v>5950</v>
      </c>
      <c r="U24" s="162">
        <v>6050</v>
      </c>
      <c r="V24" s="162">
        <v>6100</v>
      </c>
      <c r="W24" s="162">
        <v>5950</v>
      </c>
      <c r="X24" s="162">
        <v>6000</v>
      </c>
      <c r="Y24" s="162">
        <v>5950</v>
      </c>
      <c r="Z24" s="162">
        <v>6050</v>
      </c>
      <c r="AA24" s="162">
        <v>5550</v>
      </c>
      <c r="AB24" s="162">
        <v>5950</v>
      </c>
      <c r="AC24" s="162">
        <v>6050</v>
      </c>
      <c r="AD24" s="162">
        <v>6000</v>
      </c>
      <c r="AE24" s="162">
        <v>5850</v>
      </c>
      <c r="AF24" s="162">
        <v>6050</v>
      </c>
      <c r="AG24" s="162">
        <v>6000</v>
      </c>
      <c r="AH24" s="162">
        <v>5900</v>
      </c>
      <c r="AI24" s="75">
        <f>SUM(D24:AH24)</f>
        <v>190150</v>
      </c>
    </row>
    <row r="25" spans="2:35" ht="16.5" thickBot="1" x14ac:dyDescent="0.3">
      <c r="B25" s="231" t="s">
        <v>35</v>
      </c>
      <c r="C25" s="232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175"/>
      <c r="AI25" s="79"/>
    </row>
    <row r="26" spans="2:35" x14ac:dyDescent="0.25">
      <c r="B26" s="19" t="s">
        <v>15</v>
      </c>
      <c r="C26" s="20" t="s">
        <v>21</v>
      </c>
      <c r="D26" s="162">
        <v>131904</v>
      </c>
      <c r="E26" s="162">
        <v>123280</v>
      </c>
      <c r="F26" s="174">
        <v>119490</v>
      </c>
      <c r="G26" s="173">
        <v>112464</v>
      </c>
      <c r="H26" s="162">
        <v>100624</v>
      </c>
      <c r="I26" s="162">
        <v>114752</v>
      </c>
      <c r="J26" s="162">
        <v>110096</v>
      </c>
      <c r="K26" s="162">
        <v>118144</v>
      </c>
      <c r="L26" s="162">
        <v>122288</v>
      </c>
      <c r="M26" s="174">
        <v>128560</v>
      </c>
      <c r="N26" s="173">
        <v>138960</v>
      </c>
      <c r="O26" s="162">
        <v>147376</v>
      </c>
      <c r="P26" s="162">
        <v>141536</v>
      </c>
      <c r="Q26" s="162">
        <v>139072</v>
      </c>
      <c r="R26" s="162">
        <v>135065</v>
      </c>
      <c r="S26" s="162">
        <v>136240</v>
      </c>
      <c r="T26" s="174">
        <v>134144</v>
      </c>
      <c r="U26" s="173">
        <v>127680</v>
      </c>
      <c r="V26" s="162">
        <v>127744</v>
      </c>
      <c r="W26" s="162">
        <v>129584</v>
      </c>
      <c r="X26" s="162">
        <v>128912</v>
      </c>
      <c r="Y26" s="162">
        <v>132352</v>
      </c>
      <c r="Z26" s="162">
        <v>128192</v>
      </c>
      <c r="AA26" s="174">
        <v>130624</v>
      </c>
      <c r="AB26" s="173">
        <v>125233</v>
      </c>
      <c r="AC26" s="162">
        <v>130144</v>
      </c>
      <c r="AD26" s="162">
        <v>126640</v>
      </c>
      <c r="AE26" s="162">
        <v>128016</v>
      </c>
      <c r="AF26" s="162">
        <v>127445</v>
      </c>
      <c r="AG26" s="162">
        <v>127664</v>
      </c>
      <c r="AH26" s="162">
        <v>126016</v>
      </c>
      <c r="AI26" s="63">
        <f>SUM(D26:AH26)</f>
        <v>3950241</v>
      </c>
    </row>
    <row r="27" spans="2:35" x14ac:dyDescent="0.25">
      <c r="B27" s="53" t="s">
        <v>79</v>
      </c>
      <c r="C27" s="14" t="s">
        <v>80</v>
      </c>
      <c r="D27" s="30">
        <f>(D26/24000)</f>
        <v>5.4960000000000004</v>
      </c>
      <c r="E27" s="23">
        <f t="shared" ref="E27:AH27" si="3">(E26/24000)</f>
        <v>5.1366666666666667</v>
      </c>
      <c r="F27" s="23">
        <f t="shared" si="3"/>
        <v>4.9787499999999998</v>
      </c>
      <c r="G27" s="23">
        <f t="shared" si="3"/>
        <v>4.6859999999999999</v>
      </c>
      <c r="H27" s="23">
        <f t="shared" si="3"/>
        <v>4.1926666666666668</v>
      </c>
      <c r="I27" s="23">
        <f t="shared" si="3"/>
        <v>4.7813333333333334</v>
      </c>
      <c r="J27" s="23">
        <f t="shared" si="3"/>
        <v>4.5873333333333335</v>
      </c>
      <c r="K27" s="23">
        <f t="shared" si="3"/>
        <v>4.9226666666666663</v>
      </c>
      <c r="L27" s="23">
        <f t="shared" si="3"/>
        <v>5.0953333333333335</v>
      </c>
      <c r="M27" s="23">
        <f t="shared" si="3"/>
        <v>5.3566666666666665</v>
      </c>
      <c r="N27" s="23">
        <f t="shared" si="3"/>
        <v>5.79</v>
      </c>
      <c r="O27" s="23">
        <f t="shared" si="3"/>
        <v>6.1406666666666663</v>
      </c>
      <c r="P27" s="23">
        <f t="shared" si="3"/>
        <v>5.8973333333333331</v>
      </c>
      <c r="Q27" s="23">
        <f t="shared" si="3"/>
        <v>5.7946666666666671</v>
      </c>
      <c r="R27" s="23">
        <f t="shared" si="3"/>
        <v>5.6277083333333335</v>
      </c>
      <c r="S27" s="23">
        <f t="shared" si="3"/>
        <v>5.6766666666666667</v>
      </c>
      <c r="T27" s="23">
        <f t="shared" si="3"/>
        <v>5.5893333333333333</v>
      </c>
      <c r="U27" s="23">
        <f t="shared" si="3"/>
        <v>5.32</v>
      </c>
      <c r="V27" s="23">
        <f t="shared" si="3"/>
        <v>5.3226666666666667</v>
      </c>
      <c r="W27" s="23">
        <f t="shared" si="3"/>
        <v>5.3993333333333338</v>
      </c>
      <c r="X27" s="23">
        <f t="shared" si="3"/>
        <v>5.3713333333333333</v>
      </c>
      <c r="Y27" s="23">
        <f t="shared" si="3"/>
        <v>5.5146666666666668</v>
      </c>
      <c r="Z27" s="23">
        <f t="shared" si="3"/>
        <v>5.341333333333333</v>
      </c>
      <c r="AA27" s="23">
        <f t="shared" si="3"/>
        <v>5.4426666666666668</v>
      </c>
      <c r="AB27" s="23">
        <f t="shared" si="3"/>
        <v>5.2180416666666662</v>
      </c>
      <c r="AC27" s="23">
        <f t="shared" si="3"/>
        <v>5.4226666666666663</v>
      </c>
      <c r="AD27" s="23">
        <f t="shared" si="3"/>
        <v>5.2766666666666664</v>
      </c>
      <c r="AE27" s="23">
        <f t="shared" si="3"/>
        <v>5.3339999999999996</v>
      </c>
      <c r="AF27" s="23">
        <f t="shared" si="3"/>
        <v>5.3102083333333336</v>
      </c>
      <c r="AG27" s="23">
        <f t="shared" si="3"/>
        <v>5.3193333333333337</v>
      </c>
      <c r="AH27" s="23">
        <f t="shared" si="3"/>
        <v>5.2506666666666666</v>
      </c>
      <c r="AI27" s="44"/>
    </row>
    <row r="28" spans="2:35" ht="15.75" thickBot="1" x14ac:dyDescent="0.3">
      <c r="B28" s="53" t="s">
        <v>81</v>
      </c>
      <c r="C28" s="14" t="s">
        <v>82</v>
      </c>
      <c r="D28" s="68">
        <f t="shared" ref="D28:AH28" si="4">IFERROR(D13/D26,"")</f>
        <v>0.31401625424551188</v>
      </c>
      <c r="E28" s="68">
        <f t="shared" si="4"/>
        <v>0.32107430240103829</v>
      </c>
      <c r="F28" s="68">
        <f t="shared" si="4"/>
        <v>0.32561720646079167</v>
      </c>
      <c r="G28" s="68">
        <f t="shared" si="4"/>
        <v>0.32966015791720016</v>
      </c>
      <c r="H28" s="68">
        <f t="shared" si="4"/>
        <v>0.34294005406264905</v>
      </c>
      <c r="I28" s="68">
        <f t="shared" si="4"/>
        <v>0.32935539249860568</v>
      </c>
      <c r="J28" s="68">
        <f t="shared" si="4"/>
        <v>0.33512089449207966</v>
      </c>
      <c r="K28" s="68">
        <f t="shared" si="4"/>
        <v>0.32870056879739978</v>
      </c>
      <c r="L28" s="68">
        <f t="shared" si="4"/>
        <v>0.32274900235509618</v>
      </c>
      <c r="M28" s="68">
        <f t="shared" si="4"/>
        <v>0.31803282514001247</v>
      </c>
      <c r="N28" s="68">
        <f t="shared" si="4"/>
        <v>0.30972891479562464</v>
      </c>
      <c r="O28" s="68">
        <f t="shared" si="4"/>
        <v>0.30293643469764409</v>
      </c>
      <c r="P28" s="68">
        <f t="shared" si="4"/>
        <v>0.30320116436807593</v>
      </c>
      <c r="Q28" s="68">
        <f t="shared" si="4"/>
        <v>0.30829728485964103</v>
      </c>
      <c r="R28" s="68">
        <f t="shared" si="4"/>
        <v>0.31129678303039282</v>
      </c>
      <c r="S28" s="68">
        <f t="shared" si="4"/>
        <v>0.30908463006459191</v>
      </c>
      <c r="T28" s="68">
        <f t="shared" si="4"/>
        <v>0.3113097864980916</v>
      </c>
      <c r="U28" s="68">
        <f t="shared" si="4"/>
        <v>0.31372227443609019</v>
      </c>
      <c r="V28" s="68">
        <f t="shared" si="4"/>
        <v>0.31686826778557114</v>
      </c>
      <c r="W28" s="68">
        <f t="shared" si="4"/>
        <v>0.31567809297444133</v>
      </c>
      <c r="X28" s="68">
        <f t="shared" si="4"/>
        <v>0.31610152662281243</v>
      </c>
      <c r="Y28" s="68">
        <f t="shared" si="4"/>
        <v>0.3158560505319149</v>
      </c>
      <c r="Z28" s="68">
        <f t="shared" si="4"/>
        <v>0.31411507738392414</v>
      </c>
      <c r="AA28" s="68">
        <f t="shared" si="4"/>
        <v>0.31448623530132286</v>
      </c>
      <c r="AB28" s="68">
        <f t="shared" si="4"/>
        <v>0.31919589884455374</v>
      </c>
      <c r="AC28" s="68">
        <f t="shared" si="4"/>
        <v>0.31534085320875338</v>
      </c>
      <c r="AD28" s="68">
        <f t="shared" si="4"/>
        <v>0.31916542956411875</v>
      </c>
      <c r="AE28" s="68">
        <f t="shared" si="4"/>
        <v>0.31793939820022499</v>
      </c>
      <c r="AF28" s="68">
        <f t="shared" si="4"/>
        <v>0.31765467456549884</v>
      </c>
      <c r="AG28" s="68">
        <f t="shared" si="4"/>
        <v>0.316798549316957</v>
      </c>
      <c r="AH28" s="68">
        <f t="shared" si="4"/>
        <v>0.31771283011681056</v>
      </c>
      <c r="AI28" s="71"/>
    </row>
    <row r="29" spans="2:35" ht="16.5" thickBot="1" x14ac:dyDescent="0.3">
      <c r="B29" s="231" t="s">
        <v>22</v>
      </c>
      <c r="C29" s="232"/>
      <c r="D29" s="228"/>
      <c r="E29" s="229"/>
      <c r="F29" s="229"/>
      <c r="G29" s="229" t="s">
        <v>27</v>
      </c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29"/>
      <c r="AI29" s="230"/>
    </row>
    <row r="30" spans="2:35" ht="15.75" thickBot="1" x14ac:dyDescent="0.3">
      <c r="B30" s="15" t="s">
        <v>24</v>
      </c>
      <c r="C30" s="16" t="s">
        <v>23</v>
      </c>
      <c r="D30" s="60">
        <v>251</v>
      </c>
      <c r="E30" s="61">
        <v>152</v>
      </c>
      <c r="F30" s="61">
        <v>222</v>
      </c>
      <c r="G30" s="61">
        <v>217</v>
      </c>
      <c r="H30" s="61">
        <v>191.42</v>
      </c>
      <c r="I30" s="61">
        <v>221.9</v>
      </c>
      <c r="J30" s="61">
        <v>279.72000000000003</v>
      </c>
      <c r="K30" s="61">
        <v>287.10000000000002</v>
      </c>
      <c r="L30" s="61">
        <v>284.3</v>
      </c>
      <c r="M30" s="61">
        <v>294.20999999999998</v>
      </c>
      <c r="N30" s="61">
        <v>291.20400000000001</v>
      </c>
      <c r="O30" s="61">
        <v>284.18900000000002</v>
      </c>
      <c r="P30" s="61">
        <v>292.18200000000002</v>
      </c>
      <c r="Q30" s="61">
        <v>246</v>
      </c>
      <c r="R30" s="61">
        <v>234</v>
      </c>
      <c r="S30" s="61">
        <v>265.94</v>
      </c>
      <c r="T30" s="61">
        <v>279.02800000000002</v>
      </c>
      <c r="U30" s="61">
        <v>236.25800000000001</v>
      </c>
      <c r="V30" s="61">
        <v>249</v>
      </c>
      <c r="W30" s="61">
        <v>291</v>
      </c>
      <c r="X30" s="61">
        <v>287</v>
      </c>
      <c r="Y30" s="61">
        <v>287</v>
      </c>
      <c r="Z30" s="61">
        <v>288</v>
      </c>
      <c r="AA30" s="61">
        <v>290.3</v>
      </c>
      <c r="AB30" s="61">
        <v>287.44900000000001</v>
      </c>
      <c r="AC30" s="61">
        <v>289.38</v>
      </c>
      <c r="AD30" s="61">
        <v>265.77</v>
      </c>
      <c r="AE30" s="61">
        <v>251.24199999999999</v>
      </c>
      <c r="AF30" s="61">
        <v>268.24</v>
      </c>
      <c r="AG30" s="61">
        <v>259.95</v>
      </c>
      <c r="AH30" s="190">
        <v>281.51</v>
      </c>
      <c r="AI30" s="63">
        <f>SUM(D30:AH30)</f>
        <v>8125.2920000000004</v>
      </c>
    </row>
    <row r="31" spans="2:35" x14ac:dyDescent="0.25">
      <c r="B31" s="15" t="s">
        <v>50</v>
      </c>
      <c r="C31" s="16" t="s">
        <v>23</v>
      </c>
      <c r="D31" s="28">
        <v>12.74</v>
      </c>
      <c r="E31" s="3">
        <v>16.080000000000013</v>
      </c>
      <c r="F31" s="3">
        <v>30.419999999999987</v>
      </c>
      <c r="G31" s="3">
        <v>0.56000000000000227</v>
      </c>
      <c r="H31" s="3">
        <v>1.25</v>
      </c>
      <c r="I31" s="3">
        <v>2.9000000000000057</v>
      </c>
      <c r="J31" s="3">
        <v>36.320000000000022</v>
      </c>
      <c r="K31" s="3">
        <v>8.5700000000000216</v>
      </c>
      <c r="L31" s="3">
        <v>6.320999999999998</v>
      </c>
      <c r="M31" s="3">
        <v>17.509999999999984</v>
      </c>
      <c r="N31" s="3">
        <v>5.2330000000000041</v>
      </c>
      <c r="O31" s="3">
        <v>6.3780000000000143</v>
      </c>
      <c r="P31" s="3">
        <v>14.178000000000019</v>
      </c>
      <c r="Q31" s="3">
        <v>11.971000000000004</v>
      </c>
      <c r="R31" s="3">
        <v>30.56</v>
      </c>
      <c r="S31" s="3">
        <v>14.217000000000008</v>
      </c>
      <c r="T31" s="3">
        <v>7.3859999999999992</v>
      </c>
      <c r="U31" s="3">
        <v>12.685999999999998</v>
      </c>
      <c r="V31" s="3">
        <v>8.7100000000000009</v>
      </c>
      <c r="W31" s="3">
        <v>11.86</v>
      </c>
      <c r="X31" s="3">
        <v>12.44</v>
      </c>
      <c r="Y31" s="3">
        <v>10.230000000000002</v>
      </c>
      <c r="Z31" s="3">
        <v>13.84</v>
      </c>
      <c r="AA31" s="3">
        <v>34.590000000000018</v>
      </c>
      <c r="AB31" s="3">
        <v>-4.1509999999999785</v>
      </c>
      <c r="AC31" s="3">
        <v>16.216999999999992</v>
      </c>
      <c r="AD31" s="3">
        <v>21.885499999999972</v>
      </c>
      <c r="AE31" s="3">
        <v>10.255499999999977</v>
      </c>
      <c r="AF31" s="3">
        <v>16.485999999999997</v>
      </c>
      <c r="AG31" s="3">
        <v>14.323999999999977</v>
      </c>
      <c r="AH31" s="193">
        <v>18.109999999999992</v>
      </c>
      <c r="AI31" s="44">
        <f>SUM(D31:AH31)</f>
        <v>420.07700000000011</v>
      </c>
    </row>
    <row r="32" spans="2:35" x14ac:dyDescent="0.25">
      <c r="B32" s="15" t="s">
        <v>25</v>
      </c>
      <c r="C32" s="18" t="s">
        <v>23</v>
      </c>
      <c r="D32" s="28">
        <v>8</v>
      </c>
      <c r="E32" s="3">
        <v>11</v>
      </c>
      <c r="F32" s="3">
        <v>0</v>
      </c>
      <c r="G32" s="3">
        <v>0</v>
      </c>
      <c r="H32" s="3">
        <v>13</v>
      </c>
      <c r="I32" s="3">
        <v>12</v>
      </c>
      <c r="J32" s="3">
        <v>15</v>
      </c>
      <c r="K32" s="3">
        <v>8</v>
      </c>
      <c r="L32" s="3">
        <v>16</v>
      </c>
      <c r="M32" s="3">
        <v>4</v>
      </c>
      <c r="N32" s="3">
        <v>0</v>
      </c>
      <c r="O32" s="3">
        <v>13</v>
      </c>
      <c r="P32" s="3">
        <v>16</v>
      </c>
      <c r="Q32" s="3">
        <v>3</v>
      </c>
      <c r="R32" s="3">
        <v>2</v>
      </c>
      <c r="S32" s="3">
        <v>2</v>
      </c>
      <c r="T32" s="3">
        <v>0</v>
      </c>
      <c r="U32" s="3">
        <v>3</v>
      </c>
      <c r="V32" s="3">
        <v>0</v>
      </c>
      <c r="W32" s="3">
        <v>12</v>
      </c>
      <c r="X32" s="3">
        <v>9</v>
      </c>
      <c r="Y32" s="3">
        <v>5</v>
      </c>
      <c r="Z32" s="3">
        <v>4</v>
      </c>
      <c r="AA32" s="3">
        <v>1</v>
      </c>
      <c r="AB32" s="3">
        <v>8</v>
      </c>
      <c r="AC32" s="3">
        <v>8</v>
      </c>
      <c r="AD32" s="3">
        <v>1</v>
      </c>
      <c r="AE32" s="3">
        <v>0</v>
      </c>
      <c r="AF32" s="3">
        <v>0</v>
      </c>
      <c r="AG32" s="3">
        <v>5</v>
      </c>
      <c r="AH32" s="193">
        <v>0</v>
      </c>
      <c r="AI32" s="44">
        <f t="shared" ref="AI32:AI37" si="5">SUM(D32:AH32)</f>
        <v>179</v>
      </c>
    </row>
    <row r="33" spans="2:37" x14ac:dyDescent="0.25">
      <c r="B33" s="15" t="s">
        <v>26</v>
      </c>
      <c r="C33" s="18" t="s">
        <v>23</v>
      </c>
      <c r="D33" s="28">
        <v>8</v>
      </c>
      <c r="E33" s="3">
        <v>12</v>
      </c>
      <c r="F33" s="3">
        <v>0</v>
      </c>
      <c r="G33" s="3">
        <v>0</v>
      </c>
      <c r="H33" s="3">
        <v>11</v>
      </c>
      <c r="I33" s="3">
        <v>6</v>
      </c>
      <c r="J33" s="3">
        <v>11</v>
      </c>
      <c r="K33" s="3">
        <v>7</v>
      </c>
      <c r="L33" s="3">
        <v>12</v>
      </c>
      <c r="M33" s="3">
        <v>12</v>
      </c>
      <c r="N33" s="3">
        <v>27</v>
      </c>
      <c r="O33" s="3">
        <v>9</v>
      </c>
      <c r="P33" s="3">
        <v>7</v>
      </c>
      <c r="Q33" s="3">
        <v>4</v>
      </c>
      <c r="R33" s="3">
        <v>4</v>
      </c>
      <c r="S33" s="3">
        <v>3</v>
      </c>
      <c r="T33" s="3">
        <v>2</v>
      </c>
      <c r="U33" s="3">
        <v>3</v>
      </c>
      <c r="V33" s="3">
        <v>3</v>
      </c>
      <c r="W33" s="3">
        <v>7</v>
      </c>
      <c r="X33" s="3">
        <v>13</v>
      </c>
      <c r="Y33" s="3">
        <v>10</v>
      </c>
      <c r="Z33" s="3">
        <v>3</v>
      </c>
      <c r="AA33" s="3">
        <v>4</v>
      </c>
      <c r="AB33" s="3">
        <v>5</v>
      </c>
      <c r="AC33" s="3">
        <v>5</v>
      </c>
      <c r="AD33" s="3">
        <v>3</v>
      </c>
      <c r="AE33" s="3">
        <v>0</v>
      </c>
      <c r="AF33" s="3">
        <v>2</v>
      </c>
      <c r="AG33" s="3">
        <v>4</v>
      </c>
      <c r="AH33" s="193">
        <v>0</v>
      </c>
      <c r="AI33" s="44">
        <f t="shared" si="5"/>
        <v>197</v>
      </c>
    </row>
    <row r="34" spans="2:37" x14ac:dyDescent="0.25">
      <c r="B34" s="15" t="s">
        <v>0</v>
      </c>
      <c r="C34" s="18" t="s">
        <v>23</v>
      </c>
      <c r="D34" s="28">
        <f>D5*9500/565/0.7/1000</f>
        <v>2.0737863463969655</v>
      </c>
      <c r="E34" s="28">
        <f t="shared" ref="E34:AH35" si="6">E5*9500/565/0.7/1000</f>
        <v>36.859759797724401</v>
      </c>
      <c r="F34" s="28">
        <f t="shared" si="6"/>
        <v>31.374260429835651</v>
      </c>
      <c r="G34" s="28">
        <f t="shared" si="6"/>
        <v>42.479051833122632</v>
      </c>
      <c r="H34" s="28">
        <f t="shared" si="6"/>
        <v>57.26302149178256</v>
      </c>
      <c r="I34" s="28">
        <f t="shared" si="6"/>
        <v>43.750202275600508</v>
      </c>
      <c r="J34" s="28">
        <f t="shared" si="6"/>
        <v>22.074589127686476</v>
      </c>
      <c r="K34" s="28">
        <f t="shared" si="6"/>
        <v>52.580518331226308</v>
      </c>
      <c r="L34" s="28">
        <f t="shared" si="6"/>
        <v>53.717756005056891</v>
      </c>
      <c r="M34" s="28">
        <f t="shared" si="6"/>
        <v>52.915120101137802</v>
      </c>
      <c r="N34" s="28">
        <f t="shared" si="6"/>
        <v>50.239146649810372</v>
      </c>
      <c r="O34" s="28">
        <f t="shared" si="6"/>
        <v>58.534292035398231</v>
      </c>
      <c r="P34" s="28">
        <f t="shared" si="6"/>
        <v>60.139804045512015</v>
      </c>
      <c r="Q34" s="28">
        <f t="shared" si="6"/>
        <v>1.8730973451327435</v>
      </c>
      <c r="R34" s="28">
        <f t="shared" si="6"/>
        <v>1.4717193426042987</v>
      </c>
      <c r="S34" s="28">
        <f t="shared" si="6"/>
        <v>39.535733249051837</v>
      </c>
      <c r="T34" s="28">
        <f t="shared" si="6"/>
        <v>57.463950695322382</v>
      </c>
      <c r="U34" s="28">
        <f t="shared" si="6"/>
        <v>81.747319848293287</v>
      </c>
      <c r="V34" s="28">
        <f t="shared" si="6"/>
        <v>20.729456384323644</v>
      </c>
      <c r="W34" s="28">
        <f t="shared" si="6"/>
        <v>77.398938053097325</v>
      </c>
      <c r="X34" s="28">
        <f t="shared" si="6"/>
        <v>66.026561314791408</v>
      </c>
      <c r="Y34" s="28">
        <f t="shared" si="6"/>
        <v>80.877547408343872</v>
      </c>
      <c r="Z34" s="28">
        <f t="shared" si="6"/>
        <v>40.338369152970927</v>
      </c>
      <c r="AA34" s="28">
        <f t="shared" si="6"/>
        <v>67.163919089759801</v>
      </c>
      <c r="AB34" s="28">
        <f t="shared" si="6"/>
        <v>50.10535398230089</v>
      </c>
      <c r="AC34" s="28">
        <f t="shared" si="6"/>
        <v>57.397054361567648</v>
      </c>
      <c r="AD34" s="28">
        <f t="shared" si="6"/>
        <v>43.215031605562579</v>
      </c>
      <c r="AE34" s="28">
        <f t="shared" si="6"/>
        <v>4.0137800252844507</v>
      </c>
      <c r="AF34" s="28">
        <f t="shared" si="6"/>
        <v>1.8730973451327435</v>
      </c>
      <c r="AG34" s="28">
        <f t="shared" si="6"/>
        <v>1.3379266750948169</v>
      </c>
      <c r="AH34" s="28">
        <f t="shared" si="6"/>
        <v>11.373577749683946</v>
      </c>
      <c r="AI34" s="44">
        <f t="shared" si="5"/>
        <v>1267.9437420986094</v>
      </c>
    </row>
    <row r="35" spans="2:37" x14ac:dyDescent="0.25">
      <c r="B35" s="15" t="s">
        <v>2</v>
      </c>
      <c r="C35" s="18" t="s">
        <v>23</v>
      </c>
      <c r="D35" s="28">
        <f>D6*9500/565/0.7/1000</f>
        <v>0.49878002528445003</v>
      </c>
      <c r="E35" s="28">
        <f t="shared" si="6"/>
        <v>92.316940581542369</v>
      </c>
      <c r="F35" s="28">
        <f>F6*9500/565/0.7/1000</f>
        <v>152.59041719342605</v>
      </c>
      <c r="G35" s="28">
        <f t="shared" si="6"/>
        <v>9.0308849557522137</v>
      </c>
      <c r="H35" s="28">
        <f t="shared" si="6"/>
        <v>23.948887484197222</v>
      </c>
      <c r="I35" s="28">
        <f t="shared" si="6"/>
        <v>17.861201011378004</v>
      </c>
      <c r="J35" s="28">
        <f t="shared" si="6"/>
        <v>105.36232616940583</v>
      </c>
      <c r="K35" s="28">
        <f t="shared" si="6"/>
        <v>38.331599241466499</v>
      </c>
      <c r="L35" s="28">
        <f t="shared" si="6"/>
        <v>82.616972187104935</v>
      </c>
      <c r="M35" s="28">
        <f t="shared" si="6"/>
        <v>123.89152970922882</v>
      </c>
      <c r="N35" s="28">
        <f t="shared" si="6"/>
        <v>174.93391276864728</v>
      </c>
      <c r="O35" s="28">
        <f t="shared" si="6"/>
        <v>53.985341340075848</v>
      </c>
      <c r="P35" s="28">
        <f t="shared" si="6"/>
        <v>3.5455056890012648</v>
      </c>
      <c r="Q35" s="28">
        <f t="shared" si="6"/>
        <v>2.0737863463969655</v>
      </c>
      <c r="R35" s="28">
        <f t="shared" si="6"/>
        <v>1.2041340075853351</v>
      </c>
      <c r="S35" s="28">
        <f t="shared" si="6"/>
        <v>2.0737863463969655</v>
      </c>
      <c r="T35" s="28">
        <f t="shared" si="6"/>
        <v>3.077231352718079</v>
      </c>
      <c r="U35" s="28">
        <f t="shared" si="6"/>
        <v>1.3379266750948169</v>
      </c>
      <c r="V35" s="28">
        <f t="shared" si="6"/>
        <v>3.3448166877370422</v>
      </c>
      <c r="W35" s="28">
        <f t="shared" si="6"/>
        <v>25.286814159292035</v>
      </c>
      <c r="X35" s="28">
        <f t="shared" si="6"/>
        <v>146.7705562579014</v>
      </c>
      <c r="Y35" s="28">
        <f t="shared" si="6"/>
        <v>60.875663716814167</v>
      </c>
      <c r="Z35" s="28">
        <f t="shared" si="6"/>
        <v>137.27127686472818</v>
      </c>
      <c r="AA35" s="28">
        <f t="shared" si="6"/>
        <v>2.5413400758533502</v>
      </c>
      <c r="AB35" s="28">
        <f t="shared" si="6"/>
        <v>125.89890012642226</v>
      </c>
      <c r="AC35" s="28">
        <f t="shared" si="6"/>
        <v>112.98790771175727</v>
      </c>
      <c r="AD35" s="28">
        <f t="shared" si="6"/>
        <v>22.276479140328696</v>
      </c>
      <c r="AE35" s="28">
        <f t="shared" si="6"/>
        <v>0</v>
      </c>
      <c r="AF35" s="28">
        <f t="shared" si="6"/>
        <v>1.8062010113780023</v>
      </c>
      <c r="AG35" s="28">
        <f t="shared" si="6"/>
        <v>2.2744753476611885</v>
      </c>
      <c r="AH35" s="28">
        <f t="shared" si="6"/>
        <v>1.8735777496839443</v>
      </c>
      <c r="AI35" s="44">
        <f t="shared" si="5"/>
        <v>1531.889171934261</v>
      </c>
    </row>
    <row r="36" spans="2:37" x14ac:dyDescent="0.25">
      <c r="B36" s="15" t="s">
        <v>6</v>
      </c>
      <c r="C36" s="18" t="s">
        <v>23</v>
      </c>
      <c r="D36" s="28">
        <v>0</v>
      </c>
      <c r="E36" s="28">
        <v>4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194">
        <v>0</v>
      </c>
      <c r="AI36" s="44">
        <f t="shared" si="5"/>
        <v>4</v>
      </c>
    </row>
    <row r="37" spans="2:37" ht="15.75" thickBot="1" x14ac:dyDescent="0.3">
      <c r="B37" s="15" t="s">
        <v>48</v>
      </c>
      <c r="C37" s="17" t="s">
        <v>23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44">
        <f t="shared" si="5"/>
        <v>0</v>
      </c>
    </row>
    <row r="38" spans="2:37" ht="16.5" thickBot="1" x14ac:dyDescent="0.3">
      <c r="B38" s="231" t="s">
        <v>28</v>
      </c>
      <c r="C38" s="232"/>
      <c r="D38" s="228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</row>
    <row r="39" spans="2:37" x14ac:dyDescent="0.25">
      <c r="B39" s="15" t="s">
        <v>29</v>
      </c>
      <c r="C39" s="101" t="s">
        <v>32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103</v>
      </c>
      <c r="AH39" s="60">
        <v>98.5</v>
      </c>
      <c r="AI39" s="144">
        <f>SUM(D39:AH39)</f>
        <v>201.5</v>
      </c>
    </row>
    <row r="40" spans="2:37" x14ac:dyDescent="0.25">
      <c r="B40" s="15" t="s">
        <v>30</v>
      </c>
      <c r="C40" s="15" t="s">
        <v>32</v>
      </c>
      <c r="D40" s="28">
        <v>150</v>
      </c>
      <c r="E40" s="3">
        <v>110</v>
      </c>
      <c r="F40" s="3">
        <v>91</v>
      </c>
      <c r="G40" s="3">
        <v>94</v>
      </c>
      <c r="H40" s="3">
        <v>84</v>
      </c>
      <c r="I40" s="3">
        <v>90</v>
      </c>
      <c r="J40" s="3">
        <v>86</v>
      </c>
      <c r="K40" s="3">
        <v>160</v>
      </c>
      <c r="L40" s="3">
        <v>203</v>
      </c>
      <c r="M40" s="3">
        <v>180</v>
      </c>
      <c r="N40" s="3">
        <v>197</v>
      </c>
      <c r="O40" s="3">
        <v>200</v>
      </c>
      <c r="P40" s="3">
        <v>206</v>
      </c>
      <c r="Q40" s="3">
        <v>222</v>
      </c>
      <c r="R40" s="3">
        <v>229</v>
      </c>
      <c r="S40" s="3">
        <v>219</v>
      </c>
      <c r="T40" s="3">
        <v>243</v>
      </c>
      <c r="U40" s="3">
        <v>230</v>
      </c>
      <c r="V40" s="3">
        <v>221</v>
      </c>
      <c r="W40" s="3">
        <v>202</v>
      </c>
      <c r="X40" s="3">
        <v>186</v>
      </c>
      <c r="Y40" s="3">
        <v>204</v>
      </c>
      <c r="Z40" s="3">
        <v>208</v>
      </c>
      <c r="AA40" s="3">
        <v>209</v>
      </c>
      <c r="AB40" s="3">
        <v>175</v>
      </c>
      <c r="AC40" s="3">
        <v>208</v>
      </c>
      <c r="AD40" s="3">
        <v>194</v>
      </c>
      <c r="AE40" s="3">
        <v>230</v>
      </c>
      <c r="AF40" s="3">
        <v>156</v>
      </c>
      <c r="AG40" s="3">
        <v>118</v>
      </c>
      <c r="AH40" s="193">
        <v>93</v>
      </c>
      <c r="AI40" s="145">
        <f>SUM(D40:AH40)</f>
        <v>5398</v>
      </c>
      <c r="AK40" s="161"/>
    </row>
    <row r="41" spans="2:37" x14ac:dyDescent="0.25">
      <c r="B41" s="15" t="s">
        <v>31</v>
      </c>
      <c r="C41" s="15" t="s">
        <v>32</v>
      </c>
      <c r="D41" s="28">
        <v>183</v>
      </c>
      <c r="E41" s="3">
        <v>169</v>
      </c>
      <c r="F41" s="3">
        <v>107</v>
      </c>
      <c r="G41" s="3">
        <v>85</v>
      </c>
      <c r="H41" s="3">
        <v>83</v>
      </c>
      <c r="I41" s="3">
        <v>93</v>
      </c>
      <c r="J41" s="3">
        <v>92</v>
      </c>
      <c r="K41" s="3">
        <v>123</v>
      </c>
      <c r="L41" s="3">
        <v>112</v>
      </c>
      <c r="M41" s="3">
        <v>127</v>
      </c>
      <c r="N41" s="3">
        <v>165</v>
      </c>
      <c r="O41" s="3">
        <v>179</v>
      </c>
      <c r="P41" s="3">
        <v>191</v>
      </c>
      <c r="Q41" s="3">
        <v>211</v>
      </c>
      <c r="R41" s="3">
        <v>197</v>
      </c>
      <c r="S41" s="3">
        <v>175</v>
      </c>
      <c r="T41" s="3">
        <v>119</v>
      </c>
      <c r="U41" s="3">
        <v>114</v>
      </c>
      <c r="V41" s="3">
        <v>120</v>
      </c>
      <c r="W41" s="3">
        <v>113</v>
      </c>
      <c r="X41" s="3">
        <v>137</v>
      </c>
      <c r="Y41" s="3">
        <v>109</v>
      </c>
      <c r="Z41" s="3">
        <v>131</v>
      </c>
      <c r="AA41" s="3">
        <v>123</v>
      </c>
      <c r="AB41" s="3">
        <v>114</v>
      </c>
      <c r="AC41" s="3">
        <v>117</v>
      </c>
      <c r="AD41" s="3">
        <v>116</v>
      </c>
      <c r="AE41" s="3">
        <v>116</v>
      </c>
      <c r="AF41" s="3">
        <v>141</v>
      </c>
      <c r="AG41" s="3">
        <v>88</v>
      </c>
      <c r="AH41" s="193">
        <v>51</v>
      </c>
      <c r="AI41" s="145">
        <f t="shared" ref="AI41:AI43" si="7">SUM(D41:AH41)</f>
        <v>4001</v>
      </c>
      <c r="AK41" s="161"/>
    </row>
    <row r="42" spans="2:37" x14ac:dyDescent="0.25">
      <c r="B42" s="15" t="s">
        <v>3</v>
      </c>
      <c r="C42" s="15" t="s">
        <v>32</v>
      </c>
      <c r="D42" s="31">
        <f t="shared" ref="D42:AH44" si="8">(D7*9500*0.84)/10^6</f>
        <v>0</v>
      </c>
      <c r="E42" s="6">
        <f t="shared" si="8"/>
        <v>0</v>
      </c>
      <c r="F42" s="6">
        <f t="shared" si="8"/>
        <v>0</v>
      </c>
      <c r="G42" s="6">
        <f t="shared" si="8"/>
        <v>0</v>
      </c>
      <c r="H42" s="6">
        <f t="shared" si="8"/>
        <v>0</v>
      </c>
      <c r="I42" s="6">
        <f t="shared" si="8"/>
        <v>0</v>
      </c>
      <c r="J42" s="6">
        <f t="shared" si="8"/>
        <v>0</v>
      </c>
      <c r="K42" s="6">
        <f t="shared" si="8"/>
        <v>0</v>
      </c>
      <c r="L42" s="6">
        <f t="shared" si="8"/>
        <v>0</v>
      </c>
      <c r="M42" s="6">
        <f t="shared" si="8"/>
        <v>0</v>
      </c>
      <c r="N42" s="6">
        <f t="shared" si="8"/>
        <v>0</v>
      </c>
      <c r="O42" s="6">
        <f t="shared" si="8"/>
        <v>0</v>
      </c>
      <c r="P42" s="6">
        <f t="shared" si="8"/>
        <v>0</v>
      </c>
      <c r="Q42" s="6">
        <f t="shared" si="8"/>
        <v>0</v>
      </c>
      <c r="R42" s="6">
        <f t="shared" si="8"/>
        <v>0</v>
      </c>
      <c r="S42" s="6">
        <f t="shared" si="8"/>
        <v>0</v>
      </c>
      <c r="T42" s="6">
        <f t="shared" si="8"/>
        <v>0</v>
      </c>
      <c r="U42" s="6">
        <f t="shared" si="8"/>
        <v>0</v>
      </c>
      <c r="V42" s="6">
        <f t="shared" si="8"/>
        <v>0</v>
      </c>
      <c r="W42" s="6">
        <f t="shared" si="8"/>
        <v>0</v>
      </c>
      <c r="X42" s="6">
        <f t="shared" si="8"/>
        <v>0</v>
      </c>
      <c r="Y42" s="6">
        <f t="shared" si="8"/>
        <v>0</v>
      </c>
      <c r="Z42" s="6">
        <f t="shared" si="8"/>
        <v>0</v>
      </c>
      <c r="AA42" s="6">
        <f t="shared" si="8"/>
        <v>0</v>
      </c>
      <c r="AB42" s="6">
        <f t="shared" si="8"/>
        <v>0</v>
      </c>
      <c r="AC42" s="6">
        <f t="shared" si="8"/>
        <v>0</v>
      </c>
      <c r="AD42" s="6">
        <f t="shared" si="8"/>
        <v>0</v>
      </c>
      <c r="AE42" s="6">
        <f t="shared" si="8"/>
        <v>0</v>
      </c>
      <c r="AF42" s="6">
        <f t="shared" si="8"/>
        <v>0</v>
      </c>
      <c r="AG42" s="6">
        <f t="shared" si="8"/>
        <v>20.8463934</v>
      </c>
      <c r="AH42" s="6">
        <f t="shared" si="8"/>
        <v>25.06917</v>
      </c>
      <c r="AI42" s="145">
        <f t="shared" si="7"/>
        <v>45.915563399999996</v>
      </c>
      <c r="AK42" s="160"/>
    </row>
    <row r="43" spans="2:37" x14ac:dyDescent="0.25">
      <c r="B43" s="15" t="s">
        <v>4</v>
      </c>
      <c r="C43" s="15" t="s">
        <v>32</v>
      </c>
      <c r="D43" s="31">
        <f t="shared" si="8"/>
        <v>0</v>
      </c>
      <c r="E43" s="6">
        <f t="shared" si="8"/>
        <v>0</v>
      </c>
      <c r="F43" s="6">
        <f t="shared" si="8"/>
        <v>0</v>
      </c>
      <c r="G43" s="6">
        <f t="shared" si="8"/>
        <v>0</v>
      </c>
      <c r="H43" s="6">
        <f t="shared" si="8"/>
        <v>0</v>
      </c>
      <c r="I43" s="6">
        <f t="shared" si="8"/>
        <v>0</v>
      </c>
      <c r="J43" s="6">
        <f t="shared" si="8"/>
        <v>0</v>
      </c>
      <c r="K43" s="6">
        <f t="shared" si="8"/>
        <v>0</v>
      </c>
      <c r="L43" s="6">
        <f t="shared" si="8"/>
        <v>0</v>
      </c>
      <c r="M43" s="6">
        <f t="shared" si="8"/>
        <v>0</v>
      </c>
      <c r="N43" s="6">
        <f t="shared" si="8"/>
        <v>0</v>
      </c>
      <c r="O43" s="6">
        <f t="shared" si="8"/>
        <v>0</v>
      </c>
      <c r="P43" s="6">
        <f t="shared" si="8"/>
        <v>0</v>
      </c>
      <c r="Q43" s="6">
        <f t="shared" si="8"/>
        <v>0</v>
      </c>
      <c r="R43" s="6">
        <f t="shared" si="8"/>
        <v>0</v>
      </c>
      <c r="S43" s="6">
        <f t="shared" si="8"/>
        <v>0</v>
      </c>
      <c r="T43" s="6">
        <f t="shared" si="8"/>
        <v>0</v>
      </c>
      <c r="U43" s="6">
        <f t="shared" si="8"/>
        <v>0</v>
      </c>
      <c r="V43" s="6">
        <f t="shared" si="8"/>
        <v>0</v>
      </c>
      <c r="W43" s="6">
        <f t="shared" si="8"/>
        <v>0</v>
      </c>
      <c r="X43" s="6">
        <f t="shared" si="8"/>
        <v>0</v>
      </c>
      <c r="Y43" s="6">
        <f t="shared" si="8"/>
        <v>0</v>
      </c>
      <c r="Z43" s="6">
        <f t="shared" si="8"/>
        <v>0</v>
      </c>
      <c r="AA43" s="6">
        <f t="shared" si="8"/>
        <v>0</v>
      </c>
      <c r="AB43" s="6">
        <f t="shared" si="8"/>
        <v>0</v>
      </c>
      <c r="AC43" s="6">
        <f t="shared" si="8"/>
        <v>0</v>
      </c>
      <c r="AD43" s="6">
        <f t="shared" si="8"/>
        <v>0</v>
      </c>
      <c r="AE43" s="6">
        <f t="shared" si="8"/>
        <v>0</v>
      </c>
      <c r="AF43" s="6">
        <f t="shared" si="8"/>
        <v>0</v>
      </c>
      <c r="AG43" s="6">
        <f t="shared" si="8"/>
        <v>14.6458137</v>
      </c>
      <c r="AH43" s="6">
        <f t="shared" si="8"/>
        <v>27.847007999999999</v>
      </c>
      <c r="AI43" s="145">
        <f t="shared" si="7"/>
        <v>42.4928217</v>
      </c>
    </row>
    <row r="44" spans="2:37" ht="15.75" thickBot="1" x14ac:dyDescent="0.3">
      <c r="B44" s="15" t="s">
        <v>5</v>
      </c>
      <c r="C44" s="15" t="s">
        <v>32</v>
      </c>
      <c r="D44" s="80">
        <f t="shared" si="8"/>
        <v>0</v>
      </c>
      <c r="E44" s="81">
        <f t="shared" si="8"/>
        <v>0</v>
      </c>
      <c r="F44" s="81">
        <f t="shared" si="8"/>
        <v>0</v>
      </c>
      <c r="G44" s="81">
        <f t="shared" si="8"/>
        <v>0</v>
      </c>
      <c r="H44" s="81">
        <f t="shared" si="8"/>
        <v>0</v>
      </c>
      <c r="I44" s="81">
        <f t="shared" si="8"/>
        <v>0</v>
      </c>
      <c r="J44" s="81">
        <f t="shared" si="8"/>
        <v>0</v>
      </c>
      <c r="K44" s="81">
        <f t="shared" si="8"/>
        <v>0</v>
      </c>
      <c r="L44" s="81">
        <f t="shared" si="8"/>
        <v>0</v>
      </c>
      <c r="M44" s="81">
        <f t="shared" si="8"/>
        <v>0</v>
      </c>
      <c r="N44" s="81">
        <f t="shared" si="8"/>
        <v>0</v>
      </c>
      <c r="O44" s="81">
        <f t="shared" si="8"/>
        <v>0</v>
      </c>
      <c r="P44" s="81">
        <f t="shared" si="8"/>
        <v>0</v>
      </c>
      <c r="Q44" s="81">
        <f t="shared" si="8"/>
        <v>0</v>
      </c>
      <c r="R44" s="81">
        <f t="shared" si="8"/>
        <v>0</v>
      </c>
      <c r="S44" s="81">
        <f t="shared" si="8"/>
        <v>0</v>
      </c>
      <c r="T44" s="81">
        <f t="shared" si="8"/>
        <v>0</v>
      </c>
      <c r="U44" s="81">
        <f t="shared" si="8"/>
        <v>0</v>
      </c>
      <c r="V44" s="81">
        <f t="shared" si="8"/>
        <v>0</v>
      </c>
      <c r="W44" s="81">
        <f t="shared" si="8"/>
        <v>0</v>
      </c>
      <c r="X44" s="81">
        <f t="shared" si="8"/>
        <v>0</v>
      </c>
      <c r="Y44" s="81">
        <f t="shared" si="8"/>
        <v>0</v>
      </c>
      <c r="Z44" s="81">
        <f t="shared" si="8"/>
        <v>0</v>
      </c>
      <c r="AA44" s="81">
        <f t="shared" si="8"/>
        <v>0</v>
      </c>
      <c r="AB44" s="81">
        <f t="shared" si="8"/>
        <v>0</v>
      </c>
      <c r="AC44" s="81">
        <f t="shared" si="8"/>
        <v>0</v>
      </c>
      <c r="AD44" s="81">
        <f t="shared" si="8"/>
        <v>0</v>
      </c>
      <c r="AE44" s="81">
        <f t="shared" si="8"/>
        <v>0</v>
      </c>
      <c r="AF44" s="81">
        <f t="shared" si="8"/>
        <v>0</v>
      </c>
      <c r="AG44" s="81">
        <f t="shared" si="8"/>
        <v>0</v>
      </c>
      <c r="AH44" s="81">
        <f t="shared" si="8"/>
        <v>0</v>
      </c>
      <c r="AI44" s="145">
        <f>SUM(D44:AH44)</f>
        <v>0</v>
      </c>
    </row>
    <row r="45" spans="2:37" ht="16.5" thickBot="1" x14ac:dyDescent="0.3">
      <c r="B45" s="231" t="s">
        <v>40</v>
      </c>
      <c r="C45" s="232"/>
      <c r="D45" s="243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30"/>
    </row>
    <row r="46" spans="2:37" x14ac:dyDescent="0.25">
      <c r="B46" s="15" t="s">
        <v>41</v>
      </c>
      <c r="C46" s="16" t="s">
        <v>42</v>
      </c>
      <c r="D46" s="83">
        <v>5626.22</v>
      </c>
      <c r="E46" s="84">
        <v>2015</v>
      </c>
      <c r="F46" s="84">
        <v>3792.06</v>
      </c>
      <c r="G46" s="84">
        <v>3912.28</v>
      </c>
      <c r="H46" s="84">
        <v>3806.1</v>
      </c>
      <c r="I46" s="84">
        <v>4001.18</v>
      </c>
      <c r="J46" s="84">
        <v>2223.5500000000002</v>
      </c>
      <c r="K46" s="84">
        <v>2242.8323</v>
      </c>
      <c r="L46" s="84">
        <v>1944.5</v>
      </c>
      <c r="M46" s="84">
        <v>3091.2</v>
      </c>
      <c r="N46" s="84">
        <v>4744.2541000000001</v>
      </c>
      <c r="O46" s="84">
        <v>7900.7909</v>
      </c>
      <c r="P46" s="84">
        <v>8038.3433000000005</v>
      </c>
      <c r="Q46" s="61">
        <v>7892.3440000000001</v>
      </c>
      <c r="R46" s="61">
        <v>7505.67</v>
      </c>
      <c r="S46" s="61">
        <v>7567.3490000000002</v>
      </c>
      <c r="T46" s="61">
        <v>7793.0263999999997</v>
      </c>
      <c r="U46" s="61">
        <v>6684.9949999999999</v>
      </c>
      <c r="V46" s="61">
        <v>6288.77</v>
      </c>
      <c r="W46" s="61">
        <v>6859.81</v>
      </c>
      <c r="X46" s="61">
        <v>6540.82</v>
      </c>
      <c r="Y46" s="61">
        <v>6390.85</v>
      </c>
      <c r="Z46" s="61">
        <v>6672.69</v>
      </c>
      <c r="AA46" s="61">
        <v>6107.7777999999998</v>
      </c>
      <c r="AB46" s="61">
        <v>5910.51</v>
      </c>
      <c r="AC46" s="61">
        <v>6306.3966</v>
      </c>
      <c r="AD46" s="61">
        <v>6583.5465999999997</v>
      </c>
      <c r="AE46" s="61">
        <v>5888.2655000000004</v>
      </c>
      <c r="AF46" s="61">
        <v>6552.6520999999993</v>
      </c>
      <c r="AG46" s="61">
        <v>6199.8858999999993</v>
      </c>
      <c r="AH46" s="190">
        <v>6274.16</v>
      </c>
      <c r="AI46" s="63">
        <f>SUM(D46:AH46)</f>
        <v>173357.82950000002</v>
      </c>
    </row>
    <row r="47" spans="2:37" ht="15.75" thickBot="1" x14ac:dyDescent="0.3">
      <c r="B47" s="15" t="s">
        <v>43</v>
      </c>
      <c r="C47" s="17" t="s">
        <v>44</v>
      </c>
      <c r="D47" s="68">
        <f>D46*0.6*D51</f>
        <v>27005.856</v>
      </c>
      <c r="E47" s="69">
        <f t="shared" ref="E47:AH47" si="9">E46*0.6*E51</f>
        <v>9672</v>
      </c>
      <c r="F47" s="69">
        <f t="shared" si="9"/>
        <v>18201.887999999999</v>
      </c>
      <c r="G47" s="69">
        <f t="shared" si="9"/>
        <v>18778.944</v>
      </c>
      <c r="H47" s="69">
        <f t="shared" si="9"/>
        <v>18269.28</v>
      </c>
      <c r="I47" s="69">
        <f t="shared" si="9"/>
        <v>19205.663999999997</v>
      </c>
      <c r="J47" s="69">
        <f t="shared" si="9"/>
        <v>10673.04</v>
      </c>
      <c r="K47" s="69">
        <f t="shared" si="9"/>
        <v>10765.59504</v>
      </c>
      <c r="L47" s="69">
        <f t="shared" si="9"/>
        <v>9333.6</v>
      </c>
      <c r="M47" s="69">
        <f t="shared" si="9"/>
        <v>14837.759999999998</v>
      </c>
      <c r="N47" s="69">
        <f t="shared" si="9"/>
        <v>22772.419679999999</v>
      </c>
      <c r="O47" s="69">
        <f t="shared" si="9"/>
        <v>37923.796320000001</v>
      </c>
      <c r="P47" s="69">
        <f t="shared" si="9"/>
        <v>38584.047839999999</v>
      </c>
      <c r="Q47" s="69">
        <f t="shared" si="9"/>
        <v>37883.251199999999</v>
      </c>
      <c r="R47" s="69">
        <f t="shared" si="9"/>
        <v>36027.216</v>
      </c>
      <c r="S47" s="69">
        <f t="shared" si="9"/>
        <v>36323.275199999996</v>
      </c>
      <c r="T47" s="69">
        <f t="shared" si="9"/>
        <v>37406.526719999994</v>
      </c>
      <c r="U47" s="69">
        <f t="shared" si="9"/>
        <v>32087.975999999999</v>
      </c>
      <c r="V47" s="69">
        <f t="shared" si="9"/>
        <v>30186.096000000001</v>
      </c>
      <c r="W47" s="69">
        <f t="shared" si="9"/>
        <v>32927.088000000003</v>
      </c>
      <c r="X47" s="69">
        <f t="shared" si="9"/>
        <v>31395.935999999998</v>
      </c>
      <c r="Y47" s="69">
        <f t="shared" si="9"/>
        <v>30676.080000000002</v>
      </c>
      <c r="Z47" s="69">
        <f t="shared" si="9"/>
        <v>32028.911999999997</v>
      </c>
      <c r="AA47" s="69">
        <f t="shared" si="9"/>
        <v>29317.333439999999</v>
      </c>
      <c r="AB47" s="69">
        <f t="shared" si="9"/>
        <v>28370.448</v>
      </c>
      <c r="AC47" s="69">
        <f t="shared" si="9"/>
        <v>30270.703679999999</v>
      </c>
      <c r="AD47" s="69">
        <f t="shared" si="9"/>
        <v>31601.023679999998</v>
      </c>
      <c r="AE47" s="69">
        <f t="shared" si="9"/>
        <v>28263.6744</v>
      </c>
      <c r="AF47" s="69">
        <f t="shared" si="9"/>
        <v>31452.730079999994</v>
      </c>
      <c r="AG47" s="69">
        <f t="shared" si="9"/>
        <v>29759.452319999997</v>
      </c>
      <c r="AH47" s="69">
        <f t="shared" si="9"/>
        <v>30115.967999999997</v>
      </c>
      <c r="AI47" s="71">
        <f>SUM(D47:AH47)</f>
        <v>832117.58160000003</v>
      </c>
    </row>
    <row r="48" spans="2:37" ht="16.5" thickBot="1" x14ac:dyDescent="0.3">
      <c r="B48" s="239" t="s">
        <v>52</v>
      </c>
      <c r="C48" s="240"/>
      <c r="D48" s="228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</row>
    <row r="49" spans="2:35" x14ac:dyDescent="0.25">
      <c r="B49" s="10" t="s">
        <v>36</v>
      </c>
      <c r="C49" s="110" t="s">
        <v>37</v>
      </c>
      <c r="D49" s="197">
        <v>22.75</v>
      </c>
      <c r="E49" s="197">
        <v>22.75</v>
      </c>
      <c r="F49" s="197">
        <v>22.75</v>
      </c>
      <c r="G49" s="197">
        <v>22.75</v>
      </c>
      <c r="H49" s="197">
        <v>22.75</v>
      </c>
      <c r="I49" s="197">
        <v>22.75</v>
      </c>
      <c r="J49" s="197">
        <v>22.75</v>
      </c>
      <c r="K49" s="197">
        <v>22.75</v>
      </c>
      <c r="L49" s="197">
        <v>22.75</v>
      </c>
      <c r="M49" s="197">
        <v>22.75</v>
      </c>
      <c r="N49" s="197">
        <v>22.75</v>
      </c>
      <c r="O49" s="197">
        <v>22.75</v>
      </c>
      <c r="P49" s="197">
        <v>22.75</v>
      </c>
      <c r="Q49" s="197">
        <v>22.75</v>
      </c>
      <c r="R49" s="197">
        <v>22.75</v>
      </c>
      <c r="S49" s="197">
        <v>22.75</v>
      </c>
      <c r="T49" s="197">
        <v>22.75</v>
      </c>
      <c r="U49" s="197">
        <v>22.75</v>
      </c>
      <c r="V49" s="197">
        <v>22.75</v>
      </c>
      <c r="W49" s="197">
        <v>22.75</v>
      </c>
      <c r="X49" s="197">
        <v>22.75</v>
      </c>
      <c r="Y49" s="197">
        <v>22.75</v>
      </c>
      <c r="Z49" s="197">
        <v>22.75</v>
      </c>
      <c r="AA49" s="197">
        <v>22.75</v>
      </c>
      <c r="AB49" s="197">
        <v>22.75</v>
      </c>
      <c r="AC49" s="197">
        <v>22.75</v>
      </c>
      <c r="AD49" s="197">
        <v>22.75</v>
      </c>
      <c r="AE49" s="197">
        <v>22.75</v>
      </c>
      <c r="AF49" s="197">
        <v>22.75</v>
      </c>
      <c r="AG49" s="197">
        <v>22.75</v>
      </c>
      <c r="AH49" s="197">
        <v>22.75</v>
      </c>
      <c r="AI49" s="85"/>
    </row>
    <row r="50" spans="2:35" x14ac:dyDescent="0.25">
      <c r="B50" s="13" t="s">
        <v>53</v>
      </c>
      <c r="C50" s="109" t="s">
        <v>54</v>
      </c>
      <c r="D50" s="197">
        <v>5.28</v>
      </c>
      <c r="E50" s="197">
        <v>5.28</v>
      </c>
      <c r="F50" s="197">
        <v>5.28</v>
      </c>
      <c r="G50" s="197">
        <v>5.28</v>
      </c>
      <c r="H50" s="197">
        <v>5.28</v>
      </c>
      <c r="I50" s="197">
        <v>5.28</v>
      </c>
      <c r="J50" s="197">
        <v>5.28</v>
      </c>
      <c r="K50" s="197">
        <v>5.28</v>
      </c>
      <c r="L50" s="197">
        <v>5.28</v>
      </c>
      <c r="M50" s="197">
        <v>5.28</v>
      </c>
      <c r="N50" s="197">
        <v>5.28</v>
      </c>
      <c r="O50" s="197">
        <v>5.28</v>
      </c>
      <c r="P50" s="197">
        <v>5.28</v>
      </c>
      <c r="Q50" s="197">
        <v>5.28</v>
      </c>
      <c r="R50" s="197">
        <v>5.28</v>
      </c>
      <c r="S50" s="197">
        <v>5.28</v>
      </c>
      <c r="T50" s="197">
        <v>5.28</v>
      </c>
      <c r="U50" s="197">
        <v>5.28</v>
      </c>
      <c r="V50" s="197">
        <v>5.28</v>
      </c>
      <c r="W50" s="197">
        <v>5.28</v>
      </c>
      <c r="X50" s="197">
        <v>5.28</v>
      </c>
      <c r="Y50" s="197">
        <v>5.28</v>
      </c>
      <c r="Z50" s="197">
        <v>5.28</v>
      </c>
      <c r="AA50" s="197">
        <v>5.28</v>
      </c>
      <c r="AB50" s="197">
        <v>5.28</v>
      </c>
      <c r="AC50" s="197">
        <v>5.28</v>
      </c>
      <c r="AD50" s="197">
        <v>5.28</v>
      </c>
      <c r="AE50" s="197">
        <v>5.28</v>
      </c>
      <c r="AF50" s="197">
        <v>5.28</v>
      </c>
      <c r="AG50" s="197">
        <v>5.28</v>
      </c>
      <c r="AH50" s="197">
        <v>5.28</v>
      </c>
      <c r="AI50" s="46"/>
    </row>
    <row r="51" spans="2:35" x14ac:dyDescent="0.25">
      <c r="B51" s="13" t="s">
        <v>126</v>
      </c>
      <c r="C51" s="109" t="s">
        <v>39</v>
      </c>
      <c r="D51" s="197">
        <v>8</v>
      </c>
      <c r="E51" s="197">
        <v>8</v>
      </c>
      <c r="F51" s="197">
        <v>8</v>
      </c>
      <c r="G51" s="197">
        <v>8</v>
      </c>
      <c r="H51" s="197">
        <v>8</v>
      </c>
      <c r="I51" s="197">
        <v>8</v>
      </c>
      <c r="J51" s="197">
        <v>8</v>
      </c>
      <c r="K51" s="197">
        <v>8</v>
      </c>
      <c r="L51" s="197">
        <v>8</v>
      </c>
      <c r="M51" s="197">
        <v>8</v>
      </c>
      <c r="N51" s="197">
        <v>8</v>
      </c>
      <c r="O51" s="197">
        <v>8</v>
      </c>
      <c r="P51" s="197">
        <v>8</v>
      </c>
      <c r="Q51" s="197">
        <v>8</v>
      </c>
      <c r="R51" s="197">
        <v>8</v>
      </c>
      <c r="S51" s="197">
        <v>8</v>
      </c>
      <c r="T51" s="197">
        <v>8</v>
      </c>
      <c r="U51" s="197">
        <v>8</v>
      </c>
      <c r="V51" s="197">
        <v>8</v>
      </c>
      <c r="W51" s="197">
        <v>8</v>
      </c>
      <c r="X51" s="197">
        <v>8</v>
      </c>
      <c r="Y51" s="197">
        <v>8</v>
      </c>
      <c r="Z51" s="197">
        <v>8</v>
      </c>
      <c r="AA51" s="197">
        <v>8</v>
      </c>
      <c r="AB51" s="197">
        <v>8</v>
      </c>
      <c r="AC51" s="197">
        <v>8</v>
      </c>
      <c r="AD51" s="197">
        <v>8</v>
      </c>
      <c r="AE51" s="197">
        <v>8</v>
      </c>
      <c r="AF51" s="197">
        <v>8</v>
      </c>
      <c r="AG51" s="197">
        <v>8</v>
      </c>
      <c r="AH51" s="197">
        <v>8</v>
      </c>
      <c r="AI51" s="46"/>
    </row>
    <row r="52" spans="2:35" x14ac:dyDescent="0.25">
      <c r="B52" s="13" t="s">
        <v>127</v>
      </c>
      <c r="C52" s="109" t="s">
        <v>39</v>
      </c>
      <c r="D52" s="197">
        <v>13.27</v>
      </c>
      <c r="E52" s="197">
        <v>13.27</v>
      </c>
      <c r="F52" s="197">
        <v>13.27</v>
      </c>
      <c r="G52" s="197">
        <v>13.27</v>
      </c>
      <c r="H52" s="197">
        <v>13.27</v>
      </c>
      <c r="I52" s="197">
        <v>13.27</v>
      </c>
      <c r="J52" s="197">
        <v>13.27</v>
      </c>
      <c r="K52" s="197">
        <v>13.27</v>
      </c>
      <c r="L52" s="197">
        <v>13.27</v>
      </c>
      <c r="M52" s="197">
        <v>13.27</v>
      </c>
      <c r="N52" s="197">
        <v>13.27</v>
      </c>
      <c r="O52" s="197">
        <v>13.27</v>
      </c>
      <c r="P52" s="197">
        <v>13.27</v>
      </c>
      <c r="Q52" s="197">
        <v>13.27</v>
      </c>
      <c r="R52" s="197">
        <v>13.27</v>
      </c>
      <c r="S52" s="197">
        <v>13.27</v>
      </c>
      <c r="T52" s="197">
        <v>13.27</v>
      </c>
      <c r="U52" s="197">
        <v>13.27</v>
      </c>
      <c r="V52" s="197">
        <v>13.27</v>
      </c>
      <c r="W52" s="197">
        <v>13.27</v>
      </c>
      <c r="X52" s="197">
        <v>13.27</v>
      </c>
      <c r="Y52" s="197">
        <v>13.27</v>
      </c>
      <c r="Z52" s="197">
        <v>13.27</v>
      </c>
      <c r="AA52" s="197">
        <v>13.27</v>
      </c>
      <c r="AB52" s="197">
        <v>13.27</v>
      </c>
      <c r="AC52" s="197">
        <v>13.27</v>
      </c>
      <c r="AD52" s="197">
        <v>13.27</v>
      </c>
      <c r="AE52" s="197">
        <v>13.27</v>
      </c>
      <c r="AF52" s="197">
        <v>13.27</v>
      </c>
      <c r="AG52" s="197">
        <v>13.27</v>
      </c>
      <c r="AH52" s="197">
        <v>13.27</v>
      </c>
      <c r="AI52" s="46"/>
    </row>
    <row r="53" spans="2:35" x14ac:dyDescent="0.25">
      <c r="B53" s="13" t="s">
        <v>51</v>
      </c>
      <c r="C53" s="109" t="s">
        <v>39</v>
      </c>
      <c r="D53" s="108">
        <f t="shared" ref="D53:AH53" si="10">IFERROR(((D18-D19)*D49/D26)+1.2-(D47/D26),"")</f>
        <v>5.2229110766163283</v>
      </c>
      <c r="E53" s="108">
        <f t="shared" si="10"/>
        <v>6.5603935212524345</v>
      </c>
      <c r="F53" s="108">
        <f t="shared" si="10"/>
        <v>5.7128766629006611</v>
      </c>
      <c r="G53" s="108">
        <f t="shared" si="10"/>
        <v>5.2407483203514031</v>
      </c>
      <c r="H53" s="108">
        <f t="shared" si="10"/>
        <v>5.5875034551896157</v>
      </c>
      <c r="I53" s="108">
        <f t="shared" si="10"/>
        <v>5.3221934563232036</v>
      </c>
      <c r="J53" s="108">
        <f t="shared" si="10"/>
        <v>5.9535856752288918</v>
      </c>
      <c r="K53" s="108">
        <f t="shared" si="10"/>
        <v>5.4053359462604966</v>
      </c>
      <c r="L53" s="108">
        <f t="shared" si="10"/>
        <v>5.2070008312140192</v>
      </c>
      <c r="M53" s="108">
        <f t="shared" si="10"/>
        <v>5.2363284594741746</v>
      </c>
      <c r="N53" s="108">
        <f t="shared" si="10"/>
        <v>5.0297549945847742</v>
      </c>
      <c r="O53" s="108">
        <f t="shared" si="10"/>
        <v>4.9497467761541909</v>
      </c>
      <c r="P53" s="108">
        <f t="shared" si="10"/>
        <v>4.9604193005313135</v>
      </c>
      <c r="Q53" s="108">
        <f t="shared" si="10"/>
        <v>5.2069963144809899</v>
      </c>
      <c r="R53" s="108">
        <f t="shared" si="10"/>
        <v>5.5053619153740803</v>
      </c>
      <c r="S53" s="108">
        <f t="shared" si="10"/>
        <v>5.1560629661443054</v>
      </c>
      <c r="T53" s="108">
        <f t="shared" si="10"/>
        <v>5.0864737529073238</v>
      </c>
      <c r="U53" s="108">
        <f t="shared" si="10"/>
        <v>5.2250453244830819</v>
      </c>
      <c r="V53" s="108">
        <f t="shared" si="10"/>
        <v>5.2625828060417721</v>
      </c>
      <c r="W53" s="108">
        <f t="shared" si="10"/>
        <v>5.1685233273397957</v>
      </c>
      <c r="X53" s="108">
        <f t="shared" si="10"/>
        <v>5.202074716861115</v>
      </c>
      <c r="Y53" s="108">
        <f t="shared" si="10"/>
        <v>5.1920523616945715</v>
      </c>
      <c r="Z53" s="108">
        <f t="shared" si="10"/>
        <v>5.1136284744757878</v>
      </c>
      <c r="AA53" s="108">
        <f t="shared" si="10"/>
        <v>5.4781946088391109</v>
      </c>
      <c r="AB53" s="108">
        <f t="shared" si="10"/>
        <v>5.0661435400213994</v>
      </c>
      <c r="AC53" s="108">
        <f t="shared" si="10"/>
        <v>5.1789958978324018</v>
      </c>
      <c r="AD53" s="108">
        <f t="shared" si="10"/>
        <v>5.3698640018457846</v>
      </c>
      <c r="AE53" s="108">
        <f t="shared" si="10"/>
        <v>5.2575187726827108</v>
      </c>
      <c r="AF53" s="108">
        <f t="shared" si="10"/>
        <v>5.2198340774844061</v>
      </c>
      <c r="AG53" s="108">
        <f t="shared" si="10"/>
        <v>4.3956533160703621</v>
      </c>
      <c r="AH53" s="108">
        <f t="shared" si="10"/>
        <v>5.1608528440136823</v>
      </c>
      <c r="AI53" s="46"/>
    </row>
    <row r="54" spans="2:35" x14ac:dyDescent="0.25">
      <c r="B54" s="13" t="s">
        <v>75</v>
      </c>
      <c r="C54" s="109" t="s">
        <v>44</v>
      </c>
      <c r="D54" s="25">
        <f t="shared" ref="D54:AH54" si="11">IFERROR((D51-D53)*D26,"")</f>
        <v>366309.13734999986</v>
      </c>
      <c r="E54" s="25">
        <f t="shared" si="11"/>
        <v>177474.68669999987</v>
      </c>
      <c r="F54" s="25">
        <f t="shared" si="11"/>
        <v>273288.36755000002</v>
      </c>
      <c r="G54" s="25">
        <f t="shared" si="11"/>
        <v>310316.48089999979</v>
      </c>
      <c r="H54" s="25">
        <f t="shared" si="11"/>
        <v>242755.05232500011</v>
      </c>
      <c r="I54" s="25">
        <f t="shared" si="11"/>
        <v>307283.65649999975</v>
      </c>
      <c r="J54" s="25">
        <f t="shared" si="11"/>
        <v>225302.03149999992</v>
      </c>
      <c r="K54" s="25">
        <f t="shared" si="11"/>
        <v>306543.9899649999</v>
      </c>
      <c r="L54" s="25">
        <f t="shared" si="11"/>
        <v>341550.28235250001</v>
      </c>
      <c r="M54" s="25">
        <f t="shared" si="11"/>
        <v>355297.61325000011</v>
      </c>
      <c r="N54" s="25">
        <f t="shared" si="11"/>
        <v>412745.2459524998</v>
      </c>
      <c r="O54" s="25">
        <f t="shared" si="11"/>
        <v>449534.11911749997</v>
      </c>
      <c r="P54" s="25">
        <f t="shared" si="11"/>
        <v>430210.09388</v>
      </c>
      <c r="Q54" s="25">
        <f t="shared" si="11"/>
        <v>388428.60855249979</v>
      </c>
      <c r="R54" s="25">
        <f t="shared" si="11"/>
        <v>336938.29289999983</v>
      </c>
      <c r="S54" s="25">
        <f t="shared" si="11"/>
        <v>387457.98149249982</v>
      </c>
      <c r="T54" s="25">
        <f t="shared" si="11"/>
        <v>390832.06488999992</v>
      </c>
      <c r="U54" s="25">
        <f t="shared" si="11"/>
        <v>354306.21297000011</v>
      </c>
      <c r="V54" s="25">
        <f t="shared" si="11"/>
        <v>349688.62202499987</v>
      </c>
      <c r="W54" s="25">
        <f t="shared" si="11"/>
        <v>366914.07314999989</v>
      </c>
      <c r="X54" s="25">
        <f t="shared" si="11"/>
        <v>360686.14409999992</v>
      </c>
      <c r="Y54" s="25">
        <f t="shared" si="11"/>
        <v>371637.4858250001</v>
      </c>
      <c r="Z54" s="25">
        <f t="shared" si="11"/>
        <v>370009.73859999981</v>
      </c>
      <c r="AA54" s="25">
        <f t="shared" si="11"/>
        <v>329408.30741499999</v>
      </c>
      <c r="AB54" s="25">
        <f t="shared" si="11"/>
        <v>367415.64605250006</v>
      </c>
      <c r="AC54" s="25">
        <f t="shared" si="11"/>
        <v>367136.75787249987</v>
      </c>
      <c r="AD54" s="25">
        <f t="shared" si="11"/>
        <v>333080.42280624982</v>
      </c>
      <c r="AE54" s="25">
        <f t="shared" si="11"/>
        <v>351081.47679625009</v>
      </c>
      <c r="AF54" s="25">
        <f t="shared" si="11"/>
        <v>354318.24599499989</v>
      </c>
      <c r="AG54" s="25">
        <f t="shared" si="11"/>
        <v>460145.31505719328</v>
      </c>
      <c r="AH54" s="25">
        <f t="shared" si="11"/>
        <v>357777.96800877183</v>
      </c>
      <c r="AI54" s="149">
        <f>SUM(D54:AH54)</f>
        <v>10795874.121850964</v>
      </c>
    </row>
    <row r="55" spans="2:35" x14ac:dyDescent="0.25">
      <c r="B55" s="13" t="s">
        <v>84</v>
      </c>
      <c r="C55" s="109" t="s">
        <v>74</v>
      </c>
      <c r="D55" s="26">
        <f>IFERROR(D54/10^5,0)</f>
        <v>3.6630913734999986</v>
      </c>
      <c r="E55" s="26">
        <f>IFERROR(E54/10^5,0)+D55</f>
        <v>5.4378382404999979</v>
      </c>
      <c r="F55" s="26">
        <f t="shared" ref="F55:AH55" si="12">IFERROR(F54/10^5,0)+E55</f>
        <v>8.170721915999998</v>
      </c>
      <c r="G55" s="26">
        <f t="shared" si="12"/>
        <v>11.273886724999995</v>
      </c>
      <c r="H55" s="26">
        <f t="shared" si="12"/>
        <v>13.701437248249997</v>
      </c>
      <c r="I55" s="26">
        <f t="shared" si="12"/>
        <v>16.774273813249994</v>
      </c>
      <c r="J55" s="26">
        <f t="shared" si="12"/>
        <v>19.027294128249995</v>
      </c>
      <c r="K55" s="26">
        <f t="shared" si="12"/>
        <v>22.092734027899994</v>
      </c>
      <c r="L55" s="26">
        <f t="shared" si="12"/>
        <v>25.508236851424993</v>
      </c>
      <c r="M55" s="26">
        <f t="shared" si="12"/>
        <v>29.061212983924996</v>
      </c>
      <c r="N55" s="26">
        <f t="shared" si="12"/>
        <v>33.188665443449992</v>
      </c>
      <c r="O55" s="26">
        <f t="shared" si="12"/>
        <v>37.684006634624993</v>
      </c>
      <c r="P55" s="26">
        <f t="shared" si="12"/>
        <v>41.986107573424995</v>
      </c>
      <c r="Q55" s="26">
        <f t="shared" si="12"/>
        <v>45.870393658949993</v>
      </c>
      <c r="R55" s="26">
        <f t="shared" si="12"/>
        <v>49.23977658794999</v>
      </c>
      <c r="S55" s="26">
        <f t="shared" si="12"/>
        <v>53.114356402874989</v>
      </c>
      <c r="T55" s="26">
        <f t="shared" si="12"/>
        <v>57.022677051774991</v>
      </c>
      <c r="U55" s="26">
        <f t="shared" si="12"/>
        <v>60.565739181474996</v>
      </c>
      <c r="V55" s="26">
        <f t="shared" si="12"/>
        <v>64.062625401725001</v>
      </c>
      <c r="W55" s="26">
        <f t="shared" si="12"/>
        <v>67.731766133224994</v>
      </c>
      <c r="X55" s="26">
        <f t="shared" si="12"/>
        <v>71.338627574224986</v>
      </c>
      <c r="Y55" s="26">
        <f t="shared" si="12"/>
        <v>75.055002432474993</v>
      </c>
      <c r="Z55" s="26">
        <f t="shared" si="12"/>
        <v>78.755099818474989</v>
      </c>
      <c r="AA55" s="26">
        <f t="shared" si="12"/>
        <v>82.049182892624984</v>
      </c>
      <c r="AB55" s="26">
        <f t="shared" si="12"/>
        <v>85.723339353149981</v>
      </c>
      <c r="AC55" s="26">
        <f t="shared" si="12"/>
        <v>89.394706931874978</v>
      </c>
      <c r="AD55" s="26">
        <f t="shared" si="12"/>
        <v>92.725511159937483</v>
      </c>
      <c r="AE55" s="26">
        <f t="shared" si="12"/>
        <v>96.236325927899983</v>
      </c>
      <c r="AF55" s="26">
        <f t="shared" si="12"/>
        <v>99.779508387849987</v>
      </c>
      <c r="AG55" s="26">
        <f t="shared" si="12"/>
        <v>104.38096153842191</v>
      </c>
      <c r="AH55" s="26">
        <f t="shared" si="12"/>
        <v>107.95874121850963</v>
      </c>
      <c r="AI55" s="46"/>
    </row>
    <row r="56" spans="2:35" x14ac:dyDescent="0.25">
      <c r="B56" s="13" t="s">
        <v>98</v>
      </c>
      <c r="C56" s="109" t="s">
        <v>21</v>
      </c>
      <c r="D56" s="6">
        <f t="shared" ref="D56:AH56" si="13">D24+D26</f>
        <v>138404</v>
      </c>
      <c r="E56" s="6">
        <f t="shared" si="13"/>
        <v>129630</v>
      </c>
      <c r="F56" s="6">
        <f t="shared" si="13"/>
        <v>125190</v>
      </c>
      <c r="G56" s="6">
        <f t="shared" si="13"/>
        <v>124564</v>
      </c>
      <c r="H56" s="6">
        <f t="shared" si="13"/>
        <v>110274</v>
      </c>
      <c r="I56" s="6">
        <f t="shared" si="13"/>
        <v>117552</v>
      </c>
      <c r="J56" s="6">
        <f t="shared" si="13"/>
        <v>115246</v>
      </c>
      <c r="K56" s="6">
        <f t="shared" si="13"/>
        <v>124344</v>
      </c>
      <c r="L56" s="6">
        <f t="shared" si="13"/>
        <v>127988</v>
      </c>
      <c r="M56" s="6">
        <f t="shared" si="13"/>
        <v>134410</v>
      </c>
      <c r="N56" s="6">
        <f t="shared" si="13"/>
        <v>144960</v>
      </c>
      <c r="O56" s="6">
        <f t="shared" si="13"/>
        <v>154376</v>
      </c>
      <c r="P56" s="6">
        <f t="shared" si="13"/>
        <v>145336</v>
      </c>
      <c r="Q56" s="6">
        <f t="shared" si="13"/>
        <v>145222</v>
      </c>
      <c r="R56" s="6">
        <f t="shared" si="13"/>
        <v>141015</v>
      </c>
      <c r="S56" s="6">
        <f t="shared" si="13"/>
        <v>142090</v>
      </c>
      <c r="T56" s="6">
        <f t="shared" si="13"/>
        <v>140094</v>
      </c>
      <c r="U56" s="6">
        <f t="shared" si="13"/>
        <v>133730</v>
      </c>
      <c r="V56" s="6">
        <f t="shared" si="13"/>
        <v>133844</v>
      </c>
      <c r="W56" s="6">
        <f t="shared" si="13"/>
        <v>135534</v>
      </c>
      <c r="X56" s="6">
        <f t="shared" si="13"/>
        <v>134912</v>
      </c>
      <c r="Y56" s="6">
        <f t="shared" si="13"/>
        <v>138302</v>
      </c>
      <c r="Z56" s="6">
        <f t="shared" si="13"/>
        <v>134242</v>
      </c>
      <c r="AA56" s="6">
        <f t="shared" si="13"/>
        <v>136174</v>
      </c>
      <c r="AB56" s="6">
        <f t="shared" si="13"/>
        <v>131183</v>
      </c>
      <c r="AC56" s="6">
        <f t="shared" si="13"/>
        <v>136194</v>
      </c>
      <c r="AD56" s="6">
        <f t="shared" si="13"/>
        <v>132640</v>
      </c>
      <c r="AE56" s="6">
        <f t="shared" si="13"/>
        <v>133866</v>
      </c>
      <c r="AF56" s="6">
        <f t="shared" si="13"/>
        <v>133495</v>
      </c>
      <c r="AG56" s="6">
        <f t="shared" si="13"/>
        <v>133664</v>
      </c>
      <c r="AH56" s="6">
        <f t="shared" si="13"/>
        <v>131916</v>
      </c>
      <c r="AI56" s="118">
        <f>SUM(D56:AH56)</f>
        <v>4140391</v>
      </c>
    </row>
    <row r="57" spans="2:35" ht="15.75" thickBot="1" x14ac:dyDescent="0.3">
      <c r="B57" s="127" t="s">
        <v>77</v>
      </c>
      <c r="C57" s="128" t="s">
        <v>78</v>
      </c>
      <c r="D57" s="129">
        <f>IFERROR(((D26*D53)+(D24*D52))/D56,D52)</f>
        <v>5.6008342435912271</v>
      </c>
      <c r="E57" s="129">
        <f t="shared" ref="E57:AH57" si="14">IFERROR(((E26*E53)+(E24*E52))/E56,E52)</f>
        <v>6.8890674481215779</v>
      </c>
      <c r="F57" s="129">
        <f t="shared" si="14"/>
        <v>6.0569584827062863</v>
      </c>
      <c r="G57" s="129">
        <f t="shared" si="14"/>
        <v>6.020700355640475</v>
      </c>
      <c r="H57" s="129">
        <f t="shared" si="14"/>
        <v>6.259793311886753</v>
      </c>
      <c r="I57" s="129">
        <f t="shared" si="14"/>
        <v>5.5115042151558482</v>
      </c>
      <c r="J57" s="129">
        <f t="shared" si="14"/>
        <v>6.2805344090033497</v>
      </c>
      <c r="K57" s="129">
        <f t="shared" si="14"/>
        <v>5.7974812619426768</v>
      </c>
      <c r="L57" s="129">
        <f t="shared" si="14"/>
        <v>5.5660899275518014</v>
      </c>
      <c r="M57" s="129">
        <f t="shared" si="14"/>
        <v>5.5859823432036295</v>
      </c>
      <c r="N57" s="129">
        <f t="shared" si="14"/>
        <v>5.3708247381863981</v>
      </c>
      <c r="O57" s="129">
        <f t="shared" si="14"/>
        <v>5.3270189723953214</v>
      </c>
      <c r="P57" s="129">
        <f t="shared" si="14"/>
        <v>5.1776841671712441</v>
      </c>
      <c r="Q57" s="129">
        <f t="shared" si="14"/>
        <v>5.5484560978880628</v>
      </c>
      <c r="R57" s="129">
        <f t="shared" si="14"/>
        <v>5.8329837754848786</v>
      </c>
      <c r="S57" s="129">
        <f t="shared" si="14"/>
        <v>5.4901225878492514</v>
      </c>
      <c r="T57" s="129">
        <f t="shared" si="14"/>
        <v>5.4340402523305782</v>
      </c>
      <c r="U57" s="129">
        <f t="shared" si="14"/>
        <v>5.5890023706722491</v>
      </c>
      <c r="V57" s="129">
        <f t="shared" si="14"/>
        <v>5.6275244162980798</v>
      </c>
      <c r="W57" s="129">
        <f t="shared" si="14"/>
        <v>5.5241815843257047</v>
      </c>
      <c r="X57" s="129">
        <f t="shared" si="14"/>
        <v>5.5608830637749058</v>
      </c>
      <c r="Y57" s="129">
        <f t="shared" si="14"/>
        <v>5.5395801519500791</v>
      </c>
      <c r="Z57" s="129">
        <f t="shared" si="14"/>
        <v>5.4812187050252543</v>
      </c>
      <c r="AA57" s="129">
        <f t="shared" si="14"/>
        <v>5.7957627196454542</v>
      </c>
      <c r="AB57" s="129">
        <f t="shared" si="14"/>
        <v>5.4382416467644425</v>
      </c>
      <c r="AC57" s="129">
        <f t="shared" si="14"/>
        <v>5.5384138958214031</v>
      </c>
      <c r="AD57" s="129">
        <f t="shared" si="14"/>
        <v>5.7272284167200711</v>
      </c>
      <c r="AE57" s="129">
        <f t="shared" si="14"/>
        <v>5.6076675421970474</v>
      </c>
      <c r="AF57" s="129">
        <f t="shared" si="14"/>
        <v>5.5846679950934499</v>
      </c>
      <c r="AG57" s="129">
        <f t="shared" si="14"/>
        <v>4.7940109898163064</v>
      </c>
      <c r="AH57" s="129">
        <f t="shared" si="14"/>
        <v>5.5235379483249059</v>
      </c>
      <c r="AI57" s="114"/>
    </row>
    <row r="58" spans="2:35" ht="16.5" thickBot="1" x14ac:dyDescent="0.3">
      <c r="B58" s="239" t="s">
        <v>99</v>
      </c>
      <c r="C58" s="240"/>
      <c r="D58" s="124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95"/>
      <c r="AI58" s="115"/>
    </row>
    <row r="59" spans="2:35" x14ac:dyDescent="0.25">
      <c r="B59" s="10" t="s">
        <v>100</v>
      </c>
      <c r="C59" s="141" t="s">
        <v>78</v>
      </c>
      <c r="D59" s="137">
        <f>IF(D40&gt;0,(((D40*10^6/9500/0.84)*D49)+(D32*75.19*D49))-(D21*1000*D50),"")</f>
        <v>208362.55894736844</v>
      </c>
      <c r="E59" s="120">
        <f t="shared" ref="E59:AH59" si="15">IF(E40&gt;0,(((E40*10^6/9500/0.84)*E49)+(E32*75.19*E49))-(E21*1000*E50),"")</f>
        <v>156377.58872807014</v>
      </c>
      <c r="F59" s="120">
        <f t="shared" si="15"/>
        <v>113649.02456140352</v>
      </c>
      <c r="G59" s="120">
        <f t="shared" si="15"/>
        <v>116657.65614035088</v>
      </c>
      <c r="H59" s="120">
        <f t="shared" si="15"/>
        <v>122635.92671052634</v>
      </c>
      <c r="I59" s="120">
        <f t="shared" si="15"/>
        <v>126309.01736842105</v>
      </c>
      <c r="J59" s="120">
        <f t="shared" si="15"/>
        <v>129330.02609649126</v>
      </c>
      <c r="K59" s="120">
        <f t="shared" si="15"/>
        <v>229901.73087719292</v>
      </c>
      <c r="L59" s="120">
        <f t="shared" si="15"/>
        <v>289930.83017543866</v>
      </c>
      <c r="M59" s="120">
        <f t="shared" si="15"/>
        <v>239632.18473684206</v>
      </c>
      <c r="N59" s="120">
        <f t="shared" si="15"/>
        <v>221379.60701754381</v>
      </c>
      <c r="O59" s="120">
        <f t="shared" si="15"/>
        <v>287968.08109649125</v>
      </c>
      <c r="P59" s="120">
        <f t="shared" si="15"/>
        <v>290510.66175438609</v>
      </c>
      <c r="Q59" s="120">
        <f t="shared" si="15"/>
        <v>308237.65434210532</v>
      </c>
      <c r="R59" s="120">
        <f t="shared" si="15"/>
        <v>323896.02219298249</v>
      </c>
      <c r="S59" s="120">
        <f t="shared" si="15"/>
        <v>301300.85026315798</v>
      </c>
      <c r="T59" s="120">
        <f t="shared" si="15"/>
        <v>331663.95789473684</v>
      </c>
      <c r="U59" s="120">
        <f t="shared" si="15"/>
        <v>316471.87188596494</v>
      </c>
      <c r="V59" s="120">
        <f t="shared" si="15"/>
        <v>294183.05964912294</v>
      </c>
      <c r="W59" s="120">
        <f t="shared" si="15"/>
        <v>285148.06298245618</v>
      </c>
      <c r="X59" s="120">
        <f t="shared" si="15"/>
        <v>259112.7103947369</v>
      </c>
      <c r="Y59" s="120">
        <f t="shared" si="15"/>
        <v>273331.80986842117</v>
      </c>
      <c r="Z59" s="120">
        <f t="shared" si="15"/>
        <v>287671.1461403509</v>
      </c>
      <c r="AA59" s="120">
        <f t="shared" si="15"/>
        <v>285759.90583333338</v>
      </c>
      <c r="AB59" s="120">
        <f t="shared" si="15"/>
        <v>241248.88877192978</v>
      </c>
      <c r="AC59" s="120">
        <f t="shared" si="15"/>
        <v>297206.23614035087</v>
      </c>
      <c r="AD59" s="120">
        <f t="shared" si="15"/>
        <v>260262.3479385965</v>
      </c>
      <c r="AE59" s="120">
        <f t="shared" si="15"/>
        <v>323695.35438596492</v>
      </c>
      <c r="AF59" s="120">
        <f t="shared" si="15"/>
        <v>212416.84210526315</v>
      </c>
      <c r="AG59" s="120">
        <f t="shared" si="15"/>
        <v>158466.77127192981</v>
      </c>
      <c r="AH59" s="120">
        <f t="shared" si="15"/>
        <v>108843.57894736849</v>
      </c>
      <c r="AI59" s="117">
        <f>SUM(D59:AH59)</f>
        <v>7401561.9652192984</v>
      </c>
    </row>
    <row r="60" spans="2:35" x14ac:dyDescent="0.25">
      <c r="B60" s="13" t="s">
        <v>101</v>
      </c>
      <c r="C60" s="142" t="s">
        <v>78</v>
      </c>
      <c r="D60" s="138">
        <f>IF(D41&gt;0,(((D41*10^6/9500/0.84)*D49)+(D33*75.19*D49))-(D22*1000*D50),"")</f>
        <v>254393.50631578948</v>
      </c>
      <c r="E60" s="116">
        <f t="shared" ref="E60:AH60" si="16">IF(E41&gt;0,(((E41*10^6/9500/0.84)*E49)+(E33*75.19*E49))-(E22*1000*E50),"")</f>
        <v>240912.31561403509</v>
      </c>
      <c r="F60" s="116">
        <f t="shared" si="16"/>
        <v>135450.25964912283</v>
      </c>
      <c r="G60" s="116">
        <f t="shared" si="16"/>
        <v>103618.96140350876</v>
      </c>
      <c r="H60" s="116">
        <f t="shared" si="16"/>
        <v>120482.30451754387</v>
      </c>
      <c r="I60" s="116">
        <f t="shared" si="16"/>
        <v>123436.61394736849</v>
      </c>
      <c r="J60" s="116">
        <f t="shared" si="16"/>
        <v>132200.99925438594</v>
      </c>
      <c r="K60" s="116">
        <f t="shared" si="16"/>
        <v>167271.90223684214</v>
      </c>
      <c r="L60" s="116">
        <f t="shared" si="16"/>
        <v>158245.9156140351</v>
      </c>
      <c r="M60" s="116">
        <f t="shared" si="16"/>
        <v>175612.2735087719</v>
      </c>
      <c r="N60" s="116">
        <f t="shared" si="16"/>
        <v>239960.99434210529</v>
      </c>
      <c r="O60" s="116">
        <f t="shared" si="16"/>
        <v>245070.17004385963</v>
      </c>
      <c r="P60" s="116">
        <f t="shared" si="16"/>
        <v>255795.55135964917</v>
      </c>
      <c r="Q60" s="116">
        <f t="shared" si="16"/>
        <v>286297.37771929835</v>
      </c>
      <c r="R60" s="116">
        <f t="shared" si="16"/>
        <v>261697.09701754386</v>
      </c>
      <c r="S60" s="116">
        <f t="shared" si="16"/>
        <v>228313.62627192977</v>
      </c>
      <c r="T60" s="116">
        <f t="shared" si="16"/>
        <v>151064.33096491231</v>
      </c>
      <c r="U60" s="116">
        <f t="shared" si="16"/>
        <v>142744.51750000002</v>
      </c>
      <c r="V60" s="116">
        <f t="shared" si="16"/>
        <v>154464.18065789473</v>
      </c>
      <c r="W60" s="116">
        <f t="shared" si="16"/>
        <v>146366.33030701758</v>
      </c>
      <c r="X60" s="116">
        <f t="shared" si="16"/>
        <v>195166.01793859652</v>
      </c>
      <c r="Y60" s="116">
        <f t="shared" si="16"/>
        <v>146272.13903508766</v>
      </c>
      <c r="Z60" s="116">
        <f t="shared" si="16"/>
        <v>170617.42978070176</v>
      </c>
      <c r="AA60" s="116">
        <f t="shared" si="16"/>
        <v>163935.3847368421</v>
      </c>
      <c r="AB60" s="116">
        <f t="shared" si="16"/>
        <v>149016.86249999999</v>
      </c>
      <c r="AC60" s="116">
        <f t="shared" si="16"/>
        <v>153187.09407894732</v>
      </c>
      <c r="AD60" s="116">
        <f t="shared" si="16"/>
        <v>148974.27188596496</v>
      </c>
      <c r="AE60" s="116">
        <f t="shared" si="16"/>
        <v>143578.55438596493</v>
      </c>
      <c r="AF60" s="116">
        <f t="shared" si="16"/>
        <v>181311.62921052636</v>
      </c>
      <c r="AG60" s="116">
        <f t="shared" si="16"/>
        <v>176301.88298245613</v>
      </c>
      <c r="AH60" s="116">
        <f t="shared" si="16"/>
        <v>46394.736842105282</v>
      </c>
      <c r="AI60" s="118">
        <f>SUM(D60:AH60)</f>
        <v>5398155.2316228058</v>
      </c>
    </row>
    <row r="61" spans="2:35" x14ac:dyDescent="0.25">
      <c r="B61" s="13" t="s">
        <v>104</v>
      </c>
      <c r="C61" s="142" t="s">
        <v>78</v>
      </c>
      <c r="D61" s="139">
        <f>SUM(D59:D60)</f>
        <v>462756.06526315794</v>
      </c>
      <c r="E61" s="135">
        <f t="shared" ref="E61:AH61" si="17">SUM(E59:E60)</f>
        <v>397289.90434210526</v>
      </c>
      <c r="F61" s="135">
        <f t="shared" si="17"/>
        <v>249099.28421052636</v>
      </c>
      <c r="G61" s="135">
        <f t="shared" si="17"/>
        <v>220276.61754385964</v>
      </c>
      <c r="H61" s="135">
        <f t="shared" si="17"/>
        <v>243118.23122807022</v>
      </c>
      <c r="I61" s="135">
        <f t="shared" si="17"/>
        <v>249745.63131578953</v>
      </c>
      <c r="J61" s="135">
        <f t="shared" si="17"/>
        <v>261531.0253508772</v>
      </c>
      <c r="K61" s="135">
        <f t="shared" si="17"/>
        <v>397173.63311403507</v>
      </c>
      <c r="L61" s="135">
        <f t="shared" si="17"/>
        <v>448176.74578947376</v>
      </c>
      <c r="M61" s="135">
        <f t="shared" si="17"/>
        <v>415244.45824561396</v>
      </c>
      <c r="N61" s="135">
        <f t="shared" si="17"/>
        <v>461340.6013596491</v>
      </c>
      <c r="O61" s="135">
        <f t="shared" si="17"/>
        <v>533038.25114035094</v>
      </c>
      <c r="P61" s="135">
        <f t="shared" si="17"/>
        <v>546306.21311403532</v>
      </c>
      <c r="Q61" s="135">
        <f t="shared" si="17"/>
        <v>594535.03206140362</v>
      </c>
      <c r="R61" s="135">
        <f t="shared" si="17"/>
        <v>585593.11921052635</v>
      </c>
      <c r="S61" s="135">
        <f t="shared" si="17"/>
        <v>529614.47653508768</v>
      </c>
      <c r="T61" s="135">
        <f t="shared" si="17"/>
        <v>482728.28885964915</v>
      </c>
      <c r="U61" s="135">
        <f t="shared" si="17"/>
        <v>459216.38938596495</v>
      </c>
      <c r="V61" s="135">
        <f t="shared" si="17"/>
        <v>448647.2403070177</v>
      </c>
      <c r="W61" s="135">
        <f t="shared" si="17"/>
        <v>431514.39328947372</v>
      </c>
      <c r="X61" s="135">
        <f t="shared" si="17"/>
        <v>454278.72833333339</v>
      </c>
      <c r="Y61" s="135">
        <f t="shared" si="17"/>
        <v>419603.94890350883</v>
      </c>
      <c r="Z61" s="135">
        <f t="shared" si="17"/>
        <v>458288.57592105266</v>
      </c>
      <c r="AA61" s="135">
        <f t="shared" si="17"/>
        <v>449695.29057017551</v>
      </c>
      <c r="AB61" s="135">
        <f t="shared" si="17"/>
        <v>390265.75127192977</v>
      </c>
      <c r="AC61" s="135">
        <f t="shared" si="17"/>
        <v>450393.33021929819</v>
      </c>
      <c r="AD61" s="135">
        <f t="shared" si="17"/>
        <v>409236.61982456147</v>
      </c>
      <c r="AE61" s="135">
        <f t="shared" si="17"/>
        <v>467273.90877192985</v>
      </c>
      <c r="AF61" s="135">
        <f t="shared" si="17"/>
        <v>393728.4713157895</v>
      </c>
      <c r="AG61" s="135">
        <f t="shared" si="17"/>
        <v>334768.65425438597</v>
      </c>
      <c r="AH61" s="135">
        <f t="shared" si="17"/>
        <v>155238.31578947377</v>
      </c>
      <c r="AI61" s="118">
        <f>SUM(D61:AH61)</f>
        <v>12799717.196842108</v>
      </c>
    </row>
    <row r="62" spans="2:35" ht="15.75" thickBot="1" x14ac:dyDescent="0.3">
      <c r="B62" s="127" t="s">
        <v>97</v>
      </c>
      <c r="C62" s="143" t="s">
        <v>44</v>
      </c>
      <c r="D62" s="140">
        <f>IFERROR(D54+D61,"")</f>
        <v>829065.2026131578</v>
      </c>
      <c r="E62" s="100">
        <f t="shared" ref="E62:AH62" si="18">IFERROR(E54+E61,"")</f>
        <v>574764.59104210511</v>
      </c>
      <c r="F62" s="100">
        <f t="shared" si="18"/>
        <v>522387.65176052635</v>
      </c>
      <c r="G62" s="100">
        <f t="shared" si="18"/>
        <v>530593.09844385949</v>
      </c>
      <c r="H62" s="100">
        <f t="shared" si="18"/>
        <v>485873.28355307033</v>
      </c>
      <c r="I62" s="100">
        <f t="shared" si="18"/>
        <v>557029.28781578923</v>
      </c>
      <c r="J62" s="100">
        <f t="shared" si="18"/>
        <v>486833.05685087712</v>
      </c>
      <c r="K62" s="100">
        <f t="shared" si="18"/>
        <v>703717.62307903497</v>
      </c>
      <c r="L62" s="100">
        <f t="shared" si="18"/>
        <v>789727.02814197377</v>
      </c>
      <c r="M62" s="100">
        <f t="shared" si="18"/>
        <v>770542.07149561401</v>
      </c>
      <c r="N62" s="100">
        <f t="shared" si="18"/>
        <v>874085.84731214889</v>
      </c>
      <c r="O62" s="100">
        <f t="shared" si="18"/>
        <v>982572.37025785097</v>
      </c>
      <c r="P62" s="100">
        <f t="shared" si="18"/>
        <v>976516.30699403537</v>
      </c>
      <c r="Q62" s="100">
        <f t="shared" si="18"/>
        <v>982963.64061390341</v>
      </c>
      <c r="R62" s="100">
        <f t="shared" si="18"/>
        <v>922531.41211052611</v>
      </c>
      <c r="S62" s="100">
        <f t="shared" si="18"/>
        <v>917072.45802758751</v>
      </c>
      <c r="T62" s="100">
        <f t="shared" si="18"/>
        <v>873560.35374964913</v>
      </c>
      <c r="U62" s="100">
        <f t="shared" si="18"/>
        <v>813522.60235596506</v>
      </c>
      <c r="V62" s="100">
        <f t="shared" si="18"/>
        <v>798335.86233201763</v>
      </c>
      <c r="W62" s="100">
        <f t="shared" si="18"/>
        <v>798428.46643947368</v>
      </c>
      <c r="X62" s="100">
        <f t="shared" si="18"/>
        <v>814964.87243333331</v>
      </c>
      <c r="Y62" s="100">
        <f t="shared" si="18"/>
        <v>791241.43472850893</v>
      </c>
      <c r="Z62" s="100">
        <f t="shared" si="18"/>
        <v>828298.31452105241</v>
      </c>
      <c r="AA62" s="100">
        <f t="shared" si="18"/>
        <v>779103.59798517544</v>
      </c>
      <c r="AB62" s="100">
        <f t="shared" si="18"/>
        <v>757681.39732442982</v>
      </c>
      <c r="AC62" s="100">
        <f t="shared" si="18"/>
        <v>817530.08809179813</v>
      </c>
      <c r="AD62" s="100">
        <f t="shared" si="18"/>
        <v>742317.04263081122</v>
      </c>
      <c r="AE62" s="100">
        <f t="shared" si="18"/>
        <v>818355.38556817989</v>
      </c>
      <c r="AF62" s="100">
        <f t="shared" si="18"/>
        <v>748046.71731078939</v>
      </c>
      <c r="AG62" s="100">
        <f t="shared" si="18"/>
        <v>794913.96931157925</v>
      </c>
      <c r="AH62" s="100">
        <f t="shared" si="18"/>
        <v>513016.2837982456</v>
      </c>
      <c r="AI62" s="119">
        <f>SUM(D62:AH62)</f>
        <v>23595591.318693068</v>
      </c>
    </row>
    <row r="63" spans="2:35" ht="16.5" thickBot="1" x14ac:dyDescent="0.3">
      <c r="B63" s="241" t="s">
        <v>62</v>
      </c>
      <c r="C63" s="242"/>
      <c r="D63" s="243"/>
      <c r="E63" s="244"/>
      <c r="F63" s="244"/>
      <c r="G63" s="244"/>
      <c r="H63" s="244"/>
      <c r="I63" s="244"/>
      <c r="J63" s="244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5"/>
    </row>
    <row r="64" spans="2:35" x14ac:dyDescent="0.25">
      <c r="B64" s="130" t="s">
        <v>61</v>
      </c>
      <c r="C64" s="131" t="s">
        <v>32</v>
      </c>
      <c r="D64" s="83">
        <f t="shared" ref="D64:AH64" si="19">(SUM(D13:D15)*9500)/10^6</f>
        <v>403.05260499999991</v>
      </c>
      <c r="E64" s="84">
        <f t="shared" si="19"/>
        <v>377.07789500000007</v>
      </c>
      <c r="F64" s="84">
        <f t="shared" si="19"/>
        <v>369.62599999999998</v>
      </c>
      <c r="G64" s="84">
        <f t="shared" si="19"/>
        <v>352.21154999999999</v>
      </c>
      <c r="H64" s="84">
        <f t="shared" si="19"/>
        <v>327.82600000000002</v>
      </c>
      <c r="I64" s="84">
        <f t="shared" si="19"/>
        <v>361.98173000000008</v>
      </c>
      <c r="J64" s="84">
        <f t="shared" si="19"/>
        <v>396.86079000000001</v>
      </c>
      <c r="K64" s="84">
        <f t="shared" si="19"/>
        <v>410.92054300000001</v>
      </c>
      <c r="L64" s="84">
        <f t="shared" si="19"/>
        <v>407.07811125000001</v>
      </c>
      <c r="M64" s="84">
        <f t="shared" si="19"/>
        <v>420.53203500000006</v>
      </c>
      <c r="N64" s="84">
        <f t="shared" si="19"/>
        <v>436.01003824999998</v>
      </c>
      <c r="O64" s="84">
        <f t="shared" si="19"/>
        <v>445.04361199999994</v>
      </c>
      <c r="P64" s="84">
        <f t="shared" si="19"/>
        <v>436.94352249999997</v>
      </c>
      <c r="Q64" s="84">
        <f t="shared" si="19"/>
        <v>415.68985650000002</v>
      </c>
      <c r="R64" s="84">
        <f t="shared" si="19"/>
        <v>403.188265</v>
      </c>
      <c r="S64" s="84">
        <f t="shared" si="19"/>
        <v>420.04103225</v>
      </c>
      <c r="T64" s="84">
        <f t="shared" si="19"/>
        <v>427.36094374999993</v>
      </c>
      <c r="U64" s="84">
        <f t="shared" si="19"/>
        <v>387.70100400000001</v>
      </c>
      <c r="V64" s="84">
        <f t="shared" si="19"/>
        <v>400.95851999999996</v>
      </c>
      <c r="W64" s="84">
        <f t="shared" si="19"/>
        <v>427.88560500000006</v>
      </c>
      <c r="X64" s="84">
        <f t="shared" si="19"/>
        <v>424.66719499999999</v>
      </c>
      <c r="Y64" s="84">
        <f t="shared" si="19"/>
        <v>431.14021000000002</v>
      </c>
      <c r="Z64" s="84">
        <f t="shared" si="19"/>
        <v>418.70794000000006</v>
      </c>
      <c r="AA64" s="84">
        <f t="shared" si="19"/>
        <v>428.25695999999999</v>
      </c>
      <c r="AB64" s="84">
        <f t="shared" si="19"/>
        <v>419.35361700000004</v>
      </c>
      <c r="AC64" s="84">
        <f t="shared" si="19"/>
        <v>424.00410925</v>
      </c>
      <c r="AD64" s="84">
        <f t="shared" si="19"/>
        <v>407.91735549999999</v>
      </c>
      <c r="AE64" s="84">
        <f t="shared" si="19"/>
        <v>400.84399274999998</v>
      </c>
      <c r="AF64" s="84">
        <f t="shared" si="19"/>
        <v>406.8939585</v>
      </c>
      <c r="AG64" s="84">
        <f t="shared" si="19"/>
        <v>480.85900244999999</v>
      </c>
      <c r="AH64" s="84">
        <f t="shared" si="19"/>
        <v>526.4140000000001</v>
      </c>
      <c r="AI64" s="63">
        <f>SUM(D64:AH64)</f>
        <v>12797.047998950004</v>
      </c>
    </row>
    <row r="65" spans="2:35" x14ac:dyDescent="0.25">
      <c r="B65" s="7" t="s">
        <v>57</v>
      </c>
      <c r="C65" s="8" t="s">
        <v>32</v>
      </c>
      <c r="D65" s="28">
        <f t="shared" ref="D65:AH65" si="20">((D26*860.5)/10^6)+((D30*1000*565)/10^6)+((D46*3024)/10^6)+D39</f>
        <v>272.33208128000001</v>
      </c>
      <c r="E65" s="28">
        <f t="shared" si="20"/>
        <v>198.0558</v>
      </c>
      <c r="F65" s="28">
        <f t="shared" si="20"/>
        <v>239.71833444000001</v>
      </c>
      <c r="G65" s="28">
        <f t="shared" si="20"/>
        <v>231.21100672</v>
      </c>
      <c r="H65" s="28">
        <f t="shared" si="20"/>
        <v>206.2488984</v>
      </c>
      <c r="I65" s="28">
        <f t="shared" si="20"/>
        <v>236.21716431999999</v>
      </c>
      <c r="J65" s="28">
        <f t="shared" si="20"/>
        <v>259.50342319999999</v>
      </c>
      <c r="K65" s="28">
        <f t="shared" si="20"/>
        <v>270.65673687520001</v>
      </c>
      <c r="L65" s="28">
        <f t="shared" si="20"/>
        <v>271.73849200000006</v>
      </c>
      <c r="M65" s="28">
        <f t="shared" si="20"/>
        <v>286.20231879999994</v>
      </c>
      <c r="N65" s="28">
        <f t="shared" si="20"/>
        <v>298.45196439840004</v>
      </c>
      <c r="O65" s="28">
        <f t="shared" si="20"/>
        <v>311.2758246816</v>
      </c>
      <c r="P65" s="28">
        <f t="shared" si="20"/>
        <v>311.18250813919997</v>
      </c>
      <c r="Q65" s="28">
        <f t="shared" si="20"/>
        <v>282.52790425600006</v>
      </c>
      <c r="R65" s="28">
        <f t="shared" si="20"/>
        <v>271.13057858000002</v>
      </c>
      <c r="S65" s="28">
        <f t="shared" si="20"/>
        <v>290.37428337600005</v>
      </c>
      <c r="T65" s="28">
        <f t="shared" si="20"/>
        <v>296.64784383360001</v>
      </c>
      <c r="U65" s="28">
        <f t="shared" si="20"/>
        <v>263.56983488000003</v>
      </c>
      <c r="V65" s="28">
        <f t="shared" si="20"/>
        <v>269.62595248000002</v>
      </c>
      <c r="W65" s="28">
        <f t="shared" si="20"/>
        <v>296.66609743999999</v>
      </c>
      <c r="X65" s="28">
        <f t="shared" si="20"/>
        <v>292.86321568</v>
      </c>
      <c r="Y65" s="28">
        <f t="shared" si="20"/>
        <v>295.36982640000002</v>
      </c>
      <c r="Z65" s="28">
        <f t="shared" si="20"/>
        <v>293.20743056000003</v>
      </c>
      <c r="AA65" s="28">
        <f t="shared" si="20"/>
        <v>294.8913720672</v>
      </c>
      <c r="AB65" s="28">
        <f t="shared" si="20"/>
        <v>288.04506373999999</v>
      </c>
      <c r="AC65" s="28">
        <f t="shared" si="20"/>
        <v>294.55915531839997</v>
      </c>
      <c r="AD65" s="28">
        <f t="shared" si="20"/>
        <v>279.04241491840003</v>
      </c>
      <c r="AE65" s="28">
        <f t="shared" si="20"/>
        <v>269.915612872</v>
      </c>
      <c r="AF65" s="28">
        <f t="shared" si="20"/>
        <v>281.03724245039996</v>
      </c>
      <c r="AG65" s="28">
        <f t="shared" si="20"/>
        <v>378.4750769616</v>
      </c>
      <c r="AH65" s="28">
        <f t="shared" si="20"/>
        <v>384.96297784000001</v>
      </c>
      <c r="AI65" s="44">
        <f>SUM(D65:AH65)</f>
        <v>8715.7064369079999</v>
      </c>
    </row>
    <row r="66" spans="2:35" ht="15.75" thickBot="1" x14ac:dyDescent="0.3">
      <c r="B66" s="132" t="s">
        <v>62</v>
      </c>
      <c r="C66" s="133" t="s">
        <v>63</v>
      </c>
      <c r="D66" s="90">
        <f>IFERROR((D65/D64)*100,"")</f>
        <v>67.567379022398342</v>
      </c>
      <c r="E66" s="90">
        <f t="shared" ref="E66:AH66" si="21">IFERROR((E65/E64)*100,"")</f>
        <v>52.523842586954075</v>
      </c>
      <c r="F66" s="90">
        <f t="shared" si="21"/>
        <v>64.854294459805317</v>
      </c>
      <c r="G66" s="90">
        <f t="shared" si="21"/>
        <v>65.645492522888588</v>
      </c>
      <c r="H66" s="90">
        <f t="shared" si="21"/>
        <v>62.914136889691477</v>
      </c>
      <c r="I66" s="90">
        <f t="shared" si="21"/>
        <v>65.256653787471521</v>
      </c>
      <c r="J66" s="90">
        <f t="shared" si="21"/>
        <v>65.389030546454336</v>
      </c>
      <c r="K66" s="90">
        <f t="shared" si="21"/>
        <v>65.865954254616071</v>
      </c>
      <c r="L66" s="90">
        <f t="shared" si="21"/>
        <v>66.75340296867904</v>
      </c>
      <c r="M66" s="90">
        <f t="shared" si="21"/>
        <v>68.05719778280384</v>
      </c>
      <c r="N66" s="90">
        <f t="shared" si="21"/>
        <v>68.450709436940372</v>
      </c>
      <c r="O66" s="90">
        <f t="shared" si="21"/>
        <v>69.942768818261357</v>
      </c>
      <c r="P66" s="90">
        <f t="shared" si="21"/>
        <v>71.218016085637245</v>
      </c>
      <c r="Q66" s="90">
        <f t="shared" si="21"/>
        <v>67.966032809848002</v>
      </c>
      <c r="R66" s="90">
        <f t="shared" si="21"/>
        <v>67.246644338718539</v>
      </c>
      <c r="S66" s="90">
        <f t="shared" si="21"/>
        <v>69.129980426096822</v>
      </c>
      <c r="T66" s="90">
        <f t="shared" si="21"/>
        <v>69.413887294093669</v>
      </c>
      <c r="U66" s="90">
        <f t="shared" si="21"/>
        <v>67.982757888344295</v>
      </c>
      <c r="V66" s="90">
        <f t="shared" si="21"/>
        <v>67.245348092366271</v>
      </c>
      <c r="W66" s="90">
        <f t="shared" si="21"/>
        <v>69.333039946506247</v>
      </c>
      <c r="X66" s="90">
        <f t="shared" si="21"/>
        <v>68.962994817624192</v>
      </c>
      <c r="Y66" s="90">
        <f t="shared" si="21"/>
        <v>68.508995345156976</v>
      </c>
      <c r="Z66" s="90">
        <f t="shared" si="21"/>
        <v>70.026718518879775</v>
      </c>
      <c r="AA66" s="90">
        <f t="shared" si="21"/>
        <v>68.858512437766336</v>
      </c>
      <c r="AB66" s="90">
        <f t="shared" si="21"/>
        <v>68.687869154589876</v>
      </c>
      <c r="AC66" s="90">
        <f t="shared" si="21"/>
        <v>69.470825610494941</v>
      </c>
      <c r="AD66" s="90">
        <f t="shared" si="21"/>
        <v>68.406605199812347</v>
      </c>
      <c r="AE66" s="90">
        <f t="shared" si="21"/>
        <v>67.336823740387715</v>
      </c>
      <c r="AF66" s="90">
        <f t="shared" si="21"/>
        <v>69.068915027992475</v>
      </c>
      <c r="AG66" s="90">
        <f t="shared" si="21"/>
        <v>78.708119226894183</v>
      </c>
      <c r="AH66" s="90">
        <f t="shared" si="21"/>
        <v>73.129319858514378</v>
      </c>
      <c r="AI66" s="71"/>
    </row>
    <row r="67" spans="2:35" ht="16.5" thickBot="1" x14ac:dyDescent="0.3">
      <c r="B67" s="237" t="s">
        <v>66</v>
      </c>
      <c r="C67" s="238"/>
      <c r="D67" s="228"/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29"/>
      <c r="AD67" s="229"/>
      <c r="AE67" s="229"/>
      <c r="AF67" s="229"/>
      <c r="AG67" s="229"/>
      <c r="AH67" s="229"/>
      <c r="AI67" s="230"/>
    </row>
    <row r="68" spans="2:35" x14ac:dyDescent="0.25">
      <c r="B68" s="130" t="s">
        <v>64</v>
      </c>
      <c r="C68" s="131" t="s">
        <v>32</v>
      </c>
      <c r="D68" s="60">
        <f t="shared" ref="D68:AH68" si="22">(D21*1000*4800)/10^6</f>
        <v>211.77600000000001</v>
      </c>
      <c r="E68" s="61">
        <f t="shared" si="22"/>
        <v>160.03200000000001</v>
      </c>
      <c r="F68" s="61">
        <f t="shared" si="22"/>
        <v>132.52799999999999</v>
      </c>
      <c r="G68" s="61">
        <f t="shared" si="22"/>
        <v>137.56800000000001</v>
      </c>
      <c r="H68" s="61">
        <f t="shared" si="22"/>
        <v>126.432</v>
      </c>
      <c r="I68" s="61">
        <f t="shared" si="22"/>
        <v>137.08799999999999</v>
      </c>
      <c r="J68" s="61">
        <f t="shared" si="22"/>
        <v>128.63999999999999</v>
      </c>
      <c r="K68" s="61">
        <f t="shared" si="22"/>
        <v>218.11199999999999</v>
      </c>
      <c r="L68" s="61">
        <f t="shared" si="22"/>
        <v>287.42399999999998</v>
      </c>
      <c r="M68" s="61">
        <f t="shared" si="22"/>
        <v>254.88</v>
      </c>
      <c r="N68" s="61">
        <f t="shared" si="22"/>
        <v>309.31200000000001</v>
      </c>
      <c r="O68" s="61">
        <f t="shared" si="22"/>
        <v>276.76799999999997</v>
      </c>
      <c r="P68" s="61">
        <f t="shared" si="22"/>
        <v>294.67200000000003</v>
      </c>
      <c r="Q68" s="61">
        <f t="shared" si="22"/>
        <v>299.80799999999999</v>
      </c>
      <c r="R68" s="61">
        <f t="shared" si="22"/>
        <v>302.16000000000003</v>
      </c>
      <c r="S68" s="61">
        <f t="shared" si="22"/>
        <v>296.78399999999999</v>
      </c>
      <c r="T68" s="61">
        <f t="shared" si="22"/>
        <v>328.27199999999999</v>
      </c>
      <c r="U68" s="61">
        <f t="shared" si="22"/>
        <v>313.05599999999998</v>
      </c>
      <c r="V68" s="61">
        <f t="shared" si="22"/>
        <v>305.32799999999997</v>
      </c>
      <c r="W68" s="61">
        <f t="shared" si="22"/>
        <v>282.95999999999998</v>
      </c>
      <c r="X68" s="61">
        <f t="shared" si="22"/>
        <v>260.49599999999998</v>
      </c>
      <c r="Y68" s="61">
        <f t="shared" si="22"/>
        <v>288</v>
      </c>
      <c r="Z68" s="61">
        <f t="shared" si="22"/>
        <v>283.77600000000001</v>
      </c>
      <c r="AA68" s="61">
        <f t="shared" si="22"/>
        <v>283.44</v>
      </c>
      <c r="AB68" s="61">
        <f t="shared" si="22"/>
        <v>246.672</v>
      </c>
      <c r="AC68" s="61">
        <f t="shared" si="22"/>
        <v>281.32799999999997</v>
      </c>
      <c r="AD68" s="61">
        <f t="shared" si="22"/>
        <v>267.74400000000003</v>
      </c>
      <c r="AE68" s="61">
        <f t="shared" si="22"/>
        <v>301.82400000000001</v>
      </c>
      <c r="AF68" s="61">
        <f t="shared" si="22"/>
        <v>211.2</v>
      </c>
      <c r="AG68" s="61">
        <f t="shared" si="22"/>
        <v>169.536</v>
      </c>
      <c r="AH68" s="61">
        <f t="shared" si="22"/>
        <v>142.08000000000001</v>
      </c>
      <c r="AI68" s="63">
        <f>SUM(D68:AH68)</f>
        <v>7539.6959999999972</v>
      </c>
    </row>
    <row r="69" spans="2:35" x14ac:dyDescent="0.25">
      <c r="B69" s="7" t="s">
        <v>65</v>
      </c>
      <c r="C69" s="8" t="s">
        <v>32</v>
      </c>
      <c r="D69" s="28">
        <f t="shared" ref="D69:AH69" si="23">D40+(((D32)*1000*565))/10^6</f>
        <v>154.52000000000001</v>
      </c>
      <c r="E69" s="3">
        <f t="shared" si="23"/>
        <v>116.215</v>
      </c>
      <c r="F69" s="3">
        <f t="shared" si="23"/>
        <v>91</v>
      </c>
      <c r="G69" s="3">
        <f t="shared" si="23"/>
        <v>94</v>
      </c>
      <c r="H69" s="3">
        <f t="shared" si="23"/>
        <v>91.344999999999999</v>
      </c>
      <c r="I69" s="3">
        <f t="shared" si="23"/>
        <v>96.78</v>
      </c>
      <c r="J69" s="3">
        <f t="shared" si="23"/>
        <v>94.474999999999994</v>
      </c>
      <c r="K69" s="3">
        <f t="shared" si="23"/>
        <v>164.52</v>
      </c>
      <c r="L69" s="3">
        <f t="shared" si="23"/>
        <v>212.04</v>
      </c>
      <c r="M69" s="3">
        <f t="shared" si="23"/>
        <v>182.26</v>
      </c>
      <c r="N69" s="3">
        <f t="shared" si="23"/>
        <v>197</v>
      </c>
      <c r="O69" s="3">
        <f t="shared" si="23"/>
        <v>207.345</v>
      </c>
      <c r="P69" s="3">
        <f t="shared" si="23"/>
        <v>215.04</v>
      </c>
      <c r="Q69" s="3">
        <f t="shared" si="23"/>
        <v>223.69499999999999</v>
      </c>
      <c r="R69" s="3">
        <f t="shared" si="23"/>
        <v>230.13</v>
      </c>
      <c r="S69" s="3">
        <f t="shared" si="23"/>
        <v>220.13</v>
      </c>
      <c r="T69" s="3">
        <f t="shared" si="23"/>
        <v>243</v>
      </c>
      <c r="U69" s="3">
        <f t="shared" si="23"/>
        <v>231.69499999999999</v>
      </c>
      <c r="V69" s="3">
        <f t="shared" si="23"/>
        <v>221</v>
      </c>
      <c r="W69" s="3">
        <f t="shared" si="23"/>
        <v>208.78</v>
      </c>
      <c r="X69" s="3">
        <f t="shared" si="23"/>
        <v>191.08500000000001</v>
      </c>
      <c r="Y69" s="3">
        <f t="shared" si="23"/>
        <v>206.82499999999999</v>
      </c>
      <c r="Z69" s="3">
        <f t="shared" si="23"/>
        <v>210.26</v>
      </c>
      <c r="AA69" s="3">
        <f t="shared" si="23"/>
        <v>209.565</v>
      </c>
      <c r="AB69" s="3">
        <f t="shared" si="23"/>
        <v>179.52</v>
      </c>
      <c r="AC69" s="3">
        <f t="shared" si="23"/>
        <v>212.52</v>
      </c>
      <c r="AD69" s="3">
        <f t="shared" si="23"/>
        <v>194.565</v>
      </c>
      <c r="AE69" s="3">
        <f t="shared" si="23"/>
        <v>230</v>
      </c>
      <c r="AF69" s="3">
        <f t="shared" si="23"/>
        <v>156</v>
      </c>
      <c r="AG69" s="3">
        <f t="shared" si="23"/>
        <v>120.825</v>
      </c>
      <c r="AH69" s="3">
        <f t="shared" si="23"/>
        <v>93</v>
      </c>
      <c r="AI69" s="44">
        <f>SUM(D69:AH69)</f>
        <v>5499.1350000000002</v>
      </c>
    </row>
    <row r="70" spans="2:35" ht="15.75" thickBot="1" x14ac:dyDescent="0.3">
      <c r="B70" s="7" t="s">
        <v>67</v>
      </c>
      <c r="C70" s="8" t="s">
        <v>63</v>
      </c>
      <c r="D70" s="90">
        <f>IFERROR((D69/D68)*100,"")</f>
        <v>72.963886370504682</v>
      </c>
      <c r="E70" s="90">
        <f t="shared" ref="E70:AI70" si="24">IFERROR((E69/E68)*100,"")</f>
        <v>72.619851029794035</v>
      </c>
      <c r="F70" s="90">
        <f t="shared" si="24"/>
        <v>68.664734999396359</v>
      </c>
      <c r="G70" s="90">
        <f t="shared" si="24"/>
        <v>68.329844149802284</v>
      </c>
      <c r="H70" s="90">
        <f t="shared" si="24"/>
        <v>72.248323209314094</v>
      </c>
      <c r="I70" s="90">
        <f t="shared" si="24"/>
        <v>70.596988795518214</v>
      </c>
      <c r="J70" s="90">
        <f t="shared" si="24"/>
        <v>73.44138681592041</v>
      </c>
      <c r="K70" s="90">
        <f t="shared" si="24"/>
        <v>75.429137323943678</v>
      </c>
      <c r="L70" s="90">
        <f t="shared" si="24"/>
        <v>73.772545090180358</v>
      </c>
      <c r="M70" s="90">
        <f t="shared" si="24"/>
        <v>71.508160703075959</v>
      </c>
      <c r="N70" s="90">
        <f t="shared" si="24"/>
        <v>63.68973722325677</v>
      </c>
      <c r="O70" s="90">
        <f t="shared" si="24"/>
        <v>74.916536593825882</v>
      </c>
      <c r="P70" s="90">
        <f t="shared" si="24"/>
        <v>72.976054732041035</v>
      </c>
      <c r="Q70" s="90">
        <f t="shared" si="24"/>
        <v>74.612752161383284</v>
      </c>
      <c r="R70" s="90">
        <f t="shared" si="24"/>
        <v>76.161636219221592</v>
      </c>
      <c r="S70" s="90">
        <f t="shared" si="24"/>
        <v>74.17178823656262</v>
      </c>
      <c r="T70" s="90">
        <f t="shared" si="24"/>
        <v>74.023980114051767</v>
      </c>
      <c r="U70" s="90">
        <f t="shared" si="24"/>
        <v>74.010720126750485</v>
      </c>
      <c r="V70" s="90">
        <f t="shared" si="24"/>
        <v>72.381176963789756</v>
      </c>
      <c r="W70" s="90">
        <f t="shared" si="24"/>
        <v>73.784280463669788</v>
      </c>
      <c r="X70" s="90">
        <f t="shared" si="24"/>
        <v>73.354293348074449</v>
      </c>
      <c r="Y70" s="90">
        <f t="shared" si="24"/>
        <v>71.814236111111114</v>
      </c>
      <c r="Z70" s="90">
        <f t="shared" si="24"/>
        <v>74.093651330626969</v>
      </c>
      <c r="AA70" s="90">
        <f t="shared" si="24"/>
        <v>73.936282811176966</v>
      </c>
      <c r="AB70" s="90">
        <f t="shared" si="24"/>
        <v>72.776804825841609</v>
      </c>
      <c r="AC70" s="90">
        <f t="shared" si="24"/>
        <v>75.541716430643248</v>
      </c>
      <c r="AD70" s="90">
        <f t="shared" si="24"/>
        <v>72.668295087845095</v>
      </c>
      <c r="AE70" s="90">
        <f t="shared" si="24"/>
        <v>76.203350296861743</v>
      </c>
      <c r="AF70" s="90">
        <f t="shared" si="24"/>
        <v>73.86363636363636</v>
      </c>
      <c r="AG70" s="90">
        <f t="shared" si="24"/>
        <v>71.268049263873152</v>
      </c>
      <c r="AH70" s="90">
        <f t="shared" si="24"/>
        <v>65.456081081081081</v>
      </c>
      <c r="AI70" s="90">
        <f t="shared" si="24"/>
        <v>72.935765579938533</v>
      </c>
    </row>
    <row r="71" spans="2:35" x14ac:dyDescent="0.25">
      <c r="B71" s="7" t="s">
        <v>68</v>
      </c>
      <c r="C71" s="8" t="s">
        <v>32</v>
      </c>
      <c r="D71" s="28">
        <f t="shared" ref="D71:AH71" si="25">(D22*1000*4800)/10^6</f>
        <v>255.45599999999999</v>
      </c>
      <c r="E71" s="3">
        <f t="shared" si="25"/>
        <v>237.648</v>
      </c>
      <c r="F71" s="3">
        <f t="shared" si="25"/>
        <v>154.17599999999996</v>
      </c>
      <c r="G71" s="3">
        <f t="shared" si="25"/>
        <v>126.096</v>
      </c>
      <c r="H71" s="3">
        <f t="shared" si="25"/>
        <v>122.688</v>
      </c>
      <c r="I71" s="3">
        <f t="shared" si="25"/>
        <v>138.14400000000001</v>
      </c>
      <c r="J71" s="3">
        <f t="shared" si="25"/>
        <v>135.36000000000001</v>
      </c>
      <c r="K71" s="3">
        <f t="shared" si="25"/>
        <v>177.6</v>
      </c>
      <c r="L71" s="3">
        <f t="shared" si="25"/>
        <v>165.072</v>
      </c>
      <c r="M71" s="3">
        <f t="shared" si="25"/>
        <v>188.16</v>
      </c>
      <c r="N71" s="3">
        <f t="shared" si="25"/>
        <v>251.47200000000001</v>
      </c>
      <c r="O71" s="3">
        <f t="shared" si="25"/>
        <v>255.12</v>
      </c>
      <c r="P71" s="3">
        <f t="shared" si="25"/>
        <v>273.36</v>
      </c>
      <c r="Q71" s="3">
        <f t="shared" si="25"/>
        <v>292.8</v>
      </c>
      <c r="R71" s="3">
        <f t="shared" si="25"/>
        <v>278.88</v>
      </c>
      <c r="S71" s="3">
        <f t="shared" si="25"/>
        <v>250.65600000000001</v>
      </c>
      <c r="T71" s="3">
        <f t="shared" si="25"/>
        <v>174.19200000000001</v>
      </c>
      <c r="U71" s="3">
        <f t="shared" si="25"/>
        <v>170.352</v>
      </c>
      <c r="V71" s="3">
        <f t="shared" si="25"/>
        <v>175.24799999999999</v>
      </c>
      <c r="W71" s="3">
        <f t="shared" si="25"/>
        <v>170.68799999999999</v>
      </c>
      <c r="X71" s="3">
        <f t="shared" si="25"/>
        <v>197.85599999999999</v>
      </c>
      <c r="Y71" s="3">
        <f t="shared" si="25"/>
        <v>165.072</v>
      </c>
      <c r="Z71" s="3">
        <f t="shared" si="25"/>
        <v>189.072</v>
      </c>
      <c r="AA71" s="3">
        <f t="shared" si="25"/>
        <v>175.96799999999999</v>
      </c>
      <c r="AB71" s="3">
        <f t="shared" si="25"/>
        <v>167.76</v>
      </c>
      <c r="AC71" s="3">
        <f t="shared" si="25"/>
        <v>171.744</v>
      </c>
      <c r="AD71" s="3">
        <f t="shared" si="25"/>
        <v>169.87200000000001</v>
      </c>
      <c r="AE71" s="3">
        <f t="shared" si="25"/>
        <v>170.11199999999999</v>
      </c>
      <c r="AF71" s="3">
        <f t="shared" si="25"/>
        <v>203.71199999999999</v>
      </c>
      <c r="AG71" s="3">
        <f t="shared" si="25"/>
        <v>74.016000000000005</v>
      </c>
      <c r="AH71" s="3">
        <f t="shared" si="25"/>
        <v>90</v>
      </c>
      <c r="AI71" s="44">
        <f>SUM(D71:AH71)</f>
        <v>5768.3520000000008</v>
      </c>
    </row>
    <row r="72" spans="2:35" x14ac:dyDescent="0.25">
      <c r="B72" s="7" t="s">
        <v>69</v>
      </c>
      <c r="C72" s="8" t="s">
        <v>32</v>
      </c>
      <c r="D72" s="28">
        <f t="shared" ref="D72:AH72" si="26">D41+(((D33)*1000*565))/10^6</f>
        <v>187.52</v>
      </c>
      <c r="E72" s="3">
        <f t="shared" si="26"/>
        <v>175.78</v>
      </c>
      <c r="F72" s="3">
        <f t="shared" si="26"/>
        <v>107</v>
      </c>
      <c r="G72" s="3">
        <f t="shared" si="26"/>
        <v>85</v>
      </c>
      <c r="H72" s="3">
        <f t="shared" si="26"/>
        <v>89.215000000000003</v>
      </c>
      <c r="I72" s="3">
        <f t="shared" si="26"/>
        <v>96.39</v>
      </c>
      <c r="J72" s="3">
        <f t="shared" si="26"/>
        <v>98.215000000000003</v>
      </c>
      <c r="K72" s="3">
        <f t="shared" si="26"/>
        <v>126.955</v>
      </c>
      <c r="L72" s="3">
        <f t="shared" si="26"/>
        <v>118.78</v>
      </c>
      <c r="M72" s="3">
        <f t="shared" si="26"/>
        <v>133.78</v>
      </c>
      <c r="N72" s="3">
        <f t="shared" si="26"/>
        <v>180.255</v>
      </c>
      <c r="O72" s="3">
        <f t="shared" si="26"/>
        <v>184.08500000000001</v>
      </c>
      <c r="P72" s="3">
        <f t="shared" si="26"/>
        <v>194.95500000000001</v>
      </c>
      <c r="Q72" s="3">
        <f t="shared" si="26"/>
        <v>213.26</v>
      </c>
      <c r="R72" s="3">
        <f t="shared" si="26"/>
        <v>199.26</v>
      </c>
      <c r="S72" s="3">
        <f t="shared" si="26"/>
        <v>176.69499999999999</v>
      </c>
      <c r="T72" s="3">
        <f t="shared" si="26"/>
        <v>120.13</v>
      </c>
      <c r="U72" s="3">
        <f t="shared" si="26"/>
        <v>115.69499999999999</v>
      </c>
      <c r="V72" s="3">
        <f t="shared" si="26"/>
        <v>121.69499999999999</v>
      </c>
      <c r="W72" s="3">
        <f t="shared" si="26"/>
        <v>116.955</v>
      </c>
      <c r="X72" s="3">
        <f t="shared" si="26"/>
        <v>144.345</v>
      </c>
      <c r="Y72" s="3">
        <f t="shared" si="26"/>
        <v>114.65</v>
      </c>
      <c r="Z72" s="3">
        <f t="shared" si="26"/>
        <v>132.69499999999999</v>
      </c>
      <c r="AA72" s="3">
        <f t="shared" si="26"/>
        <v>125.26</v>
      </c>
      <c r="AB72" s="3">
        <f t="shared" si="26"/>
        <v>116.825</v>
      </c>
      <c r="AC72" s="3">
        <f t="shared" si="26"/>
        <v>119.825</v>
      </c>
      <c r="AD72" s="3">
        <f t="shared" si="26"/>
        <v>117.69499999999999</v>
      </c>
      <c r="AE72" s="3">
        <f t="shared" si="26"/>
        <v>116</v>
      </c>
      <c r="AF72" s="3">
        <f t="shared" si="26"/>
        <v>142.13</v>
      </c>
      <c r="AG72" s="3">
        <f t="shared" si="26"/>
        <v>90.26</v>
      </c>
      <c r="AH72" s="3">
        <f t="shared" si="26"/>
        <v>51</v>
      </c>
      <c r="AI72" s="44">
        <f>SUM(D72:AH72)</f>
        <v>4112.3050000000003</v>
      </c>
    </row>
    <row r="73" spans="2:35" ht="15.75" thickBot="1" x14ac:dyDescent="0.3">
      <c r="B73" s="132" t="s">
        <v>70</v>
      </c>
      <c r="C73" s="133" t="s">
        <v>63</v>
      </c>
      <c r="D73" s="90">
        <f>IFERROR((D72/D71)*100,"")</f>
        <v>73.405987723913327</v>
      </c>
      <c r="E73" s="90">
        <f t="shared" ref="E73:AI73" si="27">IFERROR((E72/E71)*100,"")</f>
        <v>73.966538746381204</v>
      </c>
      <c r="F73" s="90">
        <f t="shared" si="27"/>
        <v>69.401203819012053</v>
      </c>
      <c r="G73" s="90">
        <f t="shared" si="27"/>
        <v>67.408958254028676</v>
      </c>
      <c r="H73" s="90">
        <f t="shared" si="27"/>
        <v>72.71697313510694</v>
      </c>
      <c r="I73" s="90">
        <f t="shared" si="27"/>
        <v>69.775017373175814</v>
      </c>
      <c r="J73" s="90">
        <f t="shared" si="27"/>
        <v>72.558362884160758</v>
      </c>
      <c r="K73" s="90">
        <f t="shared" si="27"/>
        <v>71.483671171171167</v>
      </c>
      <c r="L73" s="90">
        <f t="shared" si="27"/>
        <v>71.956479596782003</v>
      </c>
      <c r="M73" s="90">
        <f t="shared" si="27"/>
        <v>71.099064625850332</v>
      </c>
      <c r="N73" s="90">
        <f t="shared" si="27"/>
        <v>71.679948463447218</v>
      </c>
      <c r="O73" s="90">
        <f t="shared" si="27"/>
        <v>72.156240200689865</v>
      </c>
      <c r="P73" s="90">
        <f t="shared" si="27"/>
        <v>71.318042142230027</v>
      </c>
      <c r="Q73" s="90">
        <f t="shared" si="27"/>
        <v>72.834699453551906</v>
      </c>
      <c r="R73" s="90">
        <f t="shared" si="27"/>
        <v>71.450086058519787</v>
      </c>
      <c r="S73" s="90">
        <f t="shared" si="27"/>
        <v>70.493026298991452</v>
      </c>
      <c r="T73" s="90">
        <f t="shared" si="27"/>
        <v>68.964131533021032</v>
      </c>
      <c r="U73" s="90">
        <f t="shared" si="27"/>
        <v>67.915257819103971</v>
      </c>
      <c r="V73" s="90">
        <f t="shared" si="27"/>
        <v>69.441591344837022</v>
      </c>
      <c r="W73" s="90">
        <f t="shared" si="27"/>
        <v>68.519755343082124</v>
      </c>
      <c r="X73" s="90">
        <f t="shared" si="27"/>
        <v>72.954573022804468</v>
      </c>
      <c r="Y73" s="90">
        <f t="shared" si="27"/>
        <v>69.454541048754479</v>
      </c>
      <c r="Z73" s="90">
        <f t="shared" si="27"/>
        <v>70.182258610476424</v>
      </c>
      <c r="AA73" s="90">
        <f t="shared" si="27"/>
        <v>71.183396981269325</v>
      </c>
      <c r="AB73" s="90">
        <f t="shared" si="27"/>
        <v>69.638173581306646</v>
      </c>
      <c r="AC73" s="90">
        <f t="shared" si="27"/>
        <v>69.769540711757045</v>
      </c>
      <c r="AD73" s="90">
        <f t="shared" si="27"/>
        <v>69.284520109258736</v>
      </c>
      <c r="AE73" s="90">
        <f t="shared" si="27"/>
        <v>68.190368698269381</v>
      </c>
      <c r="AF73" s="90">
        <f t="shared" si="27"/>
        <v>69.770067546339931</v>
      </c>
      <c r="AG73" s="90">
        <f t="shared" si="27"/>
        <v>121.94660613921313</v>
      </c>
      <c r="AH73" s="90">
        <f t="shared" si="27"/>
        <v>56.666666666666664</v>
      </c>
      <c r="AI73" s="90">
        <f t="shared" si="27"/>
        <v>71.290812349870464</v>
      </c>
    </row>
    <row r="74" spans="2:35" ht="16.5" thickBot="1" x14ac:dyDescent="0.3">
      <c r="B74" s="237" t="s">
        <v>72</v>
      </c>
      <c r="C74" s="238"/>
      <c r="D74" s="228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29"/>
      <c r="AC74" s="229"/>
      <c r="AD74" s="229"/>
      <c r="AE74" s="229"/>
      <c r="AF74" s="229"/>
      <c r="AG74" s="229"/>
      <c r="AH74" s="229"/>
      <c r="AI74" s="230"/>
    </row>
    <row r="75" spans="2:35" x14ac:dyDescent="0.25">
      <c r="B75" s="130" t="s">
        <v>71</v>
      </c>
      <c r="C75" s="134" t="s">
        <v>32</v>
      </c>
      <c r="D75" s="60">
        <f t="shared" ref="D75:AH75" si="28">SUM(D42:D44)</f>
        <v>0</v>
      </c>
      <c r="E75" s="61">
        <f t="shared" si="28"/>
        <v>0</v>
      </c>
      <c r="F75" s="61">
        <f t="shared" si="28"/>
        <v>0</v>
      </c>
      <c r="G75" s="61">
        <f t="shared" si="28"/>
        <v>0</v>
      </c>
      <c r="H75" s="61">
        <f t="shared" si="28"/>
        <v>0</v>
      </c>
      <c r="I75" s="61">
        <f t="shared" si="28"/>
        <v>0</v>
      </c>
      <c r="J75" s="61">
        <f t="shared" si="28"/>
        <v>0</v>
      </c>
      <c r="K75" s="61">
        <f t="shared" si="28"/>
        <v>0</v>
      </c>
      <c r="L75" s="61">
        <f t="shared" si="28"/>
        <v>0</v>
      </c>
      <c r="M75" s="61">
        <f t="shared" si="28"/>
        <v>0</v>
      </c>
      <c r="N75" s="61">
        <f t="shared" si="28"/>
        <v>0</v>
      </c>
      <c r="O75" s="61">
        <f t="shared" si="28"/>
        <v>0</v>
      </c>
      <c r="P75" s="61">
        <f t="shared" si="28"/>
        <v>0</v>
      </c>
      <c r="Q75" s="61">
        <f t="shared" si="28"/>
        <v>0</v>
      </c>
      <c r="R75" s="61">
        <f t="shared" si="28"/>
        <v>0</v>
      </c>
      <c r="S75" s="61">
        <f t="shared" si="28"/>
        <v>0</v>
      </c>
      <c r="T75" s="61">
        <f t="shared" si="28"/>
        <v>0</v>
      </c>
      <c r="U75" s="61">
        <f t="shared" si="28"/>
        <v>0</v>
      </c>
      <c r="V75" s="61">
        <f t="shared" si="28"/>
        <v>0</v>
      </c>
      <c r="W75" s="61">
        <f t="shared" si="28"/>
        <v>0</v>
      </c>
      <c r="X75" s="61">
        <f t="shared" si="28"/>
        <v>0</v>
      </c>
      <c r="Y75" s="61">
        <f t="shared" si="28"/>
        <v>0</v>
      </c>
      <c r="Z75" s="61">
        <f t="shared" si="28"/>
        <v>0</v>
      </c>
      <c r="AA75" s="61">
        <f t="shared" si="28"/>
        <v>0</v>
      </c>
      <c r="AB75" s="61">
        <f t="shared" si="28"/>
        <v>0</v>
      </c>
      <c r="AC75" s="61">
        <f t="shared" si="28"/>
        <v>0</v>
      </c>
      <c r="AD75" s="61">
        <f t="shared" si="28"/>
        <v>0</v>
      </c>
      <c r="AE75" s="61">
        <f t="shared" si="28"/>
        <v>0</v>
      </c>
      <c r="AF75" s="61">
        <f t="shared" si="28"/>
        <v>0</v>
      </c>
      <c r="AG75" s="61">
        <f t="shared" si="28"/>
        <v>35.492207100000002</v>
      </c>
      <c r="AH75" s="61">
        <f t="shared" si="28"/>
        <v>52.916178000000002</v>
      </c>
      <c r="AI75" s="63">
        <f>SUM(D75:AH75)</f>
        <v>88.408385100000004</v>
      </c>
    </row>
    <row r="76" spans="2:35" x14ac:dyDescent="0.25">
      <c r="B76" s="7" t="s">
        <v>58</v>
      </c>
      <c r="C76" s="54" t="s">
        <v>32</v>
      </c>
      <c r="D76" s="28">
        <f t="shared" ref="D76:AH76" si="29">(SUM(D34:D37)*1000*565)/10^6</f>
        <v>1.4534999999999998</v>
      </c>
      <c r="E76" s="28">
        <f t="shared" si="29"/>
        <v>75.244835714285728</v>
      </c>
      <c r="F76" s="28">
        <f t="shared" si="29"/>
        <v>103.94004285714287</v>
      </c>
      <c r="G76" s="28">
        <f t="shared" si="29"/>
        <v>29.103114285714287</v>
      </c>
      <c r="H76" s="28">
        <f t="shared" si="29"/>
        <v>45.884728571428575</v>
      </c>
      <c r="I76" s="28">
        <f t="shared" si="29"/>
        <v>34.81044285714286</v>
      </c>
      <c r="J76" s="28">
        <f t="shared" si="29"/>
        <v>72.001857142857162</v>
      </c>
      <c r="K76" s="28">
        <f t="shared" si="29"/>
        <v>51.365346428571435</v>
      </c>
      <c r="L76" s="28">
        <f t="shared" si="29"/>
        <v>77.029121428571429</v>
      </c>
      <c r="M76" s="28">
        <f t="shared" si="29"/>
        <v>99.89575714285715</v>
      </c>
      <c r="N76" s="28">
        <f t="shared" si="29"/>
        <v>127.22277857142856</v>
      </c>
      <c r="O76" s="28">
        <f t="shared" si="29"/>
        <v>63.573592857142856</v>
      </c>
      <c r="P76" s="28">
        <f t="shared" si="29"/>
        <v>35.982200000000006</v>
      </c>
      <c r="Q76" s="28">
        <f t="shared" si="29"/>
        <v>2.2299892857142853</v>
      </c>
      <c r="R76" s="28">
        <f t="shared" si="29"/>
        <v>1.511857142857143</v>
      </c>
      <c r="S76" s="28">
        <f t="shared" si="29"/>
        <v>23.50937857142857</v>
      </c>
      <c r="T76" s="28">
        <f t="shared" si="29"/>
        <v>34.205767857142867</v>
      </c>
      <c r="U76" s="28">
        <f t="shared" si="29"/>
        <v>46.943164285714282</v>
      </c>
      <c r="V76" s="28">
        <f t="shared" si="29"/>
        <v>13.601964285714287</v>
      </c>
      <c r="W76" s="28">
        <f t="shared" si="29"/>
        <v>58.017449999999982</v>
      </c>
      <c r="X76" s="28">
        <f t="shared" si="29"/>
        <v>120.23037142857143</v>
      </c>
      <c r="Y76" s="28">
        <f t="shared" si="29"/>
        <v>80.090564285714279</v>
      </c>
      <c r="Z76" s="28">
        <f t="shared" si="29"/>
        <v>100.34944999999999</v>
      </c>
      <c r="AA76" s="28">
        <f t="shared" si="29"/>
        <v>39.383471428571433</v>
      </c>
      <c r="AB76" s="28">
        <f t="shared" si="29"/>
        <v>99.442403571428585</v>
      </c>
      <c r="AC76" s="28">
        <f t="shared" si="29"/>
        <v>96.267503571428577</v>
      </c>
      <c r="AD76" s="28">
        <f t="shared" si="29"/>
        <v>37.002703571428569</v>
      </c>
      <c r="AE76" s="28">
        <f t="shared" si="29"/>
        <v>2.2677857142857145</v>
      </c>
      <c r="AF76" s="28">
        <f t="shared" si="29"/>
        <v>2.0788035714285713</v>
      </c>
      <c r="AG76" s="28">
        <f t="shared" si="29"/>
        <v>2.041007142857143</v>
      </c>
      <c r="AH76" s="28">
        <f t="shared" si="29"/>
        <v>7.484642857142858</v>
      </c>
      <c r="AI76" s="44">
        <f>SUM(D76:AH76)</f>
        <v>1584.1655964285715</v>
      </c>
    </row>
    <row r="77" spans="2:35" s="1" customFormat="1" ht="45" x14ac:dyDescent="0.25">
      <c r="B77" s="9" t="s">
        <v>102</v>
      </c>
      <c r="C77" s="54" t="s">
        <v>32</v>
      </c>
      <c r="D77" s="28">
        <f t="shared" ref="D77:AH77" si="30">D65+D72+D69+((D24*860.5)/10^6)+D75+D76</f>
        <v>621.41883127999995</v>
      </c>
      <c r="E77" s="3">
        <f t="shared" si="30"/>
        <v>570.75981071428578</v>
      </c>
      <c r="F77" s="3">
        <f t="shared" si="30"/>
        <v>546.56322729714293</v>
      </c>
      <c r="G77" s="3">
        <f t="shared" si="30"/>
        <v>449.72617100571432</v>
      </c>
      <c r="H77" s="3">
        <f t="shared" si="30"/>
        <v>440.99745197142857</v>
      </c>
      <c r="I77" s="3">
        <f t="shared" si="30"/>
        <v>466.60700717714286</v>
      </c>
      <c r="J77" s="3">
        <f t="shared" si="30"/>
        <v>528.6268553428572</v>
      </c>
      <c r="K77" s="3">
        <f t="shared" si="30"/>
        <v>618.83218330377144</v>
      </c>
      <c r="L77" s="3">
        <f t="shared" si="30"/>
        <v>684.49246342857145</v>
      </c>
      <c r="M77" s="3">
        <f t="shared" si="30"/>
        <v>707.17200094285704</v>
      </c>
      <c r="N77" s="3">
        <f t="shared" si="30"/>
        <v>808.09274296982858</v>
      </c>
      <c r="O77" s="3">
        <f t="shared" si="30"/>
        <v>772.30291753874292</v>
      </c>
      <c r="P77" s="3">
        <f t="shared" si="30"/>
        <v>760.42960813920001</v>
      </c>
      <c r="Q77" s="3">
        <f t="shared" si="30"/>
        <v>727.00496854171422</v>
      </c>
      <c r="R77" s="3">
        <f t="shared" si="30"/>
        <v>707.1524107228571</v>
      </c>
      <c r="S77" s="3">
        <f t="shared" si="30"/>
        <v>715.74258694742855</v>
      </c>
      <c r="T77" s="3">
        <f t="shared" si="30"/>
        <v>699.10358669074276</v>
      </c>
      <c r="U77" s="3">
        <f t="shared" si="30"/>
        <v>663.10902416571423</v>
      </c>
      <c r="V77" s="3">
        <f t="shared" si="30"/>
        <v>631.17196676571427</v>
      </c>
      <c r="W77" s="3">
        <f t="shared" si="30"/>
        <v>685.53852243999984</v>
      </c>
      <c r="X77" s="3">
        <f t="shared" si="30"/>
        <v>753.68658710857142</v>
      </c>
      <c r="Y77" s="3">
        <f t="shared" si="30"/>
        <v>702.05536568571438</v>
      </c>
      <c r="Z77" s="3">
        <f t="shared" si="30"/>
        <v>741.71790555999996</v>
      </c>
      <c r="AA77" s="3">
        <f t="shared" si="30"/>
        <v>673.87561849577128</v>
      </c>
      <c r="AB77" s="3">
        <f t="shared" si="30"/>
        <v>688.95244231142851</v>
      </c>
      <c r="AC77" s="3">
        <f t="shared" si="30"/>
        <v>728.37768388982852</v>
      </c>
      <c r="AD77" s="3">
        <f t="shared" si="30"/>
        <v>633.46811848982861</v>
      </c>
      <c r="AE77" s="3">
        <f t="shared" si="30"/>
        <v>623.21732358628572</v>
      </c>
      <c r="AF77" s="3">
        <f t="shared" si="30"/>
        <v>586.45207102182849</v>
      </c>
      <c r="AG77" s="3">
        <f t="shared" si="30"/>
        <v>632.25629120445706</v>
      </c>
      <c r="AH77" s="3">
        <f t="shared" si="30"/>
        <v>594.44074869714279</v>
      </c>
      <c r="AI77" s="44">
        <f>SUM(D77:AH77)</f>
        <v>20163.344493436573</v>
      </c>
    </row>
    <row r="78" spans="2:35" s="1" customFormat="1" ht="30" x14ac:dyDescent="0.25">
      <c r="B78" s="9" t="s">
        <v>103</v>
      </c>
      <c r="C78" s="54" t="s">
        <v>44</v>
      </c>
      <c r="D78" s="28">
        <f t="shared" ref="D78:AH78" si="31">(((D13+D14+D15)*D49)+((D21+D22)*1000*D50)+(D24*D51)+((SUM(D5:D12))*D49))</f>
        <v>1533596.6474999997</v>
      </c>
      <c r="E78" s="28">
        <f t="shared" si="31"/>
        <v>1520692.1400000001</v>
      </c>
      <c r="F78" s="28">
        <f t="shared" si="31"/>
        <v>1420367.7349999999</v>
      </c>
      <c r="G78" s="28">
        <f t="shared" si="31"/>
        <v>1279070.385</v>
      </c>
      <c r="H78" s="28">
        <f t="shared" si="31"/>
        <v>1213206.2949999999</v>
      </c>
      <c r="I78" s="28">
        <f t="shared" si="31"/>
        <v>1250359.48</v>
      </c>
      <c r="J78" s="28">
        <f t="shared" si="31"/>
        <v>1402675.0050000001</v>
      </c>
      <c r="K78" s="28">
        <f t="shared" si="31"/>
        <v>1555034.3047500001</v>
      </c>
      <c r="L78" s="28">
        <f t="shared" si="31"/>
        <v>1647315.6831250002</v>
      </c>
      <c r="M78" s="28">
        <f t="shared" si="31"/>
        <v>1708664.3925000001</v>
      </c>
      <c r="N78" s="28">
        <f t="shared" si="31"/>
        <v>1922257.2546250001</v>
      </c>
      <c r="O78" s="28">
        <f t="shared" si="31"/>
        <v>1813408.5514999998</v>
      </c>
      <c r="P78" s="28">
        <f t="shared" si="31"/>
        <v>1761917.48125</v>
      </c>
      <c r="Q78" s="28">
        <f t="shared" si="31"/>
        <v>1700274.7805000001</v>
      </c>
      <c r="R78" s="28">
        <f t="shared" si="31"/>
        <v>1654808.1425000003</v>
      </c>
      <c r="S78" s="28">
        <f t="shared" si="31"/>
        <v>1694280.8776250002</v>
      </c>
      <c r="T78" s="28">
        <f t="shared" si="31"/>
        <v>1681067.065625</v>
      </c>
      <c r="U78" s="28">
        <f t="shared" si="31"/>
        <v>1587282.2454999997</v>
      </c>
      <c r="V78" s="28">
        <f t="shared" si="31"/>
        <v>1560424.9274999998</v>
      </c>
      <c r="W78" s="28">
        <f t="shared" si="31"/>
        <v>1668541.79</v>
      </c>
      <c r="X78" s="28">
        <f t="shared" si="31"/>
        <v>1770697.4475000002</v>
      </c>
      <c r="Y78" s="28">
        <f t="shared" si="31"/>
        <v>1712703.6224999998</v>
      </c>
      <c r="Z78" s="28">
        <f t="shared" si="31"/>
        <v>1739445.4974999998</v>
      </c>
      <c r="AA78" s="28">
        <f t="shared" si="31"/>
        <v>1641330.655</v>
      </c>
      <c r="AB78" s="28">
        <f t="shared" si="31"/>
        <v>1674413.6277500002</v>
      </c>
      <c r="AC78" s="28">
        <f t="shared" si="31"/>
        <v>1723532.1978750001</v>
      </c>
      <c r="AD78" s="28">
        <f t="shared" si="31"/>
        <v>1568260.5360000001</v>
      </c>
      <c r="AE78" s="28">
        <f t="shared" si="31"/>
        <v>1529647.0023749999</v>
      </c>
      <c r="AF78" s="28">
        <f t="shared" si="31"/>
        <v>1482691.8844999999</v>
      </c>
      <c r="AG78" s="28">
        <f t="shared" si="31"/>
        <v>1572043.2652749999</v>
      </c>
      <c r="AH78" s="28">
        <f t="shared" si="31"/>
        <v>1726515.1500000001</v>
      </c>
      <c r="AI78" s="44">
        <f>SUM(D78:AH78)</f>
        <v>49716526.070774995</v>
      </c>
    </row>
    <row r="79" spans="2:35" s="2" customFormat="1" ht="15.75" thickBot="1" x14ac:dyDescent="0.3">
      <c r="B79" s="55" t="s">
        <v>60</v>
      </c>
      <c r="C79" s="56" t="s">
        <v>56</v>
      </c>
      <c r="D79" s="57">
        <f>IFERROR(D78/D77,"")</f>
        <v>2467.8953554418263</v>
      </c>
      <c r="E79" s="57">
        <f t="shared" ref="E79:AH79" si="32">IFERROR(E78/E77,"")</f>
        <v>2664.3293929488614</v>
      </c>
      <c r="F79" s="57">
        <f t="shared" si="32"/>
        <v>2598.7253881385018</v>
      </c>
      <c r="G79" s="57">
        <f t="shared" si="32"/>
        <v>2844.1092990866832</v>
      </c>
      <c r="H79" s="57">
        <f t="shared" si="32"/>
        <v>2751.05057767681</v>
      </c>
      <c r="I79" s="57">
        <f t="shared" si="32"/>
        <v>2679.6843184254049</v>
      </c>
      <c r="J79" s="57">
        <f t="shared" si="32"/>
        <v>2653.4312262479593</v>
      </c>
      <c r="K79" s="57">
        <f t="shared" si="32"/>
        <v>2512.852994244915</v>
      </c>
      <c r="L79" s="57">
        <f t="shared" si="32"/>
        <v>2406.6235512276053</v>
      </c>
      <c r="M79" s="57">
        <f t="shared" si="32"/>
        <v>2416.1935006220197</v>
      </c>
      <c r="N79" s="57">
        <f t="shared" si="32"/>
        <v>2378.758219706931</v>
      </c>
      <c r="O79" s="57">
        <f t="shared" si="32"/>
        <v>2348.053477875188</v>
      </c>
      <c r="P79" s="57">
        <f t="shared" si="32"/>
        <v>2317.0027342326644</v>
      </c>
      <c r="Q79" s="57">
        <f t="shared" si="32"/>
        <v>2338.7388725974592</v>
      </c>
      <c r="R79" s="57">
        <f t="shared" si="32"/>
        <v>2340.1011117369189</v>
      </c>
      <c r="S79" s="57">
        <f t="shared" si="32"/>
        <v>2367.1651072921914</v>
      </c>
      <c r="T79" s="57">
        <f t="shared" si="32"/>
        <v>2404.603691968528</v>
      </c>
      <c r="U79" s="57">
        <f t="shared" si="32"/>
        <v>2393.6972468396539</v>
      </c>
      <c r="V79" s="57">
        <f t="shared" si="32"/>
        <v>2472.2658952931861</v>
      </c>
      <c r="W79" s="57">
        <f t="shared" si="32"/>
        <v>2433.9139747555691</v>
      </c>
      <c r="X79" s="57">
        <f t="shared" si="32"/>
        <v>2349.3816631301211</v>
      </c>
      <c r="Y79" s="57">
        <f t="shared" si="32"/>
        <v>2439.5563458548045</v>
      </c>
      <c r="Z79" s="57">
        <f t="shared" si="32"/>
        <v>2345.1577539936989</v>
      </c>
      <c r="AA79" s="57">
        <f t="shared" si="32"/>
        <v>2435.6581688825408</v>
      </c>
      <c r="AB79" s="57">
        <f t="shared" si="32"/>
        <v>2430.3762130987725</v>
      </c>
      <c r="AC79" s="57">
        <f t="shared" si="32"/>
        <v>2366.2616743976118</v>
      </c>
      <c r="AD79" s="57">
        <f t="shared" si="32"/>
        <v>2475.6739766772985</v>
      </c>
      <c r="AE79" s="57">
        <f t="shared" si="32"/>
        <v>2454.4359479173195</v>
      </c>
      <c r="AF79" s="57">
        <f t="shared" si="32"/>
        <v>2528.2405123347448</v>
      </c>
      <c r="AG79" s="57">
        <f t="shared" si="32"/>
        <v>2486.401934064168</v>
      </c>
      <c r="AH79" s="57">
        <f t="shared" si="32"/>
        <v>2904.4360666459452</v>
      </c>
      <c r="AI79" s="47"/>
    </row>
    <row r="80" spans="2:35" ht="15.75" thickBot="1" x14ac:dyDescent="0.3"/>
    <row r="81" spans="2:35" ht="30" x14ac:dyDescent="0.25">
      <c r="B81" s="184" t="s">
        <v>143</v>
      </c>
      <c r="C81" s="185" t="s">
        <v>32</v>
      </c>
      <c r="D81" s="182">
        <f>D65+D72+D69+D75+D76</f>
        <v>615.82558127999994</v>
      </c>
      <c r="E81" s="180">
        <f t="shared" ref="E81:AH81" si="33">E65+E72+E69+E75+E76</f>
        <v>565.29563571428571</v>
      </c>
      <c r="F81" s="180">
        <f t="shared" si="33"/>
        <v>541.65837729714292</v>
      </c>
      <c r="G81" s="180">
        <f t="shared" si="33"/>
        <v>439.3141210057143</v>
      </c>
      <c r="H81" s="180">
        <f t="shared" si="33"/>
        <v>432.69362697142856</v>
      </c>
      <c r="I81" s="180">
        <f t="shared" si="33"/>
        <v>464.19760717714286</v>
      </c>
      <c r="J81" s="180">
        <f t="shared" si="33"/>
        <v>524.19528034285713</v>
      </c>
      <c r="K81" s="180">
        <f t="shared" si="33"/>
        <v>613.49708330377143</v>
      </c>
      <c r="L81" s="180">
        <f t="shared" si="33"/>
        <v>679.58761342857144</v>
      </c>
      <c r="M81" s="180">
        <f t="shared" si="33"/>
        <v>702.13807594285709</v>
      </c>
      <c r="N81" s="180">
        <f t="shared" si="33"/>
        <v>802.92974296982857</v>
      </c>
      <c r="O81" s="180">
        <f t="shared" si="33"/>
        <v>766.2794175387429</v>
      </c>
      <c r="P81" s="180">
        <f t="shared" si="33"/>
        <v>757.15970813920001</v>
      </c>
      <c r="Q81" s="180">
        <f t="shared" si="33"/>
        <v>721.71289354171427</v>
      </c>
      <c r="R81" s="180">
        <f t="shared" si="33"/>
        <v>702.03243572285714</v>
      </c>
      <c r="S81" s="180">
        <f t="shared" si="33"/>
        <v>710.7086619474286</v>
      </c>
      <c r="T81" s="180">
        <f t="shared" si="33"/>
        <v>693.9836116907428</v>
      </c>
      <c r="U81" s="180">
        <f t="shared" si="33"/>
        <v>657.90299916571428</v>
      </c>
      <c r="V81" s="180">
        <f t="shared" si="33"/>
        <v>625.92291676571426</v>
      </c>
      <c r="W81" s="180">
        <f t="shared" si="33"/>
        <v>680.41854743999988</v>
      </c>
      <c r="X81" s="180">
        <f t="shared" si="33"/>
        <v>748.52358710857141</v>
      </c>
      <c r="Y81" s="180">
        <f t="shared" si="33"/>
        <v>696.93539068571442</v>
      </c>
      <c r="Z81" s="180">
        <f t="shared" si="33"/>
        <v>736.51188056000001</v>
      </c>
      <c r="AA81" s="180">
        <f t="shared" si="33"/>
        <v>669.09984349577132</v>
      </c>
      <c r="AB81" s="180">
        <f t="shared" si="33"/>
        <v>683.83246731142856</v>
      </c>
      <c r="AC81" s="180">
        <f t="shared" si="33"/>
        <v>723.17165888982856</v>
      </c>
      <c r="AD81" s="180">
        <f t="shared" si="33"/>
        <v>628.3051184898286</v>
      </c>
      <c r="AE81" s="180">
        <f t="shared" si="33"/>
        <v>618.18339858628576</v>
      </c>
      <c r="AF81" s="180">
        <f t="shared" si="33"/>
        <v>581.24604602182853</v>
      </c>
      <c r="AG81" s="180">
        <f t="shared" si="33"/>
        <v>627.09329120445705</v>
      </c>
      <c r="AH81" s="180">
        <f t="shared" si="33"/>
        <v>589.3637986971429</v>
      </c>
      <c r="AI81" s="44">
        <f>SUM(D81:AH81)</f>
        <v>19999.720418436569</v>
      </c>
    </row>
    <row r="82" spans="2:35" ht="30" x14ac:dyDescent="0.25">
      <c r="B82" s="186" t="s">
        <v>142</v>
      </c>
      <c r="C82" s="187" t="s">
        <v>44</v>
      </c>
      <c r="D82" s="183">
        <f>(((D13+D14+D15)*D49)+((D21+D22)*1000*D50)+((SUM(D5:D12))*D49))</f>
        <v>1481596.6474999997</v>
      </c>
      <c r="E82" s="181">
        <f t="shared" ref="E82:AH82" si="34">(((E13+E14+E15)*E49)+((E21+E22)*1000*E50)+((SUM(E5:E12))*E49))</f>
        <v>1469892.1400000001</v>
      </c>
      <c r="F82" s="181">
        <f t="shared" si="34"/>
        <v>1374767.7349999999</v>
      </c>
      <c r="G82" s="181">
        <f t="shared" si="34"/>
        <v>1182270.385</v>
      </c>
      <c r="H82" s="181">
        <f t="shared" si="34"/>
        <v>1136006.2949999999</v>
      </c>
      <c r="I82" s="181">
        <f t="shared" si="34"/>
        <v>1227959.48</v>
      </c>
      <c r="J82" s="181">
        <f t="shared" si="34"/>
        <v>1361475.0050000001</v>
      </c>
      <c r="K82" s="181">
        <f t="shared" si="34"/>
        <v>1505434.3047500001</v>
      </c>
      <c r="L82" s="181">
        <f t="shared" si="34"/>
        <v>1601715.6831250002</v>
      </c>
      <c r="M82" s="181">
        <f t="shared" si="34"/>
        <v>1661864.3925000001</v>
      </c>
      <c r="N82" s="181">
        <f t="shared" si="34"/>
        <v>1874257.2546250001</v>
      </c>
      <c r="O82" s="181">
        <f t="shared" si="34"/>
        <v>1757408.5514999998</v>
      </c>
      <c r="P82" s="181">
        <f t="shared" si="34"/>
        <v>1731517.48125</v>
      </c>
      <c r="Q82" s="181">
        <f t="shared" si="34"/>
        <v>1651074.7805000001</v>
      </c>
      <c r="R82" s="181">
        <f t="shared" si="34"/>
        <v>1607208.1425000003</v>
      </c>
      <c r="S82" s="181">
        <f t="shared" si="34"/>
        <v>1647480.8776250002</v>
      </c>
      <c r="T82" s="181">
        <f t="shared" si="34"/>
        <v>1633467.065625</v>
      </c>
      <c r="U82" s="181">
        <f t="shared" si="34"/>
        <v>1538882.2454999997</v>
      </c>
      <c r="V82" s="181">
        <f t="shared" si="34"/>
        <v>1511624.9274999998</v>
      </c>
      <c r="W82" s="181">
        <f t="shared" si="34"/>
        <v>1620941.79</v>
      </c>
      <c r="X82" s="181">
        <f t="shared" si="34"/>
        <v>1722697.4475000002</v>
      </c>
      <c r="Y82" s="181">
        <f t="shared" si="34"/>
        <v>1665103.6224999998</v>
      </c>
      <c r="Z82" s="181">
        <f t="shared" si="34"/>
        <v>1691045.4974999998</v>
      </c>
      <c r="AA82" s="181">
        <f t="shared" si="34"/>
        <v>1596930.655</v>
      </c>
      <c r="AB82" s="181">
        <f t="shared" si="34"/>
        <v>1626813.6277500002</v>
      </c>
      <c r="AC82" s="181">
        <f t="shared" si="34"/>
        <v>1675132.1978750001</v>
      </c>
      <c r="AD82" s="181">
        <f t="shared" si="34"/>
        <v>1520260.5360000001</v>
      </c>
      <c r="AE82" s="181">
        <f t="shared" si="34"/>
        <v>1482847.0023749999</v>
      </c>
      <c r="AF82" s="181">
        <f t="shared" si="34"/>
        <v>1434291.8844999999</v>
      </c>
      <c r="AG82" s="181">
        <f t="shared" si="34"/>
        <v>1524043.2652749999</v>
      </c>
      <c r="AH82" s="181">
        <f t="shared" si="34"/>
        <v>1679315.1500000001</v>
      </c>
      <c r="AI82" s="44">
        <f>SUM(D82:AH82)</f>
        <v>48195326.070774995</v>
      </c>
    </row>
    <row r="83" spans="2:35" ht="15.75" thickBot="1" x14ac:dyDescent="0.3">
      <c r="B83" s="188" t="s">
        <v>60</v>
      </c>
      <c r="C83" s="189" t="s">
        <v>56</v>
      </c>
      <c r="D83" s="179">
        <f>IFERROR(D82/D81,"")</f>
        <v>2405.8705785175171</v>
      </c>
      <c r="E83" s="57">
        <f t="shared" ref="E83:AH83" si="35">IFERROR(E82/E81,"")</f>
        <v>2600.2184470125994</v>
      </c>
      <c r="F83" s="57">
        <f t="shared" si="35"/>
        <v>2538.0715827936506</v>
      </c>
      <c r="G83" s="57">
        <f t="shared" si="35"/>
        <v>2691.1731912770038</v>
      </c>
      <c r="H83" s="57">
        <f t="shared" si="35"/>
        <v>2625.4287657326931</v>
      </c>
      <c r="I83" s="57">
        <f t="shared" si="35"/>
        <v>2645.3378066022588</v>
      </c>
      <c r="J83" s="57">
        <f t="shared" si="35"/>
        <v>2597.2668126838316</v>
      </c>
      <c r="K83" s="57">
        <f t="shared" si="35"/>
        <v>2453.8573136208188</v>
      </c>
      <c r="L83" s="57">
        <f t="shared" si="35"/>
        <v>2356.8935799818692</v>
      </c>
      <c r="M83" s="57">
        <f t="shared" si="35"/>
        <v>2366.8626577021719</v>
      </c>
      <c r="N83" s="57">
        <f t="shared" si="35"/>
        <v>2334.2730432336575</v>
      </c>
      <c r="O83" s="57">
        <f t="shared" si="35"/>
        <v>2293.4304527514541</v>
      </c>
      <c r="P83" s="57">
        <f t="shared" si="35"/>
        <v>2286.8589844874168</v>
      </c>
      <c r="Q83" s="57">
        <f t="shared" si="35"/>
        <v>2287.7168958386769</v>
      </c>
      <c r="R83" s="57">
        <f t="shared" si="35"/>
        <v>2289.3645089847123</v>
      </c>
      <c r="S83" s="57">
        <f t="shared" si="35"/>
        <v>2318.0818890130045</v>
      </c>
      <c r="T83" s="57">
        <f t="shared" si="35"/>
        <v>2353.7545240375439</v>
      </c>
      <c r="U83" s="57">
        <f t="shared" si="35"/>
        <v>2339.0716373864443</v>
      </c>
      <c r="V83" s="57">
        <f t="shared" si="35"/>
        <v>2415.0336838774156</v>
      </c>
      <c r="W83" s="57">
        <f t="shared" si="35"/>
        <v>2382.2716122284078</v>
      </c>
      <c r="X83" s="57">
        <f t="shared" si="35"/>
        <v>2301.4604712117475</v>
      </c>
      <c r="Y83" s="57">
        <f t="shared" si="35"/>
        <v>2389.179319566058</v>
      </c>
      <c r="Z83" s="57">
        <f t="shared" si="35"/>
        <v>2296.0193068633585</v>
      </c>
      <c r="AA83" s="57">
        <f t="shared" si="35"/>
        <v>2386.6851420210987</v>
      </c>
      <c r="AB83" s="57">
        <f t="shared" si="35"/>
        <v>2378.9651786292306</v>
      </c>
      <c r="AC83" s="57">
        <f t="shared" si="35"/>
        <v>2316.3687034508052</v>
      </c>
      <c r="AD83" s="57">
        <f t="shared" si="35"/>
        <v>2419.6214407007269</v>
      </c>
      <c r="AE83" s="57">
        <f t="shared" si="35"/>
        <v>2398.7169596694125</v>
      </c>
      <c r="AF83" s="57">
        <f t="shared" si="35"/>
        <v>2467.6157271375837</v>
      </c>
      <c r="AG83" s="57">
        <f t="shared" si="35"/>
        <v>2430.3294049722213</v>
      </c>
      <c r="AH83" s="57">
        <f t="shared" si="35"/>
        <v>2849.3693601682376</v>
      </c>
      <c r="AI83" s="57"/>
    </row>
    <row r="84" spans="2:35" s="176" customFormat="1" ht="15.75" thickBot="1" x14ac:dyDescent="0.3">
      <c r="D84" s="177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8"/>
      <c r="AD84" s="178"/>
      <c r="AE84" s="178"/>
      <c r="AF84" s="178"/>
      <c r="AG84" s="178"/>
      <c r="AH84" s="178"/>
    </row>
    <row r="85" spans="2:35" ht="19.5" thickBot="1" x14ac:dyDescent="0.3">
      <c r="B85" s="151" t="s">
        <v>166</v>
      </c>
      <c r="C85" s="150" t="s">
        <v>39</v>
      </c>
      <c r="D85" s="153">
        <f>SUMPRODUCT(D26:AH26,D53:AH53)/SUM(D26:AH26)</f>
        <v>5.2670340564408704</v>
      </c>
    </row>
    <row r="86" spans="2:35" ht="19.5" thickBot="1" x14ac:dyDescent="0.3">
      <c r="B86" s="151" t="s">
        <v>167</v>
      </c>
      <c r="C86" s="150" t="s">
        <v>39</v>
      </c>
      <c r="D86" s="153">
        <f>SUMPRODUCT(D56:AH56,D57:AH57)/SUM(D56:AH56)</f>
        <v>5.6345751833942836</v>
      </c>
    </row>
    <row r="87" spans="2:35" ht="19.5" thickBot="1" x14ac:dyDescent="0.3">
      <c r="B87" s="151" t="s">
        <v>168</v>
      </c>
      <c r="C87" s="150" t="s">
        <v>56</v>
      </c>
      <c r="D87" s="153">
        <f>SUMPRODUCT(D77:AH77,D79:AH79)/SUM(D77:AH77)</f>
        <v>2465.6884718186689</v>
      </c>
    </row>
    <row r="88" spans="2:35" ht="19.5" thickBot="1" x14ac:dyDescent="0.3">
      <c r="B88" s="151" t="s">
        <v>169</v>
      </c>
      <c r="C88" s="150" t="s">
        <v>56</v>
      </c>
      <c r="D88" s="153">
        <f>SUMPRODUCT(D81:AH81,D83:AH83)/SUM(D81:AH81)</f>
        <v>2409.7999903211926</v>
      </c>
      <c r="E88" s="160"/>
    </row>
    <row r="89" spans="2:35" ht="19.5" thickBot="1" x14ac:dyDescent="0.3">
      <c r="B89" s="152" t="s">
        <v>170</v>
      </c>
      <c r="C89" s="150" t="s">
        <v>106</v>
      </c>
      <c r="D89" s="153">
        <f>AI54/10^5</f>
        <v>107.95874121850963</v>
      </c>
    </row>
    <row r="90" spans="2:35" ht="19.5" thickBot="1" x14ac:dyDescent="0.3">
      <c r="B90" s="152" t="s">
        <v>171</v>
      </c>
      <c r="C90" s="150" t="s">
        <v>106</v>
      </c>
      <c r="D90" s="153">
        <f>SUM(D61:AH61)/10^5</f>
        <v>127.99717196842109</v>
      </c>
    </row>
    <row r="91" spans="2:35" ht="19.5" thickBot="1" x14ac:dyDescent="0.3">
      <c r="B91" s="152" t="s">
        <v>172</v>
      </c>
      <c r="C91" s="150" t="s">
        <v>106</v>
      </c>
      <c r="D91" s="153">
        <f>D89+D90</f>
        <v>235.95591318693073</v>
      </c>
      <c r="F91" t="s">
        <v>151</v>
      </c>
      <c r="G91" t="s">
        <v>139</v>
      </c>
      <c r="H91" t="s">
        <v>151</v>
      </c>
    </row>
    <row r="96" spans="2:35" x14ac:dyDescent="0.25">
      <c r="D96" s="160"/>
    </row>
  </sheetData>
  <mergeCells count="23">
    <mergeCell ref="B45:C45"/>
    <mergeCell ref="D45:AI45"/>
    <mergeCell ref="B3:C3"/>
    <mergeCell ref="B4:C4"/>
    <mergeCell ref="D4:AI4"/>
    <mergeCell ref="B20:C20"/>
    <mergeCell ref="D20:AI20"/>
    <mergeCell ref="B23:C23"/>
    <mergeCell ref="D23:AI23"/>
    <mergeCell ref="B25:C25"/>
    <mergeCell ref="B29:C29"/>
    <mergeCell ref="D29:AI29"/>
    <mergeCell ref="B38:C38"/>
    <mergeCell ref="D38:AI38"/>
    <mergeCell ref="B74:C74"/>
    <mergeCell ref="D74:AI74"/>
    <mergeCell ref="B48:C48"/>
    <mergeCell ref="D48:AI48"/>
    <mergeCell ref="B58:C58"/>
    <mergeCell ref="B63:C63"/>
    <mergeCell ref="D63:AI63"/>
    <mergeCell ref="B67:C67"/>
    <mergeCell ref="D67:AI67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96"/>
  <sheetViews>
    <sheetView zoomScale="80" zoomScaleNormal="80" workbookViewId="0">
      <selection sqref="A1:XFD1048576"/>
    </sheetView>
  </sheetViews>
  <sheetFormatPr defaultRowHeight="15" x14ac:dyDescent="0.25"/>
  <cols>
    <col min="2" max="2" width="61.7109375" bestFit="1" customWidth="1"/>
    <col min="3" max="3" width="12.140625" bestFit="1" customWidth="1"/>
    <col min="4" max="13" width="14.140625" customWidth="1"/>
    <col min="14" max="21" width="11.5703125" bestFit="1" customWidth="1"/>
    <col min="22" max="22" width="13.140625" bestFit="1" customWidth="1"/>
    <col min="23" max="33" width="11.5703125" bestFit="1" customWidth="1"/>
    <col min="34" max="34" width="12.7109375" bestFit="1" customWidth="1"/>
  </cols>
  <sheetData>
    <row r="2" spans="2:34" ht="15.75" thickBot="1" x14ac:dyDescent="0.3"/>
    <row r="3" spans="2:34" ht="15.75" thickBot="1" x14ac:dyDescent="0.3">
      <c r="B3" s="233" t="s">
        <v>33</v>
      </c>
      <c r="C3" s="234"/>
      <c r="D3" s="48">
        <v>42614</v>
      </c>
      <c r="E3" s="48">
        <v>42615</v>
      </c>
      <c r="F3" s="48">
        <v>42616</v>
      </c>
      <c r="G3" s="48">
        <v>42617</v>
      </c>
      <c r="H3" s="48">
        <v>42618</v>
      </c>
      <c r="I3" s="48">
        <v>42619</v>
      </c>
      <c r="J3" s="48">
        <v>42620</v>
      </c>
      <c r="K3" s="48">
        <v>42621</v>
      </c>
      <c r="L3" s="48">
        <v>42622</v>
      </c>
      <c r="M3" s="48">
        <v>42623</v>
      </c>
      <c r="N3" s="48">
        <v>42624</v>
      </c>
      <c r="O3" s="48">
        <v>42625</v>
      </c>
      <c r="P3" s="48">
        <v>42626</v>
      </c>
      <c r="Q3" s="48">
        <v>42627</v>
      </c>
      <c r="R3" s="48">
        <v>42628</v>
      </c>
      <c r="S3" s="48">
        <v>42629</v>
      </c>
      <c r="T3" s="48">
        <v>42630</v>
      </c>
      <c r="U3" s="48">
        <v>42631</v>
      </c>
      <c r="V3" s="48">
        <v>42632</v>
      </c>
      <c r="W3" s="48">
        <v>42633</v>
      </c>
      <c r="X3" s="48">
        <v>42634</v>
      </c>
      <c r="Y3" s="48">
        <v>42635</v>
      </c>
      <c r="Z3" s="48">
        <v>42636</v>
      </c>
      <c r="AA3" s="48">
        <v>42637</v>
      </c>
      <c r="AB3" s="48">
        <v>42638</v>
      </c>
      <c r="AC3" s="48">
        <v>42639</v>
      </c>
      <c r="AD3" s="48">
        <v>42640</v>
      </c>
      <c r="AE3" s="48">
        <v>42641</v>
      </c>
      <c r="AF3" s="48">
        <v>42642</v>
      </c>
      <c r="AG3" s="48">
        <v>42643</v>
      </c>
      <c r="AH3" s="52" t="s">
        <v>45</v>
      </c>
    </row>
    <row r="4" spans="2:34" ht="16.5" thickBot="1" x14ac:dyDescent="0.3">
      <c r="B4" s="231" t="s">
        <v>16</v>
      </c>
      <c r="C4" s="232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30"/>
    </row>
    <row r="5" spans="2:34" x14ac:dyDescent="0.25">
      <c r="B5" s="22" t="s">
        <v>0</v>
      </c>
      <c r="C5" s="101" t="s">
        <v>1</v>
      </c>
      <c r="D5" s="60">
        <v>1356.2950000000001</v>
      </c>
      <c r="E5" s="61">
        <v>821.6</v>
      </c>
      <c r="F5" s="61">
        <v>312</v>
      </c>
      <c r="G5" s="61">
        <v>72.41</v>
      </c>
      <c r="H5" s="61">
        <v>136.46</v>
      </c>
      <c r="I5" s="61">
        <v>256.22000000000003</v>
      </c>
      <c r="J5" s="61">
        <v>658.11</v>
      </c>
      <c r="K5" s="61">
        <v>24.6</v>
      </c>
      <c r="L5" s="61">
        <v>325.83999999999997</v>
      </c>
      <c r="M5" s="61">
        <v>61.27</v>
      </c>
      <c r="N5" s="61">
        <v>186</v>
      </c>
      <c r="O5" s="61">
        <v>203.30500000000001</v>
      </c>
      <c r="P5" s="61">
        <v>100.28</v>
      </c>
      <c r="Q5" s="61">
        <v>125</v>
      </c>
      <c r="R5" s="61">
        <v>75.19</v>
      </c>
      <c r="S5" s="61">
        <v>80.760000000000005</v>
      </c>
      <c r="T5" s="61">
        <v>0</v>
      </c>
      <c r="U5" s="61">
        <v>0</v>
      </c>
      <c r="V5" s="61">
        <v>0</v>
      </c>
      <c r="W5" s="61">
        <v>0</v>
      </c>
      <c r="X5" s="61">
        <v>0</v>
      </c>
      <c r="Y5" s="61">
        <v>94.7</v>
      </c>
      <c r="Z5" s="61">
        <v>25</v>
      </c>
      <c r="AA5" s="61">
        <v>25</v>
      </c>
      <c r="AB5" s="61">
        <v>896.77</v>
      </c>
      <c r="AC5" s="61">
        <v>1787.97</v>
      </c>
      <c r="AD5" s="61">
        <v>1402</v>
      </c>
      <c r="AE5" s="61">
        <v>356.48</v>
      </c>
      <c r="AF5" s="61">
        <v>55.7</v>
      </c>
      <c r="AG5" s="61">
        <v>50</v>
      </c>
      <c r="AH5" s="61">
        <f t="shared" ref="AH5:AH19" si="0">SUM(D5:AG5)</f>
        <v>9488.9599999999991</v>
      </c>
    </row>
    <row r="6" spans="2:34" x14ac:dyDescent="0.25">
      <c r="B6" s="15" t="s">
        <v>2</v>
      </c>
      <c r="C6" s="15" t="s">
        <v>1</v>
      </c>
      <c r="D6" s="28">
        <v>91.905000000000001</v>
      </c>
      <c r="E6" s="3">
        <v>75.2</v>
      </c>
      <c r="F6" s="3">
        <v>0</v>
      </c>
      <c r="G6" s="3">
        <v>66.84</v>
      </c>
      <c r="H6" s="3">
        <v>86.33</v>
      </c>
      <c r="I6" s="3">
        <v>364.83</v>
      </c>
      <c r="J6" s="3">
        <v>1492.76</v>
      </c>
      <c r="K6" s="3">
        <v>22.3</v>
      </c>
      <c r="L6" s="3">
        <v>375.97</v>
      </c>
      <c r="M6" s="3">
        <v>75.19</v>
      </c>
      <c r="N6" s="3">
        <v>27</v>
      </c>
      <c r="O6" s="3">
        <v>83.55</v>
      </c>
      <c r="P6" s="3">
        <v>38.79</v>
      </c>
      <c r="Q6" s="3">
        <v>122.5</v>
      </c>
      <c r="R6" s="3">
        <v>66.8</v>
      </c>
      <c r="S6" s="3">
        <v>69.62</v>
      </c>
      <c r="T6" s="3">
        <v>476.23</v>
      </c>
      <c r="U6" s="3">
        <v>58.48</v>
      </c>
      <c r="V6" s="3">
        <v>75.194999999999993</v>
      </c>
      <c r="W6" s="3">
        <v>27.85</v>
      </c>
      <c r="X6" s="3">
        <v>105.8</v>
      </c>
      <c r="Y6" s="3">
        <v>843.9</v>
      </c>
      <c r="Z6" s="3">
        <v>2072.04</v>
      </c>
      <c r="AA6" s="3">
        <v>2072.04</v>
      </c>
      <c r="AB6" s="3">
        <v>1136.28</v>
      </c>
      <c r="AC6" s="3">
        <v>97.47</v>
      </c>
      <c r="AD6" s="3">
        <v>1912</v>
      </c>
      <c r="AE6" s="3">
        <v>2484.2199999999998</v>
      </c>
      <c r="AF6" s="3">
        <v>66.84</v>
      </c>
      <c r="AG6" s="3">
        <v>61.27</v>
      </c>
      <c r="AH6" s="3">
        <f t="shared" si="0"/>
        <v>14549.2</v>
      </c>
    </row>
    <row r="7" spans="2:34" x14ac:dyDescent="0.25">
      <c r="B7" s="15" t="s">
        <v>3</v>
      </c>
      <c r="C7" s="15" t="s">
        <v>1</v>
      </c>
      <c r="D7" s="28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8878.5</v>
      </c>
      <c r="V7" s="3">
        <v>9895.1049999999996</v>
      </c>
      <c r="W7" s="3">
        <v>10134.620000000001</v>
      </c>
      <c r="X7" s="3">
        <v>10686</v>
      </c>
      <c r="Y7" s="3">
        <v>10323.995000000001</v>
      </c>
      <c r="Z7" s="3">
        <v>7959.53</v>
      </c>
      <c r="AA7" s="3">
        <v>7959.53</v>
      </c>
      <c r="AB7" s="3">
        <v>6230.04</v>
      </c>
      <c r="AC7" s="3">
        <v>6895.66</v>
      </c>
      <c r="AD7" s="3">
        <v>6184</v>
      </c>
      <c r="AE7" s="3">
        <v>9028.9699999999993</v>
      </c>
      <c r="AF7" s="3">
        <v>239.51</v>
      </c>
      <c r="AG7" s="3">
        <v>8700.34</v>
      </c>
      <c r="AH7" s="3">
        <f t="shared" si="0"/>
        <v>103115.79999999999</v>
      </c>
    </row>
    <row r="8" spans="2:34" x14ac:dyDescent="0.25">
      <c r="B8" s="15" t="s">
        <v>4</v>
      </c>
      <c r="C8" s="15" t="s">
        <v>1</v>
      </c>
      <c r="D8" s="28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8212.9</v>
      </c>
      <c r="V8" s="3">
        <v>8850.73</v>
      </c>
      <c r="W8" s="3">
        <v>9569.2999999999993</v>
      </c>
      <c r="X8" s="3">
        <v>9839.41</v>
      </c>
      <c r="Y8" s="3">
        <v>9527.5</v>
      </c>
      <c r="Z8" s="3">
        <v>7104.54</v>
      </c>
      <c r="AA8" s="3">
        <v>7104.54</v>
      </c>
      <c r="AB8" s="3">
        <v>6079.65</v>
      </c>
      <c r="AC8" s="3">
        <v>6489.05</v>
      </c>
      <c r="AD8" s="3">
        <v>5514</v>
      </c>
      <c r="AE8" s="3">
        <v>3862.7950000000001</v>
      </c>
      <c r="AF8" s="3">
        <v>10967.33</v>
      </c>
      <c r="AG8" s="3">
        <v>8847.9449999999997</v>
      </c>
      <c r="AH8" s="3">
        <f t="shared" si="0"/>
        <v>101969.69</v>
      </c>
    </row>
    <row r="9" spans="2:34" x14ac:dyDescent="0.25">
      <c r="B9" s="15" t="s">
        <v>5</v>
      </c>
      <c r="C9" s="15" t="s">
        <v>1</v>
      </c>
      <c r="D9" s="28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f t="shared" si="0"/>
        <v>0</v>
      </c>
    </row>
    <row r="10" spans="2:34" x14ac:dyDescent="0.25">
      <c r="B10" s="15" t="s">
        <v>6</v>
      </c>
      <c r="C10" s="15" t="s">
        <v>1</v>
      </c>
      <c r="D10" s="28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540.29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4734.5</v>
      </c>
      <c r="AF10" s="3">
        <v>0</v>
      </c>
      <c r="AG10" s="3">
        <v>0</v>
      </c>
      <c r="AH10" s="3">
        <f t="shared" si="0"/>
        <v>5274.79</v>
      </c>
    </row>
    <row r="11" spans="2:34" x14ac:dyDescent="0.25">
      <c r="B11" s="15" t="s">
        <v>7</v>
      </c>
      <c r="C11" s="15" t="s">
        <v>1</v>
      </c>
      <c r="D11" s="28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718.53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122.5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f t="shared" si="0"/>
        <v>841.03</v>
      </c>
    </row>
    <row r="12" spans="2:34" x14ac:dyDescent="0.25">
      <c r="B12" s="15" t="s">
        <v>8</v>
      </c>
      <c r="C12" s="15" t="s">
        <v>1</v>
      </c>
      <c r="D12" s="28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8.3550000000000004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220.01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1902.155</v>
      </c>
      <c r="AF12" s="3">
        <v>0</v>
      </c>
      <c r="AG12" s="3">
        <v>0</v>
      </c>
      <c r="AH12" s="3">
        <f t="shared" si="0"/>
        <v>2130.52</v>
      </c>
    </row>
    <row r="13" spans="2:34" x14ac:dyDescent="0.25">
      <c r="B13" s="15" t="s">
        <v>9</v>
      </c>
      <c r="C13" s="15" t="s">
        <v>10</v>
      </c>
      <c r="D13" s="28">
        <v>41456.199999999997</v>
      </c>
      <c r="E13" s="3">
        <v>41069.9</v>
      </c>
      <c r="F13" s="3">
        <v>43746.84</v>
      </c>
      <c r="G13" s="3">
        <v>44401.7</v>
      </c>
      <c r="H13" s="3">
        <v>42989.23</v>
      </c>
      <c r="I13" s="3">
        <v>38912.11</v>
      </c>
      <c r="J13" s="3">
        <v>33632.129999999997</v>
      </c>
      <c r="K13" s="3">
        <v>41447.980000000003</v>
      </c>
      <c r="L13" s="3">
        <v>41094.5</v>
      </c>
      <c r="M13" s="3">
        <v>42028.86</v>
      </c>
      <c r="N13" s="3">
        <v>40453.360000000001</v>
      </c>
      <c r="O13" s="3">
        <v>40943.82</v>
      </c>
      <c r="P13" s="3">
        <v>43161.85</v>
      </c>
      <c r="Q13" s="3">
        <v>45664.800000000003</v>
      </c>
      <c r="R13" s="3">
        <v>45990.9</v>
      </c>
      <c r="S13" s="3">
        <v>44424</v>
      </c>
      <c r="T13" s="3">
        <v>41909.599999999999</v>
      </c>
      <c r="U13" s="3">
        <v>41197.199999999997</v>
      </c>
      <c r="V13" s="3">
        <v>41275.360000000001</v>
      </c>
      <c r="W13" s="3">
        <v>42168.6</v>
      </c>
      <c r="X13" s="3">
        <v>41724.720000000001</v>
      </c>
      <c r="Y13" s="3">
        <v>41113.699999999997</v>
      </c>
      <c r="Z13" s="3">
        <v>41787.14</v>
      </c>
      <c r="AA13" s="3">
        <v>41787.14</v>
      </c>
      <c r="AB13" s="3">
        <v>41795.96</v>
      </c>
      <c r="AC13" s="3">
        <v>40746</v>
      </c>
      <c r="AD13" s="3">
        <v>35895</v>
      </c>
      <c r="AE13" s="3">
        <v>23194.1</v>
      </c>
      <c r="AF13" s="3">
        <v>40675.300000000003</v>
      </c>
      <c r="AG13" s="3">
        <v>41275.360000000001</v>
      </c>
      <c r="AH13" s="3">
        <f t="shared" si="0"/>
        <v>1227963.3600000001</v>
      </c>
    </row>
    <row r="14" spans="2:34" x14ac:dyDescent="0.25">
      <c r="B14" s="15" t="s">
        <v>11</v>
      </c>
      <c r="C14" s="15" t="s">
        <v>1</v>
      </c>
      <c r="D14" s="28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1646.8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4531.7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f t="shared" si="0"/>
        <v>6178.5</v>
      </c>
    </row>
    <row r="15" spans="2:34" x14ac:dyDescent="0.25">
      <c r="B15" s="15" t="s">
        <v>12</v>
      </c>
      <c r="C15" s="15" t="s">
        <v>1</v>
      </c>
      <c r="D15" s="28">
        <v>3596.46</v>
      </c>
      <c r="E15" s="3">
        <v>2497.83</v>
      </c>
      <c r="F15" s="3">
        <v>2139.71</v>
      </c>
      <c r="G15" s="3">
        <v>1682</v>
      </c>
      <c r="H15" s="3">
        <v>1320.93</v>
      </c>
      <c r="I15" s="3">
        <v>1537.28</v>
      </c>
      <c r="J15" s="3">
        <v>1537.2840000000001</v>
      </c>
      <c r="K15" s="3">
        <v>1865.5</v>
      </c>
      <c r="L15" s="3">
        <v>203.7</v>
      </c>
      <c r="M15" s="3">
        <v>0</v>
      </c>
      <c r="N15" s="3">
        <v>1127.32</v>
      </c>
      <c r="O15" s="3">
        <v>2142.7350000000001</v>
      </c>
      <c r="P15" s="3">
        <v>475.92</v>
      </c>
      <c r="Q15" s="3">
        <v>1804.6</v>
      </c>
      <c r="R15" s="3">
        <v>57.24</v>
      </c>
      <c r="S15" s="3">
        <v>1585.6</v>
      </c>
      <c r="T15" s="3">
        <v>561.79999999999995</v>
      </c>
      <c r="U15" s="3">
        <v>2363.63</v>
      </c>
      <c r="V15" s="3">
        <v>1515.4755</v>
      </c>
      <c r="W15" s="3">
        <v>662.2</v>
      </c>
      <c r="X15" s="3">
        <v>3385.83</v>
      </c>
      <c r="Y15" s="3">
        <v>1529.3</v>
      </c>
      <c r="Z15" s="3">
        <v>1666.41</v>
      </c>
      <c r="AA15" s="3">
        <v>1666.41</v>
      </c>
      <c r="AB15" s="3">
        <v>2609.67</v>
      </c>
      <c r="AC15" s="3">
        <v>2698.68</v>
      </c>
      <c r="AD15" s="3">
        <v>2681.39</v>
      </c>
      <c r="AE15" s="3">
        <v>1264.9770000000001</v>
      </c>
      <c r="AF15" s="3">
        <v>952.14</v>
      </c>
      <c r="AG15" s="3">
        <v>1652.2</v>
      </c>
      <c r="AH15" s="3">
        <f t="shared" si="0"/>
        <v>48784.221500000007</v>
      </c>
    </row>
    <row r="16" spans="2:34" x14ac:dyDescent="0.25">
      <c r="B16" s="15" t="s">
        <v>13</v>
      </c>
      <c r="C16" s="15" t="s">
        <v>1</v>
      </c>
      <c r="D16" s="28">
        <v>25206.3</v>
      </c>
      <c r="E16" s="3">
        <v>35899.5</v>
      </c>
      <c r="F16" s="3">
        <v>42239.700000000004</v>
      </c>
      <c r="G16" s="3">
        <v>44952</v>
      </c>
      <c r="H16" s="3">
        <v>34268</v>
      </c>
      <c r="I16" s="3">
        <v>25598</v>
      </c>
      <c r="J16" s="3">
        <v>25238.850000000002</v>
      </c>
      <c r="K16" s="3">
        <v>26155.5</v>
      </c>
      <c r="L16" s="3">
        <v>29573.300000000003</v>
      </c>
      <c r="M16" s="3">
        <v>32560.1</v>
      </c>
      <c r="N16" s="3">
        <v>28678</v>
      </c>
      <c r="O16" s="3">
        <v>26310.479999999996</v>
      </c>
      <c r="P16" s="3">
        <v>38379</v>
      </c>
      <c r="Q16" s="3">
        <v>46994.65</v>
      </c>
      <c r="R16" s="3">
        <v>45132</v>
      </c>
      <c r="S16" s="3">
        <v>34423.5</v>
      </c>
      <c r="T16" s="3">
        <v>32760</v>
      </c>
      <c r="U16" s="3">
        <v>24712.7</v>
      </c>
      <c r="V16" s="3">
        <v>17788.05</v>
      </c>
      <c r="W16" s="3">
        <v>25223.1</v>
      </c>
      <c r="X16" s="3">
        <v>28076</v>
      </c>
      <c r="Y16" s="3">
        <v>18987.150000000001</v>
      </c>
      <c r="Z16" s="3">
        <v>26620.7</v>
      </c>
      <c r="AA16" s="3">
        <v>28383.65</v>
      </c>
      <c r="AB16" s="3">
        <v>23477</v>
      </c>
      <c r="AC16" s="3">
        <v>23718</v>
      </c>
      <c r="AD16" s="3">
        <v>16075</v>
      </c>
      <c r="AE16" s="3">
        <v>18515.7</v>
      </c>
      <c r="AF16" s="3">
        <v>24966.9</v>
      </c>
      <c r="AG16" s="3">
        <v>8706.7999999999993</v>
      </c>
      <c r="AH16" s="3">
        <f t="shared" si="0"/>
        <v>859619.63</v>
      </c>
    </row>
    <row r="17" spans="2:34" x14ac:dyDescent="0.25">
      <c r="B17" s="15" t="s">
        <v>14</v>
      </c>
      <c r="C17" s="15" t="s">
        <v>1</v>
      </c>
      <c r="D17" s="28">
        <f t="shared" ref="D17:AG17" si="1">D18-SUM(D5:D16)</f>
        <v>17080.140000000014</v>
      </c>
      <c r="E17" s="3">
        <f t="shared" si="1"/>
        <v>8423.2700000000041</v>
      </c>
      <c r="F17" s="3">
        <f t="shared" si="1"/>
        <v>349.05000000000291</v>
      </c>
      <c r="G17" s="3">
        <f t="shared" si="1"/>
        <v>-2387.6499999999942</v>
      </c>
      <c r="H17" s="3">
        <f t="shared" si="1"/>
        <v>-45276.060000000019</v>
      </c>
      <c r="I17" s="3">
        <f t="shared" si="1"/>
        <v>-42009.58</v>
      </c>
      <c r="J17" s="3">
        <f t="shared" si="1"/>
        <v>-38857.907999999989</v>
      </c>
      <c r="K17" s="3">
        <f t="shared" si="1"/>
        <v>-44396.490000000005</v>
      </c>
      <c r="L17" s="3">
        <f t="shared" si="1"/>
        <v>-41649.51999999999</v>
      </c>
      <c r="M17" s="3">
        <f t="shared" si="1"/>
        <v>-42408.969999999994</v>
      </c>
      <c r="N17" s="3">
        <f t="shared" si="1"/>
        <v>-40886.71</v>
      </c>
      <c r="O17" s="3">
        <f t="shared" si="1"/>
        <v>-575.08000000000175</v>
      </c>
      <c r="P17" s="3">
        <f t="shared" si="1"/>
        <v>-1480.8699999999953</v>
      </c>
      <c r="Q17" s="3">
        <f t="shared" si="1"/>
        <v>-2044.3500000000058</v>
      </c>
      <c r="R17" s="3">
        <f t="shared" si="1"/>
        <v>-1441.6300000000047</v>
      </c>
      <c r="S17" s="3">
        <f t="shared" si="1"/>
        <v>-2662.179999999993</v>
      </c>
      <c r="T17" s="3">
        <f t="shared" si="1"/>
        <v>-1677.5399999999936</v>
      </c>
      <c r="U17" s="3">
        <f t="shared" si="1"/>
        <v>342.30000000001746</v>
      </c>
      <c r="V17" s="3">
        <f t="shared" si="1"/>
        <v>-24203.855940000009</v>
      </c>
      <c r="W17" s="3">
        <f t="shared" si="1"/>
        <v>-23743.95509999997</v>
      </c>
      <c r="X17" s="3">
        <f t="shared" si="1"/>
        <v>-32666.982800000013</v>
      </c>
      <c r="Y17" s="3">
        <f t="shared" si="1"/>
        <v>-23218.709999999992</v>
      </c>
      <c r="Z17" s="3">
        <f t="shared" si="1"/>
        <v>-24096.974350000004</v>
      </c>
      <c r="AA17" s="3">
        <f t="shared" si="1"/>
        <v>-25023.48000000001</v>
      </c>
      <c r="AB17" s="3">
        <f t="shared" si="1"/>
        <v>-23384.85</v>
      </c>
      <c r="AC17" s="3">
        <f t="shared" si="1"/>
        <v>1011.0099999999948</v>
      </c>
      <c r="AD17" s="3">
        <f t="shared" si="1"/>
        <v>-816.85000000000582</v>
      </c>
      <c r="AE17" s="3">
        <f t="shared" si="1"/>
        <v>-333.79699999999866</v>
      </c>
      <c r="AF17" s="3">
        <f t="shared" si="1"/>
        <v>-838.30999999999767</v>
      </c>
      <c r="AG17" s="3">
        <f t="shared" si="1"/>
        <v>10345.785000000003</v>
      </c>
      <c r="AH17" s="3">
        <f t="shared" si="0"/>
        <v>-448530.74818999995</v>
      </c>
    </row>
    <row r="18" spans="2:34" ht="15.75" thickBot="1" x14ac:dyDescent="0.3">
      <c r="B18" s="15" t="s">
        <v>49</v>
      </c>
      <c r="C18" s="102" t="s">
        <v>1</v>
      </c>
      <c r="D18" s="29">
        <v>88787.3</v>
      </c>
      <c r="E18" s="4">
        <v>88787.3</v>
      </c>
      <c r="F18" s="4">
        <v>88787.3</v>
      </c>
      <c r="G18" s="4">
        <v>88787.3</v>
      </c>
      <c r="H18" s="4">
        <v>33524.889999999992</v>
      </c>
      <c r="I18" s="4">
        <v>24658.86</v>
      </c>
      <c r="J18" s="4">
        <v>24968.401000000005</v>
      </c>
      <c r="K18" s="4">
        <v>25119.39</v>
      </c>
      <c r="L18" s="4">
        <v>29923.790000000008</v>
      </c>
      <c r="M18" s="4">
        <v>32316.450000000004</v>
      </c>
      <c r="N18" s="5">
        <v>29584.969999999994</v>
      </c>
      <c r="O18" s="5">
        <v>69108.81</v>
      </c>
      <c r="P18" s="5">
        <v>80674.97</v>
      </c>
      <c r="Q18" s="5">
        <v>94314</v>
      </c>
      <c r="R18" s="5">
        <v>89880.5</v>
      </c>
      <c r="S18" s="5">
        <v>77921.3</v>
      </c>
      <c r="T18" s="5">
        <v>74372.600000000006</v>
      </c>
      <c r="U18" s="5">
        <v>85765.71</v>
      </c>
      <c r="V18" s="5">
        <v>55196.059559999994</v>
      </c>
      <c r="W18" s="5">
        <v>64041.714900000014</v>
      </c>
      <c r="X18" s="5">
        <v>65682.477199999994</v>
      </c>
      <c r="Y18" s="5">
        <v>59201.535000000003</v>
      </c>
      <c r="Z18" s="5">
        <v>63138.385649999997</v>
      </c>
      <c r="AA18" s="5">
        <v>63974.829999999987</v>
      </c>
      <c r="AB18" s="5">
        <v>58840.52</v>
      </c>
      <c r="AC18" s="5">
        <v>83443.839999999997</v>
      </c>
      <c r="AD18" s="5">
        <v>68846.539999999994</v>
      </c>
      <c r="AE18" s="5">
        <v>65010.1</v>
      </c>
      <c r="AF18" s="5">
        <v>77085.41</v>
      </c>
      <c r="AG18" s="5">
        <v>79639.7</v>
      </c>
      <c r="AH18" s="105">
        <f t="shared" si="0"/>
        <v>1931384.9533100002</v>
      </c>
    </row>
    <row r="19" spans="2:34" ht="15.75" thickBot="1" x14ac:dyDescent="0.3">
      <c r="B19" s="15" t="s">
        <v>83</v>
      </c>
      <c r="C19" s="102" t="s">
        <v>1</v>
      </c>
      <c r="D19" s="106">
        <f>(D39*10^6/9500/0.84)+((IF(D31&lt;0,D30*75.19,(D30-D31)*75.19)))+(SUM(D5:D12))+D16+D17</f>
        <v>64482.869360000012</v>
      </c>
      <c r="E19" s="106">
        <f t="shared" ref="E19:AG19" si="2">(E39*10^6/9500/0.84)+((IF(E31&lt;0,E30*75.19,(E30-E31)*75.19)))+(SUM(E5:E12))+E16+E17</f>
        <v>64272.716</v>
      </c>
      <c r="F19" s="106">
        <f t="shared" si="2"/>
        <v>63796.051000000007</v>
      </c>
      <c r="G19" s="106">
        <f t="shared" si="2"/>
        <v>62586.091700000004</v>
      </c>
      <c r="H19" s="106">
        <f t="shared" si="2"/>
        <v>7694.1762999999846</v>
      </c>
      <c r="I19" s="106">
        <f t="shared" si="2"/>
        <v>560.28740000000107</v>
      </c>
      <c r="J19" s="106">
        <f t="shared" si="2"/>
        <v>4367.1246900000115</v>
      </c>
      <c r="K19" s="106">
        <f t="shared" si="2"/>
        <v>-1847.7840000000069</v>
      </c>
      <c r="L19" s="106">
        <f t="shared" si="2"/>
        <v>3964.3500000000131</v>
      </c>
      <c r="M19" s="106">
        <f t="shared" si="2"/>
        <v>6369.9791000000041</v>
      </c>
      <c r="N19" s="106">
        <f t="shared" si="2"/>
        <v>5222.7999999999956</v>
      </c>
      <c r="O19" s="106">
        <f t="shared" si="2"/>
        <v>44628.246069999994</v>
      </c>
      <c r="P19" s="106">
        <f t="shared" si="2"/>
        <v>54095.555300000007</v>
      </c>
      <c r="Q19" s="106">
        <f t="shared" si="2"/>
        <v>63191.518899999995</v>
      </c>
      <c r="R19" s="106">
        <f t="shared" si="2"/>
        <v>61652.39</v>
      </c>
      <c r="S19" s="106">
        <f t="shared" si="2"/>
        <v>51091.165200000003</v>
      </c>
      <c r="T19" s="106">
        <f t="shared" si="2"/>
        <v>48852.03360000001</v>
      </c>
      <c r="U19" s="106">
        <f t="shared" si="2"/>
        <v>61110.65360000002</v>
      </c>
      <c r="V19" s="106">
        <f t="shared" si="2"/>
        <v>30171.117259999985</v>
      </c>
      <c r="W19" s="106">
        <f t="shared" si="2"/>
        <v>38392.581800000029</v>
      </c>
      <c r="X19" s="106">
        <f t="shared" si="2"/>
        <v>43033.142839097723</v>
      </c>
      <c r="Y19" s="106">
        <f t="shared" si="2"/>
        <v>34977.077400000009</v>
      </c>
      <c r="Z19" s="106">
        <f t="shared" si="2"/>
        <v>38204.13265</v>
      </c>
      <c r="AA19" s="106">
        <f t="shared" si="2"/>
        <v>40500.76679999999</v>
      </c>
      <c r="AB19" s="106">
        <f t="shared" si="2"/>
        <v>34387.308400000002</v>
      </c>
      <c r="AC19" s="106">
        <f t="shared" si="2"/>
        <v>60450.84</v>
      </c>
      <c r="AD19" s="106">
        <f t="shared" si="2"/>
        <v>46757.81319999999</v>
      </c>
      <c r="AE19" s="106">
        <f t="shared" si="2"/>
        <v>51543.876190000003</v>
      </c>
      <c r="AF19" s="106">
        <f t="shared" si="2"/>
        <v>52435.270479999999</v>
      </c>
      <c r="AG19" s="106">
        <f t="shared" si="2"/>
        <v>54776.838260000004</v>
      </c>
      <c r="AH19" s="107">
        <f t="shared" si="0"/>
        <v>1191720.9894990977</v>
      </c>
    </row>
    <row r="20" spans="2:34" ht="16.5" thickBot="1" x14ac:dyDescent="0.3">
      <c r="B20" s="231" t="s">
        <v>17</v>
      </c>
      <c r="C20" s="232"/>
      <c r="D20" s="243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5"/>
    </row>
    <row r="21" spans="2:34" x14ac:dyDescent="0.25">
      <c r="B21" s="15" t="s">
        <v>18</v>
      </c>
      <c r="C21" s="16" t="s">
        <v>46</v>
      </c>
      <c r="D21" s="60">
        <v>63.22</v>
      </c>
      <c r="E21" s="61">
        <v>50.14</v>
      </c>
      <c r="F21" s="61">
        <v>57.61</v>
      </c>
      <c r="G21" s="61">
        <v>56.22</v>
      </c>
      <c r="H21" s="61">
        <v>64.83</v>
      </c>
      <c r="I21" s="61">
        <v>59.49</v>
      </c>
      <c r="J21" s="61">
        <v>67.39</v>
      </c>
      <c r="K21" s="61">
        <v>65.14</v>
      </c>
      <c r="L21" s="61">
        <v>61.93</v>
      </c>
      <c r="M21" s="61">
        <v>59.17</v>
      </c>
      <c r="N21" s="61">
        <v>51.22</v>
      </c>
      <c r="O21" s="61">
        <v>61.22</v>
      </c>
      <c r="P21" s="61">
        <v>62.71</v>
      </c>
      <c r="Q21" s="61">
        <v>54.95</v>
      </c>
      <c r="R21" s="61">
        <v>67.86</v>
      </c>
      <c r="S21" s="61">
        <v>74.31</v>
      </c>
      <c r="T21" s="61">
        <v>67.56</v>
      </c>
      <c r="U21" s="61">
        <v>44.3</v>
      </c>
      <c r="V21" s="61">
        <v>62.49</v>
      </c>
      <c r="W21" s="61">
        <v>67.27</v>
      </c>
      <c r="X21" s="61">
        <v>39.56</v>
      </c>
      <c r="Y21" s="61">
        <v>56.78</v>
      </c>
      <c r="Z21" s="61">
        <v>59.17</v>
      </c>
      <c r="AA21" s="61">
        <v>60</v>
      </c>
      <c r="AB21" s="61">
        <v>60.39</v>
      </c>
      <c r="AC21" s="61">
        <v>55.83</v>
      </c>
      <c r="AD21" s="61">
        <v>56.84</v>
      </c>
      <c r="AE21" s="61">
        <v>49</v>
      </c>
      <c r="AF21" s="61">
        <v>49.39</v>
      </c>
      <c r="AG21" s="61">
        <v>60</v>
      </c>
      <c r="AH21" s="63">
        <f>SUM(D21:AG21)</f>
        <v>1765.99</v>
      </c>
    </row>
    <row r="22" spans="2:34" ht="15.75" thickBot="1" x14ac:dyDescent="0.3">
      <c r="B22" s="15" t="s">
        <v>19</v>
      </c>
      <c r="C22" s="17" t="s">
        <v>46</v>
      </c>
      <c r="D22" s="68">
        <v>39.17</v>
      </c>
      <c r="E22" s="69">
        <v>40.340000000000003</v>
      </c>
      <c r="F22" s="69">
        <v>42.61</v>
      </c>
      <c r="G22" s="69">
        <v>43.39</v>
      </c>
      <c r="H22" s="69">
        <v>41.66</v>
      </c>
      <c r="I22" s="69">
        <v>36.22</v>
      </c>
      <c r="J22" s="69">
        <v>36.17</v>
      </c>
      <c r="K22" s="69">
        <v>44.7</v>
      </c>
      <c r="L22" s="69">
        <v>51.83</v>
      </c>
      <c r="M22" s="69">
        <v>49.95</v>
      </c>
      <c r="N22" s="69">
        <v>37.78</v>
      </c>
      <c r="O22" s="69">
        <v>45.17</v>
      </c>
      <c r="P22" s="69">
        <v>44.71</v>
      </c>
      <c r="Q22" s="69">
        <v>51.1</v>
      </c>
      <c r="R22" s="69">
        <v>53.9</v>
      </c>
      <c r="S22" s="69">
        <v>46</v>
      </c>
      <c r="T22" s="69">
        <v>45.78</v>
      </c>
      <c r="U22" s="69">
        <v>7.6</v>
      </c>
      <c r="V22" s="69">
        <v>0</v>
      </c>
      <c r="W22" s="69">
        <v>0</v>
      </c>
      <c r="X22" s="69">
        <v>0</v>
      </c>
      <c r="Y22" s="69">
        <v>0</v>
      </c>
      <c r="Z22" s="69">
        <v>0</v>
      </c>
      <c r="AA22" s="69">
        <v>0</v>
      </c>
      <c r="AB22" s="69">
        <v>0</v>
      </c>
      <c r="AC22" s="69">
        <v>0</v>
      </c>
      <c r="AD22" s="69">
        <v>0</v>
      </c>
      <c r="AE22" s="69">
        <v>0</v>
      </c>
      <c r="AF22" s="69">
        <v>0</v>
      </c>
      <c r="AG22" s="69">
        <v>0</v>
      </c>
      <c r="AH22" s="71">
        <f>SUM(D22:AG22)</f>
        <v>758.07999999999993</v>
      </c>
    </row>
    <row r="23" spans="2:34" ht="16.5" thickBot="1" x14ac:dyDescent="0.3">
      <c r="B23" s="231" t="s">
        <v>34</v>
      </c>
      <c r="C23" s="232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30"/>
    </row>
    <row r="24" spans="2:34" ht="15.75" thickBot="1" x14ac:dyDescent="0.3">
      <c r="B24" s="15" t="s">
        <v>20</v>
      </c>
      <c r="C24" s="21" t="s">
        <v>47</v>
      </c>
      <c r="D24" s="162">
        <v>5900</v>
      </c>
      <c r="E24" s="162">
        <v>5950</v>
      </c>
      <c r="F24" s="162">
        <v>6100</v>
      </c>
      <c r="G24" s="162">
        <v>4500</v>
      </c>
      <c r="H24" s="162">
        <v>5600</v>
      </c>
      <c r="I24" s="162">
        <v>12650</v>
      </c>
      <c r="J24" s="162">
        <v>32100</v>
      </c>
      <c r="K24" s="162">
        <v>6100</v>
      </c>
      <c r="L24" s="162">
        <v>6050</v>
      </c>
      <c r="M24" s="162">
        <v>5950</v>
      </c>
      <c r="N24" s="162">
        <v>5650</v>
      </c>
      <c r="O24" s="162">
        <v>6000</v>
      </c>
      <c r="P24" s="162">
        <v>6850</v>
      </c>
      <c r="Q24" s="162">
        <v>5550</v>
      </c>
      <c r="R24" s="162">
        <v>5400</v>
      </c>
      <c r="S24" s="162">
        <v>5100</v>
      </c>
      <c r="T24" s="162">
        <v>12150</v>
      </c>
      <c r="U24" s="162">
        <v>5900</v>
      </c>
      <c r="V24" s="162">
        <v>5800</v>
      </c>
      <c r="W24" s="162">
        <v>5800</v>
      </c>
      <c r="X24" s="162">
        <v>5700</v>
      </c>
      <c r="Y24" s="162">
        <v>6050</v>
      </c>
      <c r="Z24" s="162">
        <v>4850</v>
      </c>
      <c r="AA24" s="162">
        <v>5600</v>
      </c>
      <c r="AB24" s="162">
        <v>5950</v>
      </c>
      <c r="AC24" s="162">
        <v>5800</v>
      </c>
      <c r="AD24" s="162">
        <v>18650</v>
      </c>
      <c r="AE24" s="162">
        <v>53450</v>
      </c>
      <c r="AF24" s="162">
        <v>0</v>
      </c>
      <c r="AG24" s="162">
        <v>0</v>
      </c>
      <c r="AH24" s="75">
        <f>SUM(D24:AG24)</f>
        <v>261150</v>
      </c>
    </row>
    <row r="25" spans="2:34" ht="16.5" thickBot="1" x14ac:dyDescent="0.3">
      <c r="B25" s="231" t="s">
        <v>35</v>
      </c>
      <c r="C25" s="232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9"/>
    </row>
    <row r="26" spans="2:34" x14ac:dyDescent="0.25">
      <c r="B26" s="19" t="s">
        <v>15</v>
      </c>
      <c r="C26" s="20" t="s">
        <v>21</v>
      </c>
      <c r="D26" s="162">
        <v>131824</v>
      </c>
      <c r="E26" s="162">
        <v>131120</v>
      </c>
      <c r="F26" s="174">
        <v>143504</v>
      </c>
      <c r="G26" s="214">
        <v>146560</v>
      </c>
      <c r="H26" s="162">
        <v>139499</v>
      </c>
      <c r="I26" s="162">
        <v>122416</v>
      </c>
      <c r="J26" s="162">
        <v>105696</v>
      </c>
      <c r="K26" s="162">
        <v>131596</v>
      </c>
      <c r="L26" s="162">
        <v>130640</v>
      </c>
      <c r="M26" s="174">
        <v>135232</v>
      </c>
      <c r="N26" s="214">
        <v>127744</v>
      </c>
      <c r="O26" s="162">
        <v>129648</v>
      </c>
      <c r="P26" s="162">
        <v>139328</v>
      </c>
      <c r="Q26" s="162">
        <v>151232</v>
      </c>
      <c r="R26" s="162">
        <v>152800</v>
      </c>
      <c r="S26" s="162">
        <v>145392</v>
      </c>
      <c r="T26" s="174">
        <v>135376</v>
      </c>
      <c r="U26" s="214">
        <v>131120</v>
      </c>
      <c r="V26" s="162">
        <v>131072</v>
      </c>
      <c r="W26" s="162">
        <v>134832</v>
      </c>
      <c r="X26" s="162">
        <v>132020</v>
      </c>
      <c r="Y26" s="162">
        <v>129145</v>
      </c>
      <c r="Z26" s="162">
        <v>132544</v>
      </c>
      <c r="AA26" s="174">
        <v>133472</v>
      </c>
      <c r="AB26" s="214">
        <v>132608</v>
      </c>
      <c r="AC26" s="162">
        <v>128144</v>
      </c>
      <c r="AD26" s="162">
        <v>112175</v>
      </c>
      <c r="AE26" s="162">
        <v>75000</v>
      </c>
      <c r="AF26" s="162">
        <v>128496</v>
      </c>
      <c r="AG26" s="162">
        <v>130096</v>
      </c>
      <c r="AH26" s="63">
        <f>SUM(D26:AG26)</f>
        <v>3930331</v>
      </c>
    </row>
    <row r="27" spans="2:34" x14ac:dyDescent="0.25">
      <c r="B27" s="53" t="s">
        <v>79</v>
      </c>
      <c r="C27" s="14" t="s">
        <v>80</v>
      </c>
      <c r="D27" s="30">
        <f>(D26/24000)</f>
        <v>5.4926666666666666</v>
      </c>
      <c r="E27" s="23">
        <f t="shared" ref="E27:AG27" si="3">(E26/24000)</f>
        <v>5.4633333333333329</v>
      </c>
      <c r="F27" s="23">
        <f t="shared" si="3"/>
        <v>5.9793333333333329</v>
      </c>
      <c r="G27" s="23">
        <f t="shared" si="3"/>
        <v>6.1066666666666665</v>
      </c>
      <c r="H27" s="23">
        <f t="shared" si="3"/>
        <v>5.8124583333333337</v>
      </c>
      <c r="I27" s="23">
        <f t="shared" si="3"/>
        <v>5.1006666666666662</v>
      </c>
      <c r="J27" s="23">
        <f t="shared" si="3"/>
        <v>4.4039999999999999</v>
      </c>
      <c r="K27" s="23">
        <f t="shared" si="3"/>
        <v>5.4831666666666665</v>
      </c>
      <c r="L27" s="23">
        <f t="shared" si="3"/>
        <v>5.4433333333333334</v>
      </c>
      <c r="M27" s="23">
        <f t="shared" si="3"/>
        <v>5.6346666666666669</v>
      </c>
      <c r="N27" s="23">
        <f t="shared" si="3"/>
        <v>5.3226666666666667</v>
      </c>
      <c r="O27" s="23">
        <f t="shared" si="3"/>
        <v>5.4020000000000001</v>
      </c>
      <c r="P27" s="23">
        <f t="shared" si="3"/>
        <v>5.8053333333333335</v>
      </c>
      <c r="Q27" s="23">
        <f t="shared" si="3"/>
        <v>6.301333333333333</v>
      </c>
      <c r="R27" s="23">
        <f t="shared" si="3"/>
        <v>6.3666666666666663</v>
      </c>
      <c r="S27" s="23">
        <f t="shared" si="3"/>
        <v>6.0579999999999998</v>
      </c>
      <c r="T27" s="23">
        <f t="shared" si="3"/>
        <v>5.6406666666666663</v>
      </c>
      <c r="U27" s="23">
        <f t="shared" si="3"/>
        <v>5.4633333333333329</v>
      </c>
      <c r="V27" s="23">
        <f t="shared" si="3"/>
        <v>5.4613333333333332</v>
      </c>
      <c r="W27" s="23">
        <f t="shared" si="3"/>
        <v>5.6180000000000003</v>
      </c>
      <c r="X27" s="23">
        <f t="shared" si="3"/>
        <v>5.5008333333333335</v>
      </c>
      <c r="Y27" s="23">
        <f t="shared" si="3"/>
        <v>5.3810416666666665</v>
      </c>
      <c r="Z27" s="23">
        <f t="shared" si="3"/>
        <v>5.5226666666666668</v>
      </c>
      <c r="AA27" s="23">
        <f t="shared" si="3"/>
        <v>5.5613333333333337</v>
      </c>
      <c r="AB27" s="23">
        <f t="shared" si="3"/>
        <v>5.5253333333333332</v>
      </c>
      <c r="AC27" s="23">
        <f t="shared" si="3"/>
        <v>5.3393333333333333</v>
      </c>
      <c r="AD27" s="23">
        <f t="shared" si="3"/>
        <v>4.6739583333333332</v>
      </c>
      <c r="AE27" s="23">
        <f t="shared" si="3"/>
        <v>3.125</v>
      </c>
      <c r="AF27" s="23">
        <f t="shared" si="3"/>
        <v>5.3540000000000001</v>
      </c>
      <c r="AG27" s="23">
        <f t="shared" si="3"/>
        <v>5.4206666666666665</v>
      </c>
      <c r="AH27" s="44"/>
    </row>
    <row r="28" spans="2:34" ht="15.75" thickBot="1" x14ac:dyDescent="0.3">
      <c r="B28" s="53" t="s">
        <v>81</v>
      </c>
      <c r="C28" s="14" t="s">
        <v>82</v>
      </c>
      <c r="D28" s="68">
        <f t="shared" ref="D28:AG28" si="4">IFERROR(D13/D26,"")</f>
        <v>0.31448142978516808</v>
      </c>
      <c r="E28" s="68">
        <f t="shared" si="4"/>
        <v>0.31322376449054301</v>
      </c>
      <c r="F28" s="68">
        <f t="shared" si="4"/>
        <v>0.30484753038242834</v>
      </c>
      <c r="G28" s="68">
        <f t="shared" si="4"/>
        <v>0.30295919759825324</v>
      </c>
      <c r="H28" s="68">
        <f t="shared" si="4"/>
        <v>0.30816873239234693</v>
      </c>
      <c r="I28" s="68">
        <f t="shared" si="4"/>
        <v>0.31786784407267027</v>
      </c>
      <c r="J28" s="68">
        <f t="shared" si="4"/>
        <v>0.31819680971843778</v>
      </c>
      <c r="K28" s="68">
        <f t="shared" si="4"/>
        <v>0.31496382868780209</v>
      </c>
      <c r="L28" s="68">
        <f t="shared" si="4"/>
        <v>0.31456292100428657</v>
      </c>
      <c r="M28" s="68">
        <f t="shared" si="4"/>
        <v>0.31079078916232844</v>
      </c>
      <c r="N28" s="68">
        <f t="shared" si="4"/>
        <v>0.31667522545090182</v>
      </c>
      <c r="O28" s="68">
        <f t="shared" si="4"/>
        <v>0.31580757126990006</v>
      </c>
      <c r="P28" s="68">
        <f t="shared" si="4"/>
        <v>0.30978590089572805</v>
      </c>
      <c r="Q28" s="68">
        <f t="shared" si="4"/>
        <v>0.30195196783749473</v>
      </c>
      <c r="R28" s="68">
        <f t="shared" si="4"/>
        <v>0.3009875654450262</v>
      </c>
      <c r="S28" s="68">
        <f t="shared" si="4"/>
        <v>0.30554638494552655</v>
      </c>
      <c r="T28" s="68">
        <f t="shared" si="4"/>
        <v>0.30957924595201514</v>
      </c>
      <c r="U28" s="68">
        <f t="shared" si="4"/>
        <v>0.31419463087248317</v>
      </c>
      <c r="V28" s="68">
        <f t="shared" si="4"/>
        <v>0.314906005859375</v>
      </c>
      <c r="W28" s="68">
        <f t="shared" si="4"/>
        <v>0.31274919900320397</v>
      </c>
      <c r="X28" s="68">
        <f t="shared" si="4"/>
        <v>0.31604847750340859</v>
      </c>
      <c r="Y28" s="68">
        <f t="shared" si="4"/>
        <v>0.31835301405397032</v>
      </c>
      <c r="Z28" s="68">
        <f t="shared" si="4"/>
        <v>0.31526994809270881</v>
      </c>
      <c r="AA28" s="68">
        <f t="shared" si="4"/>
        <v>0.31307794893310958</v>
      </c>
      <c r="AB28" s="68">
        <f t="shared" si="4"/>
        <v>0.31518430260617758</v>
      </c>
      <c r="AC28" s="68">
        <f t="shared" si="4"/>
        <v>0.31797040829067297</v>
      </c>
      <c r="AD28" s="68">
        <f t="shared" si="4"/>
        <v>0.31999108535770004</v>
      </c>
      <c r="AE28" s="68">
        <f t="shared" si="4"/>
        <v>0.30925466666666662</v>
      </c>
      <c r="AF28" s="68">
        <f t="shared" si="4"/>
        <v>0.316549153281036</v>
      </c>
      <c r="AG28" s="68">
        <f t="shared" si="4"/>
        <v>0.31726847866191121</v>
      </c>
      <c r="AH28" s="71"/>
    </row>
    <row r="29" spans="2:34" ht="16.5" thickBot="1" x14ac:dyDescent="0.3">
      <c r="B29" s="231" t="s">
        <v>22</v>
      </c>
      <c r="C29" s="232"/>
      <c r="D29" s="228"/>
      <c r="E29" s="229"/>
      <c r="F29" s="229"/>
      <c r="G29" s="229" t="s">
        <v>27</v>
      </c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30"/>
    </row>
    <row r="30" spans="2:34" ht="15.75" thickBot="1" x14ac:dyDescent="0.3">
      <c r="B30" s="15" t="s">
        <v>24</v>
      </c>
      <c r="C30" s="16" t="s">
        <v>23</v>
      </c>
      <c r="D30" s="60">
        <v>293.62</v>
      </c>
      <c r="E30" s="61">
        <v>275.5</v>
      </c>
      <c r="F30" s="61">
        <v>284.60000000000002</v>
      </c>
      <c r="G30" s="61">
        <v>279</v>
      </c>
      <c r="H30" s="61">
        <v>259</v>
      </c>
      <c r="I30" s="61">
        <v>234</v>
      </c>
      <c r="J30" s="61">
        <v>233.95</v>
      </c>
      <c r="K30" s="61">
        <v>228.2</v>
      </c>
      <c r="L30" s="61">
        <v>216.24</v>
      </c>
      <c r="M30" s="61">
        <v>225.21</v>
      </c>
      <c r="N30" s="61">
        <v>235</v>
      </c>
      <c r="O30" s="61">
        <v>262.61599999999999</v>
      </c>
      <c r="P30" s="61">
        <v>253</v>
      </c>
      <c r="Q30" s="61">
        <v>265.8</v>
      </c>
      <c r="R30" s="61">
        <v>259.04000000000002</v>
      </c>
      <c r="S30" s="61">
        <v>273.38</v>
      </c>
      <c r="T30" s="61">
        <v>239.88</v>
      </c>
      <c r="U30" s="61">
        <v>265.45999999999998</v>
      </c>
      <c r="V30" s="61">
        <v>253.97399999999999</v>
      </c>
      <c r="W30" s="61">
        <v>242.71</v>
      </c>
      <c r="X30" s="61">
        <v>236.88</v>
      </c>
      <c r="Y30" s="61">
        <v>259.5</v>
      </c>
      <c r="Z30" s="61">
        <v>265.63499999999999</v>
      </c>
      <c r="AA30" s="61">
        <v>286.60000000000002</v>
      </c>
      <c r="AB30" s="61">
        <v>281</v>
      </c>
      <c r="AC30" s="61">
        <v>275</v>
      </c>
      <c r="AD30" s="61">
        <v>252</v>
      </c>
      <c r="AE30" s="61">
        <v>146.20099999999999</v>
      </c>
      <c r="AF30" s="61">
        <v>245.67699999999999</v>
      </c>
      <c r="AG30" s="61">
        <v>258.2</v>
      </c>
      <c r="AH30" s="63">
        <f t="shared" ref="AH30:AH37" si="5">SUM(D30:AG30)</f>
        <v>7586.8730000000005</v>
      </c>
    </row>
    <row r="31" spans="2:34" x14ac:dyDescent="0.25">
      <c r="B31" s="15" t="s">
        <v>50</v>
      </c>
      <c r="C31" s="16" t="s">
        <v>23</v>
      </c>
      <c r="D31" s="28">
        <v>17.676000000000027</v>
      </c>
      <c r="E31" s="3">
        <v>22.100000000000005</v>
      </c>
      <c r="F31" s="3">
        <v>6.7000000000000171</v>
      </c>
      <c r="G31" s="3">
        <v>14.569999999999993</v>
      </c>
      <c r="H31" s="3">
        <v>13.230000000000004</v>
      </c>
      <c r="I31" s="3">
        <v>16.54</v>
      </c>
      <c r="J31" s="3">
        <v>40.198999999999998</v>
      </c>
      <c r="K31" s="3">
        <v>10.8</v>
      </c>
      <c r="L31" s="3">
        <v>12.239999999999981</v>
      </c>
      <c r="M31" s="3">
        <v>11.319999999999993</v>
      </c>
      <c r="N31" s="3">
        <v>6</v>
      </c>
      <c r="O31" s="3">
        <v>15.162999999999993</v>
      </c>
      <c r="P31" s="3">
        <v>26.13</v>
      </c>
      <c r="Q31" s="3">
        <v>26.490000000000006</v>
      </c>
      <c r="R31" s="3">
        <v>22.040000000000013</v>
      </c>
      <c r="S31" s="3">
        <v>18.3</v>
      </c>
      <c r="T31" s="3">
        <v>14.440000000000001</v>
      </c>
      <c r="U31" s="3">
        <v>14.019999999999978</v>
      </c>
      <c r="V31" s="3">
        <v>17.693999999999978</v>
      </c>
      <c r="W31" s="3">
        <v>14.200000000000003</v>
      </c>
      <c r="X31" s="3">
        <v>22.879999999999995</v>
      </c>
      <c r="Y31" s="3">
        <v>14.539999999999992</v>
      </c>
      <c r="Z31" s="3">
        <v>19.334999999999997</v>
      </c>
      <c r="AA31" s="3">
        <v>20.880000000000024</v>
      </c>
      <c r="AB31" s="3">
        <v>15.64</v>
      </c>
      <c r="AC31" s="3">
        <v>3</v>
      </c>
      <c r="AD31" s="3">
        <v>32.72</v>
      </c>
      <c r="AE31" s="3">
        <v>0</v>
      </c>
      <c r="AF31" s="3">
        <v>19.885000000000002</v>
      </c>
      <c r="AG31" s="3">
        <v>17.945999999999994</v>
      </c>
      <c r="AH31" s="44">
        <f t="shared" si="5"/>
        <v>506.67799999999994</v>
      </c>
    </row>
    <row r="32" spans="2:34" x14ac:dyDescent="0.25">
      <c r="B32" s="15" t="s">
        <v>25</v>
      </c>
      <c r="C32" s="18" t="s">
        <v>23</v>
      </c>
      <c r="D32" s="28">
        <v>4</v>
      </c>
      <c r="E32" s="3">
        <v>5</v>
      </c>
      <c r="F32" s="3">
        <v>8</v>
      </c>
      <c r="G32" s="3">
        <v>9</v>
      </c>
      <c r="H32" s="3">
        <v>14</v>
      </c>
      <c r="I32" s="3">
        <v>9</v>
      </c>
      <c r="J32" s="3">
        <v>4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3</v>
      </c>
      <c r="V32" s="3">
        <v>12</v>
      </c>
      <c r="W32" s="3">
        <v>9</v>
      </c>
      <c r="X32" s="3">
        <v>0</v>
      </c>
      <c r="Y32" s="3">
        <v>6</v>
      </c>
      <c r="Z32" s="3">
        <v>8</v>
      </c>
      <c r="AA32" s="3">
        <v>8</v>
      </c>
      <c r="AB32" s="3">
        <v>7</v>
      </c>
      <c r="AC32" s="3">
        <v>16</v>
      </c>
      <c r="AD32" s="3">
        <v>18</v>
      </c>
      <c r="AE32" s="3">
        <v>0</v>
      </c>
      <c r="AF32" s="3">
        <v>3</v>
      </c>
      <c r="AG32" s="3">
        <v>3</v>
      </c>
      <c r="AH32" s="44">
        <f t="shared" si="5"/>
        <v>146</v>
      </c>
    </row>
    <row r="33" spans="2:36" x14ac:dyDescent="0.25">
      <c r="B33" s="15" t="s">
        <v>26</v>
      </c>
      <c r="C33" s="18" t="s">
        <v>23</v>
      </c>
      <c r="D33" s="28">
        <v>2</v>
      </c>
      <c r="E33" s="3">
        <v>6</v>
      </c>
      <c r="F33" s="3">
        <v>7</v>
      </c>
      <c r="G33" s="3">
        <v>11</v>
      </c>
      <c r="H33" s="3">
        <v>11</v>
      </c>
      <c r="I33" s="3">
        <v>12</v>
      </c>
      <c r="J33" s="3">
        <v>6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44">
        <f t="shared" si="5"/>
        <v>55</v>
      </c>
    </row>
    <row r="34" spans="2:36" x14ac:dyDescent="0.25">
      <c r="B34" s="15" t="s">
        <v>0</v>
      </c>
      <c r="C34" s="18" t="s">
        <v>23</v>
      </c>
      <c r="D34" s="28">
        <f>D5*9500/565/0.7/1000</f>
        <v>32.578514538558785</v>
      </c>
      <c r="E34" s="28">
        <f t="shared" ref="E34:AG35" si="6">E5*9500/565/0.7/1000</f>
        <v>19.735018963337549</v>
      </c>
      <c r="F34" s="28">
        <f t="shared" si="6"/>
        <v>7.4943109987357772</v>
      </c>
      <c r="G34" s="28">
        <f t="shared" si="6"/>
        <v>1.7393046776232615</v>
      </c>
      <c r="H34" s="28">
        <f t="shared" si="6"/>
        <v>3.2778002528445009</v>
      </c>
      <c r="I34" s="28">
        <f t="shared" si="6"/>
        <v>6.154462705436158</v>
      </c>
      <c r="J34" s="28">
        <f t="shared" si="6"/>
        <v>15.807951959544882</v>
      </c>
      <c r="K34" s="28">
        <f t="shared" si="6"/>
        <v>0.59089759797724395</v>
      </c>
      <c r="L34" s="28">
        <f t="shared" si="6"/>
        <v>7.8267509481668762</v>
      </c>
      <c r="M34" s="28">
        <f t="shared" si="6"/>
        <v>1.4717193426042987</v>
      </c>
      <c r="N34" s="28">
        <f t="shared" si="6"/>
        <v>4.4677623261694057</v>
      </c>
      <c r="O34" s="28">
        <f t="shared" si="6"/>
        <v>4.8834323640960813</v>
      </c>
      <c r="P34" s="28">
        <f t="shared" si="6"/>
        <v>2.4087484197218716</v>
      </c>
      <c r="Q34" s="28">
        <f t="shared" si="6"/>
        <v>3.0025284450063214</v>
      </c>
      <c r="R34" s="28">
        <f t="shared" si="6"/>
        <v>1.8060809102402025</v>
      </c>
      <c r="S34" s="28">
        <f t="shared" si="6"/>
        <v>1.9398735777496841</v>
      </c>
      <c r="T34" s="28">
        <f t="shared" si="6"/>
        <v>0</v>
      </c>
      <c r="U34" s="28">
        <f t="shared" si="6"/>
        <v>0</v>
      </c>
      <c r="V34" s="28">
        <f t="shared" si="6"/>
        <v>0</v>
      </c>
      <c r="W34" s="28">
        <f t="shared" si="6"/>
        <v>0</v>
      </c>
      <c r="X34" s="28">
        <f t="shared" si="6"/>
        <v>0</v>
      </c>
      <c r="Y34" s="28">
        <f t="shared" si="6"/>
        <v>2.274715549936789</v>
      </c>
      <c r="Z34" s="28">
        <f t="shared" si="6"/>
        <v>0.60050568900126422</v>
      </c>
      <c r="AA34" s="28">
        <f t="shared" si="6"/>
        <v>0.60050568900126422</v>
      </c>
      <c r="AB34" s="28">
        <f t="shared" si="6"/>
        <v>21.540619469026552</v>
      </c>
      <c r="AC34" s="28">
        <f t="shared" si="6"/>
        <v>42.947446270543615</v>
      </c>
      <c r="AD34" s="28">
        <f t="shared" si="6"/>
        <v>33.676359039190899</v>
      </c>
      <c r="AE34" s="28">
        <f t="shared" si="6"/>
        <v>8.5627307206068277</v>
      </c>
      <c r="AF34" s="28">
        <f t="shared" si="6"/>
        <v>1.3379266750948169</v>
      </c>
      <c r="AG34" s="28">
        <f t="shared" si="6"/>
        <v>1.2010113780025284</v>
      </c>
      <c r="AH34" s="44">
        <f t="shared" si="5"/>
        <v>227.92697850821745</v>
      </c>
    </row>
    <row r="35" spans="2:36" x14ac:dyDescent="0.25">
      <c r="B35" s="15" t="s">
        <v>2</v>
      </c>
      <c r="C35" s="18" t="s">
        <v>23</v>
      </c>
      <c r="D35" s="28">
        <f>D6*9500/565/0.7/1000</f>
        <v>2.2075790139064475</v>
      </c>
      <c r="E35" s="28">
        <f t="shared" si="6"/>
        <v>1.806321112515803</v>
      </c>
      <c r="F35" s="28">
        <f>F6*9500/565/0.7/1000</f>
        <v>0</v>
      </c>
      <c r="G35" s="28">
        <f t="shared" si="6"/>
        <v>1.6055120101137801</v>
      </c>
      <c r="H35" s="28">
        <f t="shared" si="6"/>
        <v>2.0736662452591652</v>
      </c>
      <c r="I35" s="28">
        <f t="shared" si="6"/>
        <v>8.7632996207332514</v>
      </c>
      <c r="J35" s="28">
        <f t="shared" si="6"/>
        <v>35.856434892541088</v>
      </c>
      <c r="K35" s="28">
        <f t="shared" si="6"/>
        <v>0.53565107458912764</v>
      </c>
      <c r="L35" s="28">
        <f t="shared" si="6"/>
        <v>9.0308849557522137</v>
      </c>
      <c r="M35" s="28">
        <f t="shared" si="6"/>
        <v>1.8060809102402025</v>
      </c>
      <c r="N35" s="28">
        <f t="shared" si="6"/>
        <v>0.64854614412136535</v>
      </c>
      <c r="O35" s="28">
        <f t="shared" si="6"/>
        <v>2.0068900126422253</v>
      </c>
      <c r="P35" s="28">
        <f t="shared" si="6"/>
        <v>0.93174462705436167</v>
      </c>
      <c r="Q35" s="28">
        <f t="shared" si="6"/>
        <v>2.9424778761061949</v>
      </c>
      <c r="R35" s="28">
        <f t="shared" si="6"/>
        <v>1.6045512010113783</v>
      </c>
      <c r="S35" s="28">
        <f t="shared" si="6"/>
        <v>1.6722882427307206</v>
      </c>
      <c r="T35" s="28">
        <f t="shared" si="6"/>
        <v>11.439152970922883</v>
      </c>
      <c r="U35" s="28">
        <f t="shared" si="6"/>
        <v>1.4047029077117572</v>
      </c>
      <c r="V35" s="28">
        <f t="shared" si="6"/>
        <v>1.8062010113780023</v>
      </c>
      <c r="W35" s="28">
        <f t="shared" si="6"/>
        <v>0.66896333754740844</v>
      </c>
      <c r="X35" s="28">
        <f t="shared" si="6"/>
        <v>2.5413400758533502</v>
      </c>
      <c r="Y35" s="28">
        <f t="shared" si="6"/>
        <v>20.270670037926678</v>
      </c>
      <c r="Z35" s="28">
        <f t="shared" si="6"/>
        <v>49.770872313527185</v>
      </c>
      <c r="AA35" s="28">
        <f t="shared" si="6"/>
        <v>49.770872313527185</v>
      </c>
      <c r="AB35" s="28">
        <f t="shared" si="6"/>
        <v>27.293704171934259</v>
      </c>
      <c r="AC35" s="28">
        <f t="shared" si="6"/>
        <v>2.3412515802781289</v>
      </c>
      <c r="AD35" s="28">
        <f t="shared" si="6"/>
        <v>45.926675094816694</v>
      </c>
      <c r="AE35" s="28">
        <f t="shared" si="6"/>
        <v>59.671529709228814</v>
      </c>
      <c r="AF35" s="28">
        <f t="shared" si="6"/>
        <v>1.6055120101137801</v>
      </c>
      <c r="AG35" s="28">
        <f t="shared" si="6"/>
        <v>1.4717193426042987</v>
      </c>
      <c r="AH35" s="44">
        <f t="shared" si="5"/>
        <v>349.47509481668777</v>
      </c>
    </row>
    <row r="36" spans="2:36" x14ac:dyDescent="0.25">
      <c r="B36" s="15" t="s">
        <v>6</v>
      </c>
      <c r="C36" s="18" t="s">
        <v>23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7.2030000000000003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63.13</v>
      </c>
      <c r="AF36" s="28">
        <v>0</v>
      </c>
      <c r="AG36" s="28">
        <v>0</v>
      </c>
      <c r="AH36" s="44">
        <f t="shared" si="5"/>
        <v>70.332999999999998</v>
      </c>
    </row>
    <row r="37" spans="2:36" ht="15.75" thickBot="1" x14ac:dyDescent="0.3">
      <c r="B37" s="15" t="s">
        <v>48</v>
      </c>
      <c r="C37" s="17" t="s">
        <v>23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25.36</v>
      </c>
      <c r="AF37" s="28">
        <v>0</v>
      </c>
      <c r="AG37" s="28">
        <v>0</v>
      </c>
      <c r="AH37" s="44">
        <f t="shared" si="5"/>
        <v>25.36</v>
      </c>
    </row>
    <row r="38" spans="2:36" ht="16.5" thickBot="1" x14ac:dyDescent="0.3">
      <c r="B38" s="231" t="s">
        <v>28</v>
      </c>
      <c r="C38" s="232"/>
      <c r="D38" s="228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30"/>
    </row>
    <row r="39" spans="2:36" x14ac:dyDescent="0.25">
      <c r="B39" s="15" t="s">
        <v>29</v>
      </c>
      <c r="C39" s="101" t="s">
        <v>32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87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144">
        <f t="shared" ref="AH39:AH44" si="7">SUM(D39:AG39)</f>
        <v>87</v>
      </c>
    </row>
    <row r="40" spans="2:36" x14ac:dyDescent="0.25">
      <c r="B40" s="15" t="s">
        <v>30</v>
      </c>
      <c r="C40" s="15" t="s">
        <v>32</v>
      </c>
      <c r="D40" s="28">
        <v>228</v>
      </c>
      <c r="E40" s="3">
        <v>170</v>
      </c>
      <c r="F40" s="3">
        <v>202</v>
      </c>
      <c r="G40" s="3">
        <v>197</v>
      </c>
      <c r="H40" s="3">
        <v>224</v>
      </c>
      <c r="I40" s="3">
        <v>211</v>
      </c>
      <c r="J40" s="3">
        <v>234</v>
      </c>
      <c r="K40" s="3">
        <v>235</v>
      </c>
      <c r="L40" s="3">
        <v>223</v>
      </c>
      <c r="M40" s="3">
        <v>212</v>
      </c>
      <c r="N40" s="3">
        <v>175</v>
      </c>
      <c r="O40" s="3">
        <v>218</v>
      </c>
      <c r="P40" s="3">
        <v>230</v>
      </c>
      <c r="Q40" s="3">
        <v>186</v>
      </c>
      <c r="R40" s="3">
        <v>231</v>
      </c>
      <c r="S40" s="3">
        <v>252</v>
      </c>
      <c r="T40" s="3">
        <v>231</v>
      </c>
      <c r="U40" s="3">
        <v>149</v>
      </c>
      <c r="V40" s="3">
        <v>216</v>
      </c>
      <c r="W40" s="3">
        <v>232</v>
      </c>
      <c r="X40" s="3">
        <v>129</v>
      </c>
      <c r="Y40" s="3">
        <v>205</v>
      </c>
      <c r="Z40" s="3">
        <v>212</v>
      </c>
      <c r="AA40" s="3">
        <v>210</v>
      </c>
      <c r="AB40" s="3">
        <v>214</v>
      </c>
      <c r="AC40" s="3">
        <v>193</v>
      </c>
      <c r="AD40" s="3">
        <v>197</v>
      </c>
      <c r="AE40" s="3">
        <v>171</v>
      </c>
      <c r="AF40" s="3">
        <v>168</v>
      </c>
      <c r="AG40" s="3">
        <v>217</v>
      </c>
      <c r="AH40" s="145">
        <f t="shared" si="7"/>
        <v>6172</v>
      </c>
      <c r="AJ40" s="161"/>
    </row>
    <row r="41" spans="2:36" x14ac:dyDescent="0.25">
      <c r="B41" s="15" t="s">
        <v>31</v>
      </c>
      <c r="C41" s="15" t="s">
        <v>32</v>
      </c>
      <c r="D41" s="28">
        <v>128</v>
      </c>
      <c r="E41" s="3">
        <v>132</v>
      </c>
      <c r="F41" s="3">
        <v>139</v>
      </c>
      <c r="G41" s="3">
        <v>139</v>
      </c>
      <c r="H41" s="3">
        <v>132</v>
      </c>
      <c r="I41" s="3">
        <v>114</v>
      </c>
      <c r="J41" s="3">
        <v>116</v>
      </c>
      <c r="K41" s="3">
        <v>149</v>
      </c>
      <c r="L41" s="3">
        <v>173</v>
      </c>
      <c r="M41" s="3">
        <v>167</v>
      </c>
      <c r="N41" s="3">
        <v>124</v>
      </c>
      <c r="O41" s="3">
        <v>149</v>
      </c>
      <c r="P41" s="3">
        <v>149</v>
      </c>
      <c r="Q41" s="3">
        <v>172</v>
      </c>
      <c r="R41" s="3">
        <v>167</v>
      </c>
      <c r="S41" s="3">
        <v>144</v>
      </c>
      <c r="T41" s="3">
        <v>142</v>
      </c>
      <c r="U41" s="3">
        <v>25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145">
        <f t="shared" si="7"/>
        <v>2461</v>
      </c>
      <c r="AJ41" s="161"/>
    </row>
    <row r="42" spans="2:36" x14ac:dyDescent="0.25">
      <c r="B42" s="15" t="s">
        <v>3</v>
      </c>
      <c r="C42" s="15" t="s">
        <v>32</v>
      </c>
      <c r="D42" s="31">
        <f t="shared" ref="D42:AG44" si="8">(D7*9500*0.84)/10^6</f>
        <v>0</v>
      </c>
      <c r="E42" s="6">
        <f t="shared" si="8"/>
        <v>0</v>
      </c>
      <c r="F42" s="6">
        <f t="shared" si="8"/>
        <v>0</v>
      </c>
      <c r="G42" s="6">
        <f t="shared" si="8"/>
        <v>0</v>
      </c>
      <c r="H42" s="6">
        <f t="shared" si="8"/>
        <v>0</v>
      </c>
      <c r="I42" s="6">
        <f t="shared" si="8"/>
        <v>0</v>
      </c>
      <c r="J42" s="6">
        <f t="shared" si="8"/>
        <v>0</v>
      </c>
      <c r="K42" s="6">
        <f t="shared" si="8"/>
        <v>0</v>
      </c>
      <c r="L42" s="6">
        <f t="shared" si="8"/>
        <v>0</v>
      </c>
      <c r="M42" s="6">
        <f t="shared" si="8"/>
        <v>0</v>
      </c>
      <c r="N42" s="6">
        <f t="shared" si="8"/>
        <v>0</v>
      </c>
      <c r="O42" s="6">
        <f t="shared" si="8"/>
        <v>0</v>
      </c>
      <c r="P42" s="6">
        <f t="shared" si="8"/>
        <v>0</v>
      </c>
      <c r="Q42" s="6">
        <f t="shared" si="8"/>
        <v>0</v>
      </c>
      <c r="R42" s="6">
        <f t="shared" si="8"/>
        <v>0</v>
      </c>
      <c r="S42" s="6">
        <f t="shared" si="8"/>
        <v>0</v>
      </c>
      <c r="T42" s="6">
        <f t="shared" si="8"/>
        <v>0</v>
      </c>
      <c r="U42" s="6">
        <f t="shared" si="8"/>
        <v>70.850430000000003</v>
      </c>
      <c r="V42" s="6">
        <f t="shared" si="8"/>
        <v>78.962937899999986</v>
      </c>
      <c r="W42" s="6">
        <f t="shared" si="8"/>
        <v>80.87426760000001</v>
      </c>
      <c r="X42" s="6">
        <f t="shared" si="8"/>
        <v>85.274280000000005</v>
      </c>
      <c r="Y42" s="6">
        <f t="shared" si="8"/>
        <v>82.385480100000009</v>
      </c>
      <c r="Z42" s="6">
        <f t="shared" si="8"/>
        <v>63.517049399999998</v>
      </c>
      <c r="AA42" s="6">
        <f t="shared" si="8"/>
        <v>63.517049399999998</v>
      </c>
      <c r="AB42" s="6">
        <f t="shared" si="8"/>
        <v>49.715719199999995</v>
      </c>
      <c r="AC42" s="6">
        <f t="shared" si="8"/>
        <v>55.027366799999996</v>
      </c>
      <c r="AD42" s="6">
        <f t="shared" si="8"/>
        <v>49.348320000000001</v>
      </c>
      <c r="AE42" s="6">
        <f t="shared" si="8"/>
        <v>72.051180599999995</v>
      </c>
      <c r="AF42" s="6">
        <f t="shared" si="8"/>
        <v>1.9112897999999998</v>
      </c>
      <c r="AG42" s="6">
        <f t="shared" si="8"/>
        <v>69.428713200000004</v>
      </c>
      <c r="AH42" s="145">
        <f t="shared" si="7"/>
        <v>822.86408400000005</v>
      </c>
      <c r="AJ42" s="160"/>
    </row>
    <row r="43" spans="2:36" x14ac:dyDescent="0.25">
      <c r="B43" s="15" t="s">
        <v>4</v>
      </c>
      <c r="C43" s="15" t="s">
        <v>32</v>
      </c>
      <c r="D43" s="31">
        <f t="shared" si="8"/>
        <v>0</v>
      </c>
      <c r="E43" s="6">
        <f t="shared" si="8"/>
        <v>0</v>
      </c>
      <c r="F43" s="6">
        <f t="shared" si="8"/>
        <v>0</v>
      </c>
      <c r="G43" s="6">
        <f t="shared" si="8"/>
        <v>0</v>
      </c>
      <c r="H43" s="6">
        <f t="shared" si="8"/>
        <v>0</v>
      </c>
      <c r="I43" s="6">
        <f t="shared" si="8"/>
        <v>0</v>
      </c>
      <c r="J43" s="6">
        <f t="shared" si="8"/>
        <v>0</v>
      </c>
      <c r="K43" s="6">
        <f t="shared" si="8"/>
        <v>0</v>
      </c>
      <c r="L43" s="6">
        <f t="shared" si="8"/>
        <v>0</v>
      </c>
      <c r="M43" s="6">
        <f t="shared" si="8"/>
        <v>0</v>
      </c>
      <c r="N43" s="6">
        <f t="shared" si="8"/>
        <v>0</v>
      </c>
      <c r="O43" s="6">
        <f t="shared" si="8"/>
        <v>0</v>
      </c>
      <c r="P43" s="6">
        <f t="shared" si="8"/>
        <v>0</v>
      </c>
      <c r="Q43" s="6">
        <f t="shared" si="8"/>
        <v>0</v>
      </c>
      <c r="R43" s="6">
        <f t="shared" si="8"/>
        <v>0</v>
      </c>
      <c r="S43" s="6">
        <f t="shared" si="8"/>
        <v>0</v>
      </c>
      <c r="T43" s="6">
        <f t="shared" si="8"/>
        <v>0</v>
      </c>
      <c r="U43" s="6">
        <f t="shared" si="8"/>
        <v>65.538942000000006</v>
      </c>
      <c r="V43" s="6">
        <f t="shared" si="8"/>
        <v>70.628825399999997</v>
      </c>
      <c r="W43" s="6">
        <f t="shared" si="8"/>
        <v>76.363014000000007</v>
      </c>
      <c r="X43" s="6">
        <f t="shared" si="8"/>
        <v>78.518491799999993</v>
      </c>
      <c r="Y43" s="6">
        <f t="shared" si="8"/>
        <v>76.029449999999997</v>
      </c>
      <c r="Z43" s="6">
        <f t="shared" si="8"/>
        <v>56.694229199999995</v>
      </c>
      <c r="AA43" s="6">
        <f t="shared" si="8"/>
        <v>56.694229199999995</v>
      </c>
      <c r="AB43" s="6">
        <f t="shared" si="8"/>
        <v>48.515607000000003</v>
      </c>
      <c r="AC43" s="6">
        <f t="shared" si="8"/>
        <v>51.782618999999997</v>
      </c>
      <c r="AD43" s="6">
        <f t="shared" si="8"/>
        <v>44.001719999999999</v>
      </c>
      <c r="AE43" s="6">
        <f t="shared" si="8"/>
        <v>30.825104099999997</v>
      </c>
      <c r="AF43" s="6">
        <f t="shared" si="8"/>
        <v>87.519293399999995</v>
      </c>
      <c r="AG43" s="6">
        <f t="shared" si="8"/>
        <v>70.606601099999992</v>
      </c>
      <c r="AH43" s="145">
        <f t="shared" si="7"/>
        <v>813.71812620000003</v>
      </c>
    </row>
    <row r="44" spans="2:36" ht="15.75" thickBot="1" x14ac:dyDescent="0.3">
      <c r="B44" s="15" t="s">
        <v>5</v>
      </c>
      <c r="C44" s="15" t="s">
        <v>32</v>
      </c>
      <c r="D44" s="80">
        <f t="shared" si="8"/>
        <v>0</v>
      </c>
      <c r="E44" s="81">
        <f t="shared" si="8"/>
        <v>0</v>
      </c>
      <c r="F44" s="81">
        <f t="shared" si="8"/>
        <v>0</v>
      </c>
      <c r="G44" s="81">
        <f t="shared" si="8"/>
        <v>0</v>
      </c>
      <c r="H44" s="81">
        <f t="shared" si="8"/>
        <v>0</v>
      </c>
      <c r="I44" s="81">
        <f t="shared" si="8"/>
        <v>0</v>
      </c>
      <c r="J44" s="81">
        <f t="shared" si="8"/>
        <v>0</v>
      </c>
      <c r="K44" s="81">
        <f t="shared" si="8"/>
        <v>0</v>
      </c>
      <c r="L44" s="81">
        <f t="shared" si="8"/>
        <v>0</v>
      </c>
      <c r="M44" s="81">
        <f t="shared" si="8"/>
        <v>0</v>
      </c>
      <c r="N44" s="81">
        <f t="shared" si="8"/>
        <v>0</v>
      </c>
      <c r="O44" s="81">
        <f t="shared" si="8"/>
        <v>0</v>
      </c>
      <c r="P44" s="81">
        <f t="shared" si="8"/>
        <v>0</v>
      </c>
      <c r="Q44" s="81">
        <f t="shared" si="8"/>
        <v>0</v>
      </c>
      <c r="R44" s="81">
        <f t="shared" si="8"/>
        <v>0</v>
      </c>
      <c r="S44" s="81">
        <f t="shared" si="8"/>
        <v>0</v>
      </c>
      <c r="T44" s="81">
        <f t="shared" si="8"/>
        <v>0</v>
      </c>
      <c r="U44" s="81">
        <f t="shared" si="8"/>
        <v>0</v>
      </c>
      <c r="V44" s="81">
        <f t="shared" si="8"/>
        <v>0</v>
      </c>
      <c r="W44" s="81">
        <f t="shared" si="8"/>
        <v>0</v>
      </c>
      <c r="X44" s="81">
        <f t="shared" si="8"/>
        <v>0</v>
      </c>
      <c r="Y44" s="81">
        <f t="shared" si="8"/>
        <v>0</v>
      </c>
      <c r="Z44" s="81">
        <f t="shared" si="8"/>
        <v>0</v>
      </c>
      <c r="AA44" s="81">
        <f t="shared" si="8"/>
        <v>0</v>
      </c>
      <c r="AB44" s="81">
        <f t="shared" si="8"/>
        <v>0</v>
      </c>
      <c r="AC44" s="81">
        <f t="shared" si="8"/>
        <v>0</v>
      </c>
      <c r="AD44" s="81">
        <f t="shared" si="8"/>
        <v>0</v>
      </c>
      <c r="AE44" s="81">
        <f t="shared" si="8"/>
        <v>0</v>
      </c>
      <c r="AF44" s="81">
        <f t="shared" si="8"/>
        <v>0</v>
      </c>
      <c r="AG44" s="81">
        <f t="shared" si="8"/>
        <v>0</v>
      </c>
      <c r="AH44" s="145">
        <f t="shared" si="7"/>
        <v>0</v>
      </c>
    </row>
    <row r="45" spans="2:36" ht="16.5" thickBot="1" x14ac:dyDescent="0.3">
      <c r="B45" s="231" t="s">
        <v>40</v>
      </c>
      <c r="C45" s="232"/>
      <c r="D45" s="243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30"/>
    </row>
    <row r="46" spans="2:36" x14ac:dyDescent="0.25">
      <c r="B46" s="15" t="s">
        <v>41</v>
      </c>
      <c r="C46" s="16" t="s">
        <v>42</v>
      </c>
      <c r="D46" s="83">
        <v>6142.5599999999995</v>
      </c>
      <c r="E46" s="84">
        <v>5865.1</v>
      </c>
      <c r="F46" s="84">
        <v>6632.5</v>
      </c>
      <c r="G46" s="84">
        <v>6361.41</v>
      </c>
      <c r="H46" s="84">
        <v>7010.95</v>
      </c>
      <c r="I46" s="84">
        <v>5979.1</v>
      </c>
      <c r="J46" s="84">
        <v>4823.7235000000001</v>
      </c>
      <c r="K46" s="84">
        <v>7137.74</v>
      </c>
      <c r="L46" s="84">
        <v>7597.9</v>
      </c>
      <c r="M46" s="84">
        <v>7381.4500000000007</v>
      </c>
      <c r="N46" s="84">
        <v>6626.66</v>
      </c>
      <c r="O46" s="84">
        <v>7273.2275</v>
      </c>
      <c r="P46" s="84">
        <v>7118.68</v>
      </c>
      <c r="Q46" s="61">
        <v>8191.3899999999994</v>
      </c>
      <c r="R46" s="61">
        <v>7863.7</v>
      </c>
      <c r="S46" s="61">
        <v>7660.6</v>
      </c>
      <c r="T46" s="61">
        <v>7626.38</v>
      </c>
      <c r="U46" s="61">
        <v>6975.58</v>
      </c>
      <c r="V46" s="61">
        <v>6860.7726999999995</v>
      </c>
      <c r="W46" s="61">
        <v>6498.5350529100551</v>
      </c>
      <c r="X46" s="61">
        <v>5552</v>
      </c>
      <c r="Y46" s="61">
        <v>5545.5</v>
      </c>
      <c r="Z46" s="61">
        <v>5568</v>
      </c>
      <c r="AA46" s="61">
        <v>5909.0499999999993</v>
      </c>
      <c r="AB46" s="61">
        <v>6065.4400000000005</v>
      </c>
      <c r="AC46" s="61">
        <v>6151.34</v>
      </c>
      <c r="AD46" s="61">
        <v>5029.37</v>
      </c>
      <c r="AE46" s="61">
        <v>2908.6754000000001</v>
      </c>
      <c r="AF46" s="61">
        <v>5018.7543999999998</v>
      </c>
      <c r="AG46" s="61">
        <v>5335.1866</v>
      </c>
      <c r="AH46" s="63">
        <f>SUM(D46:AG46)</f>
        <v>190711.27515291004</v>
      </c>
    </row>
    <row r="47" spans="2:36" ht="15.75" thickBot="1" x14ac:dyDescent="0.3">
      <c r="B47" s="15" t="s">
        <v>43</v>
      </c>
      <c r="C47" s="17" t="s">
        <v>44</v>
      </c>
      <c r="D47" s="68">
        <f>D46*0.6*D51</f>
        <v>28636.614719999994</v>
      </c>
      <c r="E47" s="69">
        <f t="shared" ref="E47:AG47" si="9">E46*0.6*E51</f>
        <v>27343.096199999996</v>
      </c>
      <c r="F47" s="69">
        <f t="shared" si="9"/>
        <v>30920.714999999997</v>
      </c>
      <c r="G47" s="69">
        <f t="shared" si="9"/>
        <v>29656.893419999993</v>
      </c>
      <c r="H47" s="69">
        <f t="shared" si="9"/>
        <v>32685.048899999994</v>
      </c>
      <c r="I47" s="69">
        <f t="shared" si="9"/>
        <v>27874.564199999997</v>
      </c>
      <c r="J47" s="69">
        <f t="shared" si="9"/>
        <v>22488.198957000001</v>
      </c>
      <c r="K47" s="69">
        <f t="shared" si="9"/>
        <v>33276.143879999996</v>
      </c>
      <c r="L47" s="69">
        <f t="shared" si="9"/>
        <v>35421.409799999994</v>
      </c>
      <c r="M47" s="69">
        <f t="shared" si="9"/>
        <v>34412.319899999995</v>
      </c>
      <c r="N47" s="69">
        <f t="shared" si="9"/>
        <v>30893.488919999996</v>
      </c>
      <c r="O47" s="69">
        <f t="shared" si="9"/>
        <v>33907.786604999994</v>
      </c>
      <c r="P47" s="69">
        <f t="shared" si="9"/>
        <v>33187.286159999996</v>
      </c>
      <c r="Q47" s="69">
        <f t="shared" si="9"/>
        <v>38188.260179999997</v>
      </c>
      <c r="R47" s="69">
        <f t="shared" si="9"/>
        <v>36660.569399999993</v>
      </c>
      <c r="S47" s="69">
        <f t="shared" si="9"/>
        <v>35713.717199999992</v>
      </c>
      <c r="T47" s="69">
        <f t="shared" si="9"/>
        <v>35554.183559999998</v>
      </c>
      <c r="U47" s="69">
        <f t="shared" si="9"/>
        <v>32520.15396</v>
      </c>
      <c r="V47" s="69">
        <f t="shared" si="9"/>
        <v>31984.922327399996</v>
      </c>
      <c r="W47" s="69">
        <f t="shared" si="9"/>
        <v>30296.170416666671</v>
      </c>
      <c r="X47" s="69">
        <f t="shared" si="9"/>
        <v>25883.423999999995</v>
      </c>
      <c r="Y47" s="69">
        <f t="shared" si="9"/>
        <v>25853.120999999996</v>
      </c>
      <c r="Z47" s="69">
        <f t="shared" si="9"/>
        <v>25958.015999999996</v>
      </c>
      <c r="AA47" s="69">
        <f t="shared" si="9"/>
        <v>27547.991099999992</v>
      </c>
      <c r="AB47" s="69">
        <f t="shared" si="9"/>
        <v>28277.081279999999</v>
      </c>
      <c r="AC47" s="69">
        <f t="shared" si="9"/>
        <v>28677.54708</v>
      </c>
      <c r="AD47" s="69">
        <f t="shared" si="9"/>
        <v>23446.922939999997</v>
      </c>
      <c r="AE47" s="69">
        <f t="shared" si="9"/>
        <v>13560.244714799999</v>
      </c>
      <c r="AF47" s="69">
        <f t="shared" si="9"/>
        <v>23397.433012799997</v>
      </c>
      <c r="AG47" s="69">
        <f t="shared" si="9"/>
        <v>24872.639929199995</v>
      </c>
      <c r="AH47" s="71">
        <f>SUM(D47:AG47)</f>
        <v>889095.9647628665</v>
      </c>
    </row>
    <row r="48" spans="2:36" ht="16.5" thickBot="1" x14ac:dyDescent="0.3">
      <c r="B48" s="239" t="s">
        <v>52</v>
      </c>
      <c r="C48" s="240"/>
      <c r="D48" s="228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30"/>
    </row>
    <row r="49" spans="2:34" x14ac:dyDescent="0.25">
      <c r="B49" s="10" t="s">
        <v>36</v>
      </c>
      <c r="C49" s="110" t="s">
        <v>37</v>
      </c>
      <c r="D49" s="197">
        <v>22.74</v>
      </c>
      <c r="E49" s="197">
        <v>22.74</v>
      </c>
      <c r="F49" s="197">
        <v>22.74</v>
      </c>
      <c r="G49" s="197">
        <v>22.74</v>
      </c>
      <c r="H49" s="197">
        <v>22.74</v>
      </c>
      <c r="I49" s="197">
        <v>22.74</v>
      </c>
      <c r="J49" s="197">
        <v>22.74</v>
      </c>
      <c r="K49" s="197">
        <v>22.74</v>
      </c>
      <c r="L49" s="197">
        <v>22.74</v>
      </c>
      <c r="M49" s="197">
        <v>22.74</v>
      </c>
      <c r="N49" s="197">
        <v>22.74</v>
      </c>
      <c r="O49" s="197">
        <v>22.74</v>
      </c>
      <c r="P49" s="197">
        <v>22.74</v>
      </c>
      <c r="Q49" s="197">
        <v>22.74</v>
      </c>
      <c r="R49" s="197">
        <v>22.74</v>
      </c>
      <c r="S49" s="197">
        <v>22.74</v>
      </c>
      <c r="T49" s="197">
        <v>22.74</v>
      </c>
      <c r="U49" s="197">
        <v>22.74</v>
      </c>
      <c r="V49" s="197">
        <v>22.74</v>
      </c>
      <c r="W49" s="197">
        <v>22.74</v>
      </c>
      <c r="X49" s="197">
        <v>22.74</v>
      </c>
      <c r="Y49" s="197">
        <v>22.74</v>
      </c>
      <c r="Z49" s="197">
        <v>22.74</v>
      </c>
      <c r="AA49" s="197">
        <v>22.74</v>
      </c>
      <c r="AB49" s="197">
        <v>22.74</v>
      </c>
      <c r="AC49" s="197">
        <v>22.74</v>
      </c>
      <c r="AD49" s="197">
        <v>22.74</v>
      </c>
      <c r="AE49" s="197">
        <v>22.74</v>
      </c>
      <c r="AF49" s="197">
        <v>22.74</v>
      </c>
      <c r="AG49" s="197">
        <v>22.74</v>
      </c>
      <c r="AH49" s="85"/>
    </row>
    <row r="50" spans="2:34" x14ac:dyDescent="0.25">
      <c r="B50" s="13" t="s">
        <v>53</v>
      </c>
      <c r="C50" s="109" t="s">
        <v>54</v>
      </c>
      <c r="D50" s="197">
        <v>5.32</v>
      </c>
      <c r="E50" s="197">
        <v>5.32</v>
      </c>
      <c r="F50" s="197">
        <v>5.32</v>
      </c>
      <c r="G50" s="197">
        <v>5.32</v>
      </c>
      <c r="H50" s="197">
        <v>5.32</v>
      </c>
      <c r="I50" s="197">
        <v>5.32</v>
      </c>
      <c r="J50" s="197">
        <v>5.32</v>
      </c>
      <c r="K50" s="197">
        <v>5.32</v>
      </c>
      <c r="L50" s="197">
        <v>5.32</v>
      </c>
      <c r="M50" s="197">
        <v>5.32</v>
      </c>
      <c r="N50" s="197">
        <v>5.32</v>
      </c>
      <c r="O50" s="197">
        <v>5.32</v>
      </c>
      <c r="P50" s="197">
        <v>5.32</v>
      </c>
      <c r="Q50" s="197">
        <v>5.32</v>
      </c>
      <c r="R50" s="197">
        <v>5.32</v>
      </c>
      <c r="S50" s="197">
        <v>5.32</v>
      </c>
      <c r="T50" s="197">
        <v>5.32</v>
      </c>
      <c r="U50" s="197">
        <v>5.32</v>
      </c>
      <c r="V50" s="197">
        <v>5.32</v>
      </c>
      <c r="W50" s="197">
        <v>5.32</v>
      </c>
      <c r="X50" s="197">
        <v>5.32</v>
      </c>
      <c r="Y50" s="197">
        <v>5.32</v>
      </c>
      <c r="Z50" s="197">
        <v>5.32</v>
      </c>
      <c r="AA50" s="197">
        <v>5.32</v>
      </c>
      <c r="AB50" s="197">
        <v>5.32</v>
      </c>
      <c r="AC50" s="197">
        <v>5.32</v>
      </c>
      <c r="AD50" s="197">
        <v>5.32</v>
      </c>
      <c r="AE50" s="197">
        <v>5.32</v>
      </c>
      <c r="AF50" s="197">
        <v>5.32</v>
      </c>
      <c r="AG50" s="197">
        <v>5.32</v>
      </c>
      <c r="AH50" s="46"/>
    </row>
    <row r="51" spans="2:34" x14ac:dyDescent="0.25">
      <c r="B51" s="13" t="s">
        <v>126</v>
      </c>
      <c r="C51" s="109" t="s">
        <v>39</v>
      </c>
      <c r="D51" s="197">
        <v>7.77</v>
      </c>
      <c r="E51" s="197">
        <v>7.77</v>
      </c>
      <c r="F51" s="197">
        <v>7.77</v>
      </c>
      <c r="G51" s="197">
        <v>7.77</v>
      </c>
      <c r="H51" s="197">
        <v>7.77</v>
      </c>
      <c r="I51" s="197">
        <v>7.77</v>
      </c>
      <c r="J51" s="197">
        <v>7.77</v>
      </c>
      <c r="K51" s="197">
        <v>7.77</v>
      </c>
      <c r="L51" s="197">
        <v>7.77</v>
      </c>
      <c r="M51" s="197">
        <v>7.77</v>
      </c>
      <c r="N51" s="197">
        <v>7.77</v>
      </c>
      <c r="O51" s="197">
        <v>7.77</v>
      </c>
      <c r="P51" s="197">
        <v>7.77</v>
      </c>
      <c r="Q51" s="197">
        <v>7.77</v>
      </c>
      <c r="R51" s="197">
        <v>7.77</v>
      </c>
      <c r="S51" s="197">
        <v>7.77</v>
      </c>
      <c r="T51" s="197">
        <v>7.77</v>
      </c>
      <c r="U51" s="197">
        <v>7.77</v>
      </c>
      <c r="V51" s="197">
        <v>7.77</v>
      </c>
      <c r="W51" s="197">
        <v>7.77</v>
      </c>
      <c r="X51" s="197">
        <v>7.77</v>
      </c>
      <c r="Y51" s="197">
        <v>7.77</v>
      </c>
      <c r="Z51" s="197">
        <v>7.77</v>
      </c>
      <c r="AA51" s="197">
        <v>7.77</v>
      </c>
      <c r="AB51" s="197">
        <v>7.77</v>
      </c>
      <c r="AC51" s="197">
        <v>7.77</v>
      </c>
      <c r="AD51" s="197">
        <v>7.77</v>
      </c>
      <c r="AE51" s="197">
        <v>7.77</v>
      </c>
      <c r="AF51" s="197">
        <v>7.77</v>
      </c>
      <c r="AG51" s="197">
        <v>7.77</v>
      </c>
      <c r="AH51" s="46"/>
    </row>
    <row r="52" spans="2:34" x14ac:dyDescent="0.25">
      <c r="B52" s="13" t="s">
        <v>127</v>
      </c>
      <c r="C52" s="109" t="s">
        <v>39</v>
      </c>
      <c r="D52" s="197">
        <v>12.61</v>
      </c>
      <c r="E52" s="197">
        <v>12.61</v>
      </c>
      <c r="F52" s="197">
        <v>12.61</v>
      </c>
      <c r="G52" s="197">
        <v>12.61</v>
      </c>
      <c r="H52" s="197">
        <v>12.61</v>
      </c>
      <c r="I52" s="197">
        <v>12.61</v>
      </c>
      <c r="J52" s="197">
        <v>12.61</v>
      </c>
      <c r="K52" s="197">
        <v>12.61</v>
      </c>
      <c r="L52" s="197">
        <v>12.61</v>
      </c>
      <c r="M52" s="197">
        <v>12.61</v>
      </c>
      <c r="N52" s="197">
        <v>12.61</v>
      </c>
      <c r="O52" s="197">
        <v>12.61</v>
      </c>
      <c r="P52" s="197">
        <v>12.61</v>
      </c>
      <c r="Q52" s="197">
        <v>12.61</v>
      </c>
      <c r="R52" s="197">
        <v>12.61</v>
      </c>
      <c r="S52" s="197">
        <v>12.61</v>
      </c>
      <c r="T52" s="197">
        <v>12.61</v>
      </c>
      <c r="U52" s="197">
        <v>12.61</v>
      </c>
      <c r="V52" s="197">
        <v>12.61</v>
      </c>
      <c r="W52" s="197">
        <v>12.61</v>
      </c>
      <c r="X52" s="197">
        <v>12.61</v>
      </c>
      <c r="Y52" s="197">
        <v>12.61</v>
      </c>
      <c r="Z52" s="197">
        <v>12.61</v>
      </c>
      <c r="AA52" s="197">
        <v>12.61</v>
      </c>
      <c r="AB52" s="197">
        <v>12.61</v>
      </c>
      <c r="AC52" s="197">
        <v>12.61</v>
      </c>
      <c r="AD52" s="197">
        <v>12.61</v>
      </c>
      <c r="AE52" s="197">
        <v>12.61</v>
      </c>
      <c r="AF52" s="197">
        <v>12.61</v>
      </c>
      <c r="AG52" s="197">
        <v>12.61</v>
      </c>
      <c r="AH52" s="46"/>
    </row>
    <row r="53" spans="2:34" x14ac:dyDescent="0.25">
      <c r="B53" s="13" t="s">
        <v>51</v>
      </c>
      <c r="C53" s="109" t="s">
        <v>39</v>
      </c>
      <c r="D53" s="108">
        <f t="shared" ref="D53:AG53" si="10">IFERROR(((D18-D19)*D49/D26)+1.2-(D47/D26),"")</f>
        <v>5.1753469628717061</v>
      </c>
      <c r="E53" s="108">
        <f t="shared" si="10"/>
        <v>5.243002928309946</v>
      </c>
      <c r="F53" s="108">
        <f t="shared" si="10"/>
        <v>4.9447059821329011</v>
      </c>
      <c r="G53" s="108">
        <f t="shared" si="10"/>
        <v>5.0629816001774017</v>
      </c>
      <c r="H53" s="108">
        <f t="shared" si="10"/>
        <v>5.1764111616427373</v>
      </c>
      <c r="I53" s="108">
        <f t="shared" si="10"/>
        <v>5.4488479996405692</v>
      </c>
      <c r="J53" s="108">
        <f t="shared" si="10"/>
        <v>5.4195052256698437</v>
      </c>
      <c r="K53" s="108">
        <f t="shared" si="10"/>
        <v>5.6071050250767511</v>
      </c>
      <c r="L53" s="108">
        <f t="shared" si="10"/>
        <v>5.4475218600734836</v>
      </c>
      <c r="M53" s="108">
        <f t="shared" si="10"/>
        <v>5.3085721453945807</v>
      </c>
      <c r="N53" s="108">
        <f t="shared" si="10"/>
        <v>5.2949262343436869</v>
      </c>
      <c r="O53" s="108">
        <f t="shared" si="10"/>
        <v>5.2323046800814517</v>
      </c>
      <c r="P53" s="108">
        <f t="shared" si="10"/>
        <v>5.2998837571629522</v>
      </c>
      <c r="Q53" s="108">
        <f t="shared" si="10"/>
        <v>5.6272175203263863</v>
      </c>
      <c r="R53" s="108">
        <f t="shared" si="10"/>
        <v>5.161038298429319</v>
      </c>
      <c r="S53" s="108">
        <f t="shared" si="10"/>
        <v>5.1507232045229445</v>
      </c>
      <c r="T53" s="108">
        <f t="shared" si="10"/>
        <v>5.2242250943741864</v>
      </c>
      <c r="U53" s="108">
        <f t="shared" si="10"/>
        <v>5.2278815480170815</v>
      </c>
      <c r="V53" s="108">
        <f t="shared" si="10"/>
        <v>5.2976124998062151</v>
      </c>
      <c r="W53" s="108">
        <f t="shared" si="10"/>
        <v>5.3011415411573886</v>
      </c>
      <c r="X53" s="108">
        <f t="shared" si="10"/>
        <v>4.9052146596494284</v>
      </c>
      <c r="Y53" s="108">
        <f t="shared" si="10"/>
        <v>5.2652835558790496</v>
      </c>
      <c r="Z53" s="108">
        <f t="shared" si="10"/>
        <v>5.2820172713966675</v>
      </c>
      <c r="AA53" s="108">
        <f t="shared" si="10"/>
        <v>4.9929468807540154</v>
      </c>
      <c r="AB53" s="108">
        <f t="shared" si="10"/>
        <v>5.1800687025217176</v>
      </c>
      <c r="AC53" s="108">
        <f t="shared" si="10"/>
        <v>5.0564682928580345</v>
      </c>
      <c r="AD53" s="108">
        <f t="shared" si="10"/>
        <v>5.4687829239313581</v>
      </c>
      <c r="AE53" s="108">
        <f t="shared" si="10"/>
        <v>5.102155796327998</v>
      </c>
      <c r="AF53" s="108">
        <f t="shared" si="10"/>
        <v>5.3802603946582002</v>
      </c>
      <c r="AG53" s="108">
        <f t="shared" si="10"/>
        <v>5.3546921968269565</v>
      </c>
      <c r="AH53" s="46"/>
    </row>
    <row r="54" spans="2:34" x14ac:dyDescent="0.25">
      <c r="B54" s="13" t="s">
        <v>75</v>
      </c>
      <c r="C54" s="109" t="s">
        <v>44</v>
      </c>
      <c r="D54" s="25">
        <f t="shared" ref="D54:AG54" si="11">IFERROR((D51-D53)*D26,"")</f>
        <v>342037.54196640017</v>
      </c>
      <c r="E54" s="25">
        <f t="shared" si="11"/>
        <v>331339.85603999981</v>
      </c>
      <c r="F54" s="25">
        <f t="shared" si="11"/>
        <v>405440.99274000007</v>
      </c>
      <c r="G54" s="25">
        <f t="shared" si="11"/>
        <v>396740.61667799996</v>
      </c>
      <c r="H54" s="25">
        <f t="shared" si="11"/>
        <v>361803.04936199973</v>
      </c>
      <c r="I54" s="25">
        <f t="shared" si="11"/>
        <v>284146.14327600005</v>
      </c>
      <c r="J54" s="25">
        <f t="shared" si="11"/>
        <v>248437.89566760015</v>
      </c>
      <c r="K54" s="25">
        <f t="shared" si="11"/>
        <v>284628.3271199998</v>
      </c>
      <c r="L54" s="25">
        <f t="shared" si="11"/>
        <v>303408.54420000006</v>
      </c>
      <c r="M54" s="25">
        <f t="shared" si="11"/>
        <v>332863.81163399998</v>
      </c>
      <c r="N54" s="25">
        <f t="shared" si="11"/>
        <v>316175.82312000002</v>
      </c>
      <c r="O54" s="25">
        <f t="shared" si="11"/>
        <v>329007.12283679988</v>
      </c>
      <c r="P54" s="25">
        <f t="shared" si="11"/>
        <v>344156.35588200012</v>
      </c>
      <c r="Q54" s="25">
        <f t="shared" si="11"/>
        <v>324057.27996599989</v>
      </c>
      <c r="R54" s="25">
        <f t="shared" si="11"/>
        <v>398649.348</v>
      </c>
      <c r="S54" s="25">
        <f t="shared" si="11"/>
        <v>380821.891848</v>
      </c>
      <c r="T54" s="25">
        <f t="shared" si="11"/>
        <v>344636.82362400007</v>
      </c>
      <c r="U54" s="25">
        <f t="shared" si="11"/>
        <v>333322.5714240002</v>
      </c>
      <c r="V54" s="25">
        <f t="shared" si="11"/>
        <v>324060.77442539972</v>
      </c>
      <c r="W54" s="25">
        <f t="shared" si="11"/>
        <v>332881.12372266693</v>
      </c>
      <c r="X54" s="25">
        <f t="shared" si="11"/>
        <v>378208.96063308243</v>
      </c>
      <c r="Y54" s="25">
        <f t="shared" si="11"/>
        <v>323471.6051760001</v>
      </c>
      <c r="Z54" s="25">
        <f t="shared" si="11"/>
        <v>329767.18278000003</v>
      </c>
      <c r="AA54" s="25">
        <f t="shared" si="11"/>
        <v>370658.83393199998</v>
      </c>
      <c r="AB54" s="25">
        <f t="shared" si="11"/>
        <v>343445.60949599999</v>
      </c>
      <c r="AC54" s="25">
        <f t="shared" si="11"/>
        <v>347722.80708</v>
      </c>
      <c r="AD54" s="25">
        <f t="shared" si="11"/>
        <v>258139.02550799985</v>
      </c>
      <c r="AE54" s="25">
        <f t="shared" si="11"/>
        <v>200088.31527540012</v>
      </c>
      <c r="AF54" s="25">
        <f t="shared" si="11"/>
        <v>307071.98032799986</v>
      </c>
      <c r="AG54" s="25">
        <f t="shared" si="11"/>
        <v>314221.88396160019</v>
      </c>
      <c r="AH54" s="149">
        <f>SUM(D54:AG54)</f>
        <v>9891412.0977029465</v>
      </c>
    </row>
    <row r="55" spans="2:34" x14ac:dyDescent="0.25">
      <c r="B55" s="13" t="s">
        <v>84</v>
      </c>
      <c r="C55" s="109" t="s">
        <v>74</v>
      </c>
      <c r="D55" s="26">
        <f>IFERROR(D54/10^5,0)</f>
        <v>3.4203754196640017</v>
      </c>
      <c r="E55" s="26">
        <f>IFERROR(E54/10^5,0)+D55</f>
        <v>6.733773980064</v>
      </c>
      <c r="F55" s="26">
        <f t="shared" ref="F55:AG55" si="12">IFERROR(F54/10^5,0)+E55</f>
        <v>10.788183907464001</v>
      </c>
      <c r="G55" s="26">
        <f t="shared" si="12"/>
        <v>14.755590074244001</v>
      </c>
      <c r="H55" s="26">
        <f t="shared" si="12"/>
        <v>18.373620567863998</v>
      </c>
      <c r="I55" s="26">
        <f t="shared" si="12"/>
        <v>21.215082000623998</v>
      </c>
      <c r="J55" s="26">
        <f t="shared" si="12"/>
        <v>23.699460957299998</v>
      </c>
      <c r="K55" s="26">
        <f t="shared" si="12"/>
        <v>26.545744228499995</v>
      </c>
      <c r="L55" s="26">
        <f t="shared" si="12"/>
        <v>29.579829670499997</v>
      </c>
      <c r="M55" s="26">
        <f t="shared" si="12"/>
        <v>32.908467786839999</v>
      </c>
      <c r="N55" s="26">
        <f t="shared" si="12"/>
        <v>36.070226018040003</v>
      </c>
      <c r="O55" s="26">
        <f t="shared" si="12"/>
        <v>39.360297246408003</v>
      </c>
      <c r="P55" s="26">
        <f t="shared" si="12"/>
        <v>42.801860805228003</v>
      </c>
      <c r="Q55" s="26">
        <f t="shared" si="12"/>
        <v>46.042433604888004</v>
      </c>
      <c r="R55" s="26">
        <f t="shared" si="12"/>
        <v>50.028927084888004</v>
      </c>
      <c r="S55" s="26">
        <f t="shared" si="12"/>
        <v>53.837146003368005</v>
      </c>
      <c r="T55" s="26">
        <f t="shared" si="12"/>
        <v>57.283514239608003</v>
      </c>
      <c r="U55" s="26">
        <f t="shared" si="12"/>
        <v>60.616739953848004</v>
      </c>
      <c r="V55" s="26">
        <f t="shared" si="12"/>
        <v>63.857347698102004</v>
      </c>
      <c r="W55" s="26">
        <f t="shared" si="12"/>
        <v>67.186158935328677</v>
      </c>
      <c r="X55" s="26">
        <f t="shared" si="12"/>
        <v>70.968248541659506</v>
      </c>
      <c r="Y55" s="26">
        <f t="shared" si="12"/>
        <v>74.202964593419509</v>
      </c>
      <c r="Z55" s="26">
        <f t="shared" si="12"/>
        <v>77.500636421219511</v>
      </c>
      <c r="AA55" s="26">
        <f t="shared" si="12"/>
        <v>81.207224760539503</v>
      </c>
      <c r="AB55" s="26">
        <f t="shared" si="12"/>
        <v>84.641680855499501</v>
      </c>
      <c r="AC55" s="26">
        <f t="shared" si="12"/>
        <v>88.118908926299497</v>
      </c>
      <c r="AD55" s="26">
        <f t="shared" si="12"/>
        <v>90.700299181379492</v>
      </c>
      <c r="AE55" s="26">
        <f t="shared" si="12"/>
        <v>92.701182334133492</v>
      </c>
      <c r="AF55" s="26">
        <f t="shared" si="12"/>
        <v>95.771902137413491</v>
      </c>
      <c r="AG55" s="26">
        <f t="shared" si="12"/>
        <v>98.914120977029498</v>
      </c>
      <c r="AH55" s="46"/>
    </row>
    <row r="56" spans="2:34" x14ac:dyDescent="0.25">
      <c r="B56" s="13" t="s">
        <v>98</v>
      </c>
      <c r="C56" s="109" t="s">
        <v>21</v>
      </c>
      <c r="D56" s="6">
        <f t="shared" ref="D56:AG56" si="13">D24+D26</f>
        <v>137724</v>
      </c>
      <c r="E56" s="6">
        <f t="shared" si="13"/>
        <v>137070</v>
      </c>
      <c r="F56" s="6">
        <f t="shared" si="13"/>
        <v>149604</v>
      </c>
      <c r="G56" s="6">
        <f t="shared" si="13"/>
        <v>151060</v>
      </c>
      <c r="H56" s="6">
        <f t="shared" si="13"/>
        <v>145099</v>
      </c>
      <c r="I56" s="6">
        <f t="shared" si="13"/>
        <v>135066</v>
      </c>
      <c r="J56" s="6">
        <f t="shared" si="13"/>
        <v>137796</v>
      </c>
      <c r="K56" s="6">
        <f t="shared" si="13"/>
        <v>137696</v>
      </c>
      <c r="L56" s="6">
        <f t="shared" si="13"/>
        <v>136690</v>
      </c>
      <c r="M56" s="6">
        <f t="shared" si="13"/>
        <v>141182</v>
      </c>
      <c r="N56" s="6">
        <f t="shared" si="13"/>
        <v>133394</v>
      </c>
      <c r="O56" s="6">
        <f t="shared" si="13"/>
        <v>135648</v>
      </c>
      <c r="P56" s="6">
        <f t="shared" si="13"/>
        <v>146178</v>
      </c>
      <c r="Q56" s="6">
        <f t="shared" si="13"/>
        <v>156782</v>
      </c>
      <c r="R56" s="6">
        <f t="shared" si="13"/>
        <v>158200</v>
      </c>
      <c r="S56" s="6">
        <f t="shared" si="13"/>
        <v>150492</v>
      </c>
      <c r="T56" s="6">
        <f t="shared" si="13"/>
        <v>147526</v>
      </c>
      <c r="U56" s="6">
        <f t="shared" si="13"/>
        <v>137020</v>
      </c>
      <c r="V56" s="6">
        <f t="shared" si="13"/>
        <v>136872</v>
      </c>
      <c r="W56" s="6">
        <f t="shared" si="13"/>
        <v>140632</v>
      </c>
      <c r="X56" s="6">
        <f t="shared" si="13"/>
        <v>137720</v>
      </c>
      <c r="Y56" s="6">
        <f t="shared" si="13"/>
        <v>135195</v>
      </c>
      <c r="Z56" s="6">
        <f t="shared" si="13"/>
        <v>137394</v>
      </c>
      <c r="AA56" s="6">
        <f t="shared" si="13"/>
        <v>139072</v>
      </c>
      <c r="AB56" s="6">
        <f t="shared" si="13"/>
        <v>138558</v>
      </c>
      <c r="AC56" s="6">
        <f t="shared" si="13"/>
        <v>133944</v>
      </c>
      <c r="AD56" s="6">
        <f t="shared" si="13"/>
        <v>130825</v>
      </c>
      <c r="AE56" s="6">
        <f t="shared" si="13"/>
        <v>128450</v>
      </c>
      <c r="AF56" s="6">
        <f t="shared" si="13"/>
        <v>128496</v>
      </c>
      <c r="AG56" s="6">
        <f t="shared" si="13"/>
        <v>130096</v>
      </c>
      <c r="AH56" s="118">
        <f>SUM(D56:AG56)</f>
        <v>4191481</v>
      </c>
    </row>
    <row r="57" spans="2:34" ht="15.75" thickBot="1" x14ac:dyDescent="0.3">
      <c r="B57" s="127" t="s">
        <v>77</v>
      </c>
      <c r="C57" s="128" t="s">
        <v>78</v>
      </c>
      <c r="D57" s="129">
        <f>IFERROR(((D26*D53)+(D24*D52))/D56,D52)</f>
        <v>5.4938423080479781</v>
      </c>
      <c r="E57" s="129">
        <f t="shared" ref="E57:AG57" si="14">IFERROR(((E26*E53)+(E24*E52))/E56,E52)</f>
        <v>5.5627930543517925</v>
      </c>
      <c r="F57" s="129">
        <f t="shared" si="14"/>
        <v>5.2572530631533905</v>
      </c>
      <c r="G57" s="129">
        <f t="shared" si="14"/>
        <v>5.2878034113729644</v>
      </c>
      <c r="H57" s="129">
        <f t="shared" si="14"/>
        <v>5.4633056095355599</v>
      </c>
      <c r="I57" s="129">
        <f t="shared" si="14"/>
        <v>6.1195465677816765</v>
      </c>
      <c r="J57" s="129">
        <f t="shared" si="14"/>
        <v>7.0945529937908196</v>
      </c>
      <c r="K57" s="129">
        <f t="shared" si="14"/>
        <v>5.9173366900999316</v>
      </c>
      <c r="L57" s="129">
        <f t="shared" si="14"/>
        <v>5.764538413929329</v>
      </c>
      <c r="M57" s="129">
        <f t="shared" si="14"/>
        <v>5.6162848547690212</v>
      </c>
      <c r="N57" s="129">
        <f t="shared" si="14"/>
        <v>5.6047615101128985</v>
      </c>
      <c r="O57" s="129">
        <f t="shared" si="14"/>
        <v>5.5586358601910826</v>
      </c>
      <c r="P57" s="129">
        <f t="shared" si="14"/>
        <v>5.6424407511253385</v>
      </c>
      <c r="Q57" s="129">
        <f t="shared" si="14"/>
        <v>5.8744043323468258</v>
      </c>
      <c r="R57" s="129">
        <f t="shared" si="14"/>
        <v>5.4153012136536027</v>
      </c>
      <c r="S57" s="129">
        <f t="shared" si="14"/>
        <v>5.4035094765967626</v>
      </c>
      <c r="T57" s="129">
        <f t="shared" si="14"/>
        <v>5.8325054321001035</v>
      </c>
      <c r="U57" s="129">
        <f t="shared" si="14"/>
        <v>5.5457511938111201</v>
      </c>
      <c r="V57" s="129">
        <f t="shared" si="14"/>
        <v>5.6074775379522492</v>
      </c>
      <c r="W57" s="129">
        <f t="shared" si="14"/>
        <v>5.6025763430608473</v>
      </c>
      <c r="X57" s="129">
        <f t="shared" si="14"/>
        <v>5.2241028127136042</v>
      </c>
      <c r="Y57" s="129">
        <f t="shared" si="14"/>
        <v>5.5939609070157914</v>
      </c>
      <c r="Z57" s="129">
        <f t="shared" si="14"/>
        <v>5.5406946243649635</v>
      </c>
      <c r="AA57" s="129">
        <f t="shared" si="14"/>
        <v>5.2996620891912096</v>
      </c>
      <c r="AB57" s="129">
        <f t="shared" si="14"/>
        <v>5.4991270839937059</v>
      </c>
      <c r="AC57" s="129">
        <f t="shared" si="14"/>
        <v>5.3835488929701958</v>
      </c>
      <c r="AD57" s="129">
        <f t="shared" si="14"/>
        <v>6.4868123408522838</v>
      </c>
      <c r="AE57" s="129">
        <f t="shared" si="14"/>
        <v>8.2262840383386511</v>
      </c>
      <c r="AF57" s="129">
        <f t="shared" si="14"/>
        <v>5.3802603946582002</v>
      </c>
      <c r="AG57" s="129">
        <f t="shared" si="14"/>
        <v>5.3546921968269565</v>
      </c>
      <c r="AH57" s="114"/>
    </row>
    <row r="58" spans="2:34" ht="16.5" thickBot="1" x14ac:dyDescent="0.3">
      <c r="B58" s="239" t="s">
        <v>99</v>
      </c>
      <c r="C58" s="240"/>
      <c r="D58" s="124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15"/>
    </row>
    <row r="59" spans="2:34" x14ac:dyDescent="0.25">
      <c r="B59" s="10" t="s">
        <v>100</v>
      </c>
      <c r="C59" s="141" t="s">
        <v>78</v>
      </c>
      <c r="D59" s="137">
        <f>IF(D40&gt;0,(((D40*10^6/9500/0.84)*D49)+(D32*75.19*D49))-(D21*1000*D50),"")</f>
        <v>320223.16811428568</v>
      </c>
      <c r="E59" s="120">
        <f t="shared" ref="E59:AG59" si="15">IF(E40&gt;0,(((E40*10^6/9500/0.84)*E49)+(E32*75.19*E49))-(E21*1000*E50),"")</f>
        <v>226240.39322556386</v>
      </c>
      <c r="F59" s="120">
        <f t="shared" si="15"/>
        <v>282817.42495037598</v>
      </c>
      <c r="G59" s="120">
        <f t="shared" si="15"/>
        <v>277673.92524962407</v>
      </c>
      <c r="H59" s="120">
        <f t="shared" si="15"/>
        <v>317357.67787368415</v>
      </c>
      <c r="I59" s="120">
        <f t="shared" si="15"/>
        <v>300172.26209172938</v>
      </c>
      <c r="J59" s="120">
        <f t="shared" si="15"/>
        <v>315136.51247518789</v>
      </c>
      <c r="K59" s="120">
        <f t="shared" si="15"/>
        <v>323116.85413533822</v>
      </c>
      <c r="L59" s="120">
        <f t="shared" si="15"/>
        <v>305998.56541353377</v>
      </c>
      <c r="M59" s="120">
        <f t="shared" si="15"/>
        <v>289335.90075187967</v>
      </c>
      <c r="N59" s="120">
        <f t="shared" si="15"/>
        <v>226193.8105263157</v>
      </c>
      <c r="O59" s="120">
        <f t="shared" si="15"/>
        <v>295527.6451127819</v>
      </c>
      <c r="P59" s="120">
        <f t="shared" si="15"/>
        <v>321796.33383458637</v>
      </c>
      <c r="Q59" s="120">
        <f t="shared" si="15"/>
        <v>237696.07518796995</v>
      </c>
      <c r="R59" s="120">
        <f t="shared" si="15"/>
        <v>297247.95789473684</v>
      </c>
      <c r="S59" s="120">
        <f t="shared" si="15"/>
        <v>322776.06315789471</v>
      </c>
      <c r="T59" s="120">
        <f t="shared" si="15"/>
        <v>298843.95789473684</v>
      </c>
      <c r="U59" s="120">
        <f t="shared" si="15"/>
        <v>194047.44676240598</v>
      </c>
      <c r="V59" s="120">
        <f t="shared" si="15"/>
        <v>303589.84419248113</v>
      </c>
      <c r="W59" s="120">
        <f t="shared" si="15"/>
        <v>318624.76735488721</v>
      </c>
      <c r="X59" s="120">
        <f t="shared" si="15"/>
        <v>157142.30375939846</v>
      </c>
      <c r="Y59" s="120">
        <f t="shared" si="15"/>
        <v>292362.25593082694</v>
      </c>
      <c r="Z59" s="120">
        <f t="shared" si="15"/>
        <v>303014.46555187972</v>
      </c>
      <c r="AA59" s="120">
        <f t="shared" si="15"/>
        <v>292899.61743157892</v>
      </c>
      <c r="AB59" s="120">
        <f t="shared" si="15"/>
        <v>300513.49307218037</v>
      </c>
      <c r="AC59" s="120">
        <f t="shared" si="15"/>
        <v>280318.97320902249</v>
      </c>
      <c r="AD59" s="120">
        <f t="shared" si="15"/>
        <v>289763.91064962401</v>
      </c>
      <c r="AE59" s="120">
        <f t="shared" si="15"/>
        <v>226605.71428571432</v>
      </c>
      <c r="AF59" s="120">
        <f t="shared" si="15"/>
        <v>221111.50390526315</v>
      </c>
      <c r="AG59" s="120">
        <f t="shared" si="15"/>
        <v>304297.88285263162</v>
      </c>
      <c r="AH59" s="117">
        <f>SUM(D59:AG59)</f>
        <v>8442446.7068481185</v>
      </c>
    </row>
    <row r="60" spans="2:34" x14ac:dyDescent="0.25">
      <c r="B60" s="13" t="s">
        <v>101</v>
      </c>
      <c r="C60" s="142" t="s">
        <v>78</v>
      </c>
      <c r="D60" s="138">
        <f>IF(D41&gt;0,(((D41*10^6/9500/0.84)*D49)+(D33*75.19*D49))-(D22*1000*D50),"")</f>
        <v>159787.12089924811</v>
      </c>
      <c r="E60" s="116">
        <f t="shared" ref="E60:AG60" si="16">IF(E41&gt;0,(((E41*10^6/9500/0.84)*E49)+(E33*75.19*E49))-(E22*1000*E50),"")</f>
        <v>171800.49953984961</v>
      </c>
      <c r="F60" s="116">
        <f t="shared" si="16"/>
        <v>181381.28856090229</v>
      </c>
      <c r="G60" s="116">
        <f t="shared" si="16"/>
        <v>184070.97096090225</v>
      </c>
      <c r="H60" s="116">
        <f t="shared" si="16"/>
        <v>173327.20253984962</v>
      </c>
      <c r="I60" s="116">
        <f t="shared" si="16"/>
        <v>152684.59005714284</v>
      </c>
      <c r="J60" s="116">
        <f t="shared" si="16"/>
        <v>148390.91457744356</v>
      </c>
      <c r="K60" s="116">
        <f t="shared" si="16"/>
        <v>186789.98496240599</v>
      </c>
      <c r="L60" s="116">
        <f t="shared" si="16"/>
        <v>217249.36240601499</v>
      </c>
      <c r="M60" s="116">
        <f t="shared" si="16"/>
        <v>210153.21804511279</v>
      </c>
      <c r="N60" s="116">
        <f t="shared" si="16"/>
        <v>152363.78345864659</v>
      </c>
      <c r="O60" s="116">
        <f t="shared" si="16"/>
        <v>184289.58496240596</v>
      </c>
      <c r="P60" s="116">
        <f t="shared" si="16"/>
        <v>186736.78496240597</v>
      </c>
      <c r="Q60" s="116">
        <f t="shared" si="16"/>
        <v>218283.33834586467</v>
      </c>
      <c r="R60" s="116">
        <f t="shared" si="16"/>
        <v>189139.21804511279</v>
      </c>
      <c r="S60" s="116">
        <f t="shared" si="16"/>
        <v>165625.86466165417</v>
      </c>
      <c r="T60" s="116">
        <f t="shared" si="16"/>
        <v>161097.01654135334</v>
      </c>
      <c r="U60" s="116">
        <f t="shared" si="16"/>
        <v>30808.601503759404</v>
      </c>
      <c r="V60" s="116" t="str">
        <f t="shared" si="16"/>
        <v/>
      </c>
      <c r="W60" s="116" t="str">
        <f t="shared" si="16"/>
        <v/>
      </c>
      <c r="X60" s="116" t="str">
        <f t="shared" si="16"/>
        <v/>
      </c>
      <c r="Y60" s="116" t="str">
        <f t="shared" si="16"/>
        <v/>
      </c>
      <c r="Z60" s="116" t="str">
        <f t="shared" si="16"/>
        <v/>
      </c>
      <c r="AA60" s="116" t="str">
        <f t="shared" si="16"/>
        <v/>
      </c>
      <c r="AB60" s="116" t="str">
        <f t="shared" si="16"/>
        <v/>
      </c>
      <c r="AC60" s="116" t="str">
        <f t="shared" si="16"/>
        <v/>
      </c>
      <c r="AD60" s="116" t="str">
        <f t="shared" si="16"/>
        <v/>
      </c>
      <c r="AE60" s="116" t="str">
        <f t="shared" si="16"/>
        <v/>
      </c>
      <c r="AF60" s="116" t="str">
        <f t="shared" si="16"/>
        <v/>
      </c>
      <c r="AG60" s="116" t="str">
        <f t="shared" si="16"/>
        <v/>
      </c>
      <c r="AH60" s="118">
        <f>SUM(D60:AG60)</f>
        <v>3073979.3450300749</v>
      </c>
    </row>
    <row r="61" spans="2:34" x14ac:dyDescent="0.25">
      <c r="B61" s="13" t="s">
        <v>104</v>
      </c>
      <c r="C61" s="142" t="s">
        <v>78</v>
      </c>
      <c r="D61" s="139">
        <f>SUM(D59:D60)</f>
        <v>480010.28901353379</v>
      </c>
      <c r="E61" s="135">
        <f t="shared" ref="E61:AG61" si="17">SUM(E59:E60)</f>
        <v>398040.8927654135</v>
      </c>
      <c r="F61" s="135">
        <f t="shared" si="17"/>
        <v>464198.71351127827</v>
      </c>
      <c r="G61" s="135">
        <f t="shared" si="17"/>
        <v>461744.89621052635</v>
      </c>
      <c r="H61" s="135">
        <f t="shared" si="17"/>
        <v>490684.88041353377</v>
      </c>
      <c r="I61" s="135">
        <f t="shared" si="17"/>
        <v>452856.85214887222</v>
      </c>
      <c r="J61" s="135">
        <f t="shared" si="17"/>
        <v>463527.42705263145</v>
      </c>
      <c r="K61" s="135">
        <f t="shared" si="17"/>
        <v>509906.8390977442</v>
      </c>
      <c r="L61" s="135">
        <f t="shared" si="17"/>
        <v>523247.92781954876</v>
      </c>
      <c r="M61" s="135">
        <f t="shared" si="17"/>
        <v>499489.11879699246</v>
      </c>
      <c r="N61" s="135">
        <f t="shared" si="17"/>
        <v>378557.59398496232</v>
      </c>
      <c r="O61" s="135">
        <f t="shared" si="17"/>
        <v>479817.23007518786</v>
      </c>
      <c r="P61" s="135">
        <f t="shared" si="17"/>
        <v>508533.11879699235</v>
      </c>
      <c r="Q61" s="135">
        <f t="shared" si="17"/>
        <v>455979.41353383462</v>
      </c>
      <c r="R61" s="135">
        <f t="shared" si="17"/>
        <v>486387.17593984964</v>
      </c>
      <c r="S61" s="135">
        <f t="shared" si="17"/>
        <v>488401.92781954887</v>
      </c>
      <c r="T61" s="135">
        <f t="shared" si="17"/>
        <v>459940.97443609021</v>
      </c>
      <c r="U61" s="135">
        <f t="shared" si="17"/>
        <v>224856.04826616537</v>
      </c>
      <c r="V61" s="135">
        <f t="shared" si="17"/>
        <v>303589.84419248113</v>
      </c>
      <c r="W61" s="135">
        <f t="shared" si="17"/>
        <v>318624.76735488721</v>
      </c>
      <c r="X61" s="135">
        <f t="shared" si="17"/>
        <v>157142.30375939846</v>
      </c>
      <c r="Y61" s="135">
        <f t="shared" si="17"/>
        <v>292362.25593082694</v>
      </c>
      <c r="Z61" s="135">
        <f t="shared" si="17"/>
        <v>303014.46555187972</v>
      </c>
      <c r="AA61" s="135">
        <f t="shared" si="17"/>
        <v>292899.61743157892</v>
      </c>
      <c r="AB61" s="135">
        <f t="shared" si="17"/>
        <v>300513.49307218037</v>
      </c>
      <c r="AC61" s="135">
        <f t="shared" si="17"/>
        <v>280318.97320902249</v>
      </c>
      <c r="AD61" s="135">
        <f t="shared" si="17"/>
        <v>289763.91064962401</v>
      </c>
      <c r="AE61" s="135">
        <f t="shared" si="17"/>
        <v>226605.71428571432</v>
      </c>
      <c r="AF61" s="135">
        <f t="shared" si="17"/>
        <v>221111.50390526315</v>
      </c>
      <c r="AG61" s="135">
        <f t="shared" si="17"/>
        <v>304297.88285263162</v>
      </c>
      <c r="AH61" s="118">
        <f>SUM(D61:AG61)</f>
        <v>11516426.051878192</v>
      </c>
    </row>
    <row r="62" spans="2:34" ht="15.75" thickBot="1" x14ac:dyDescent="0.3">
      <c r="B62" s="127" t="s">
        <v>97</v>
      </c>
      <c r="C62" s="143" t="s">
        <v>44</v>
      </c>
      <c r="D62" s="140">
        <f>IFERROR(D54+D61,"")</f>
        <v>822047.83097993396</v>
      </c>
      <c r="E62" s="100">
        <f t="shared" ref="E62:AG62" si="18">IFERROR(E54+E61,"")</f>
        <v>729380.74880541326</v>
      </c>
      <c r="F62" s="100">
        <f t="shared" si="18"/>
        <v>869639.70625127829</v>
      </c>
      <c r="G62" s="100">
        <f t="shared" si="18"/>
        <v>858485.51288852631</v>
      </c>
      <c r="H62" s="100">
        <f t="shared" si="18"/>
        <v>852487.9297755335</v>
      </c>
      <c r="I62" s="100">
        <f t="shared" si="18"/>
        <v>737002.99542487226</v>
      </c>
      <c r="J62" s="100">
        <f t="shared" si="18"/>
        <v>711965.3227202316</v>
      </c>
      <c r="K62" s="100">
        <f t="shared" si="18"/>
        <v>794535.166217744</v>
      </c>
      <c r="L62" s="100">
        <f t="shared" si="18"/>
        <v>826656.47201954876</v>
      </c>
      <c r="M62" s="100">
        <f t="shared" si="18"/>
        <v>832352.93043099251</v>
      </c>
      <c r="N62" s="100">
        <f t="shared" si="18"/>
        <v>694733.41710496228</v>
      </c>
      <c r="O62" s="100">
        <f t="shared" si="18"/>
        <v>808824.35291198781</v>
      </c>
      <c r="P62" s="100">
        <f t="shared" si="18"/>
        <v>852689.47467899253</v>
      </c>
      <c r="Q62" s="100">
        <f t="shared" si="18"/>
        <v>780036.69349983451</v>
      </c>
      <c r="R62" s="100">
        <f t="shared" si="18"/>
        <v>885036.52393984958</v>
      </c>
      <c r="S62" s="100">
        <f t="shared" si="18"/>
        <v>869223.81966754887</v>
      </c>
      <c r="T62" s="100">
        <f t="shared" si="18"/>
        <v>804577.79806009028</v>
      </c>
      <c r="U62" s="100">
        <f t="shared" si="18"/>
        <v>558178.61969016562</v>
      </c>
      <c r="V62" s="100">
        <f t="shared" si="18"/>
        <v>627650.61861788086</v>
      </c>
      <c r="W62" s="100">
        <f t="shared" si="18"/>
        <v>651505.89107755409</v>
      </c>
      <c r="X62" s="100">
        <f t="shared" si="18"/>
        <v>535351.26439248095</v>
      </c>
      <c r="Y62" s="100">
        <f t="shared" si="18"/>
        <v>615833.86110682704</v>
      </c>
      <c r="Z62" s="100">
        <f t="shared" si="18"/>
        <v>632781.64833187975</v>
      </c>
      <c r="AA62" s="100">
        <f t="shared" si="18"/>
        <v>663558.4513635789</v>
      </c>
      <c r="AB62" s="100">
        <f t="shared" si="18"/>
        <v>643959.1025681803</v>
      </c>
      <c r="AC62" s="100">
        <f t="shared" si="18"/>
        <v>628041.78028902248</v>
      </c>
      <c r="AD62" s="100">
        <f t="shared" si="18"/>
        <v>547902.93615762389</v>
      </c>
      <c r="AE62" s="100">
        <f t="shared" si="18"/>
        <v>426694.02956111444</v>
      </c>
      <c r="AF62" s="100">
        <f t="shared" si="18"/>
        <v>528183.48423326295</v>
      </c>
      <c r="AG62" s="100">
        <f t="shared" si="18"/>
        <v>618519.76681423187</v>
      </c>
      <c r="AH62" s="119">
        <f>SUM(D62:AG62)</f>
        <v>21407838.149581145</v>
      </c>
    </row>
    <row r="63" spans="2:34" ht="16.5" thickBot="1" x14ac:dyDescent="0.3">
      <c r="B63" s="241" t="s">
        <v>62</v>
      </c>
      <c r="C63" s="242"/>
      <c r="D63" s="243"/>
      <c r="E63" s="244"/>
      <c r="F63" s="244"/>
      <c r="G63" s="244"/>
      <c r="H63" s="244"/>
      <c r="I63" s="244"/>
      <c r="J63" s="244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5"/>
    </row>
    <row r="64" spans="2:34" x14ac:dyDescent="0.25">
      <c r="B64" s="130" t="s">
        <v>61</v>
      </c>
      <c r="C64" s="131" t="s">
        <v>32</v>
      </c>
      <c r="D64" s="83">
        <f t="shared" ref="D64:AG64" si="19">(SUM(D13:D15)*9500)/10^6</f>
        <v>428.00026999999994</v>
      </c>
      <c r="E64" s="84">
        <f t="shared" si="19"/>
        <v>413.89343500000007</v>
      </c>
      <c r="F64" s="84">
        <f t="shared" si="19"/>
        <v>435.92222499999991</v>
      </c>
      <c r="G64" s="84">
        <f t="shared" si="19"/>
        <v>437.79514999999998</v>
      </c>
      <c r="H64" s="84">
        <f t="shared" si="19"/>
        <v>420.94652000000008</v>
      </c>
      <c r="I64" s="84">
        <f t="shared" si="19"/>
        <v>384.269205</v>
      </c>
      <c r="J64" s="84">
        <f t="shared" si="19"/>
        <v>334.10943300000002</v>
      </c>
      <c r="K64" s="84">
        <f t="shared" si="19"/>
        <v>411.47806000000008</v>
      </c>
      <c r="L64" s="84">
        <f t="shared" si="19"/>
        <v>392.3329</v>
      </c>
      <c r="M64" s="84">
        <f t="shared" si="19"/>
        <v>399.27417000000003</v>
      </c>
      <c r="N64" s="84">
        <f t="shared" si="19"/>
        <v>395.01646</v>
      </c>
      <c r="O64" s="84">
        <f t="shared" si="19"/>
        <v>409.3222725</v>
      </c>
      <c r="P64" s="84">
        <f t="shared" si="19"/>
        <v>414.55881499999992</v>
      </c>
      <c r="Q64" s="84">
        <f t="shared" si="19"/>
        <v>466.60390000000007</v>
      </c>
      <c r="R64" s="84">
        <f t="shared" si="19"/>
        <v>437.45733000000001</v>
      </c>
      <c r="S64" s="84">
        <f t="shared" si="19"/>
        <v>437.09120000000001</v>
      </c>
      <c r="T64" s="84">
        <f t="shared" si="19"/>
        <v>403.47829999999999</v>
      </c>
      <c r="U64" s="84">
        <f t="shared" si="19"/>
        <v>413.82788499999992</v>
      </c>
      <c r="V64" s="84">
        <f t="shared" si="19"/>
        <v>406.51293724999999</v>
      </c>
      <c r="W64" s="84">
        <f t="shared" si="19"/>
        <v>406.89259999999996</v>
      </c>
      <c r="X64" s="84">
        <f t="shared" si="19"/>
        <v>471.60137500000002</v>
      </c>
      <c r="Y64" s="84">
        <f t="shared" si="19"/>
        <v>405.10849999999999</v>
      </c>
      <c r="Z64" s="84">
        <f t="shared" si="19"/>
        <v>412.80872499999998</v>
      </c>
      <c r="AA64" s="84">
        <f t="shared" si="19"/>
        <v>412.80872499999998</v>
      </c>
      <c r="AB64" s="84">
        <f t="shared" si="19"/>
        <v>421.85348499999998</v>
      </c>
      <c r="AC64" s="84">
        <f t="shared" si="19"/>
        <v>412.72446000000002</v>
      </c>
      <c r="AD64" s="84">
        <f t="shared" si="19"/>
        <v>366.475705</v>
      </c>
      <c r="AE64" s="84">
        <f t="shared" si="19"/>
        <v>232.36123149999997</v>
      </c>
      <c r="AF64" s="84">
        <f t="shared" si="19"/>
        <v>395.46068000000002</v>
      </c>
      <c r="AG64" s="84">
        <f t="shared" si="19"/>
        <v>407.81182000000001</v>
      </c>
      <c r="AH64" s="63">
        <f>SUM(D64:AG64)</f>
        <v>12187.797774250001</v>
      </c>
    </row>
    <row r="65" spans="2:34" x14ac:dyDescent="0.25">
      <c r="B65" s="7" t="s">
        <v>57</v>
      </c>
      <c r="C65" s="8" t="s">
        <v>32</v>
      </c>
      <c r="D65" s="28">
        <f t="shared" ref="D65:AG65" si="20">((D26*860.5)/10^6)+((D30*1000*565)/10^6)+((D46*3024)/10^6)+D39</f>
        <v>297.90495343999999</v>
      </c>
      <c r="E65" s="28">
        <f t="shared" si="20"/>
        <v>286.2223224</v>
      </c>
      <c r="F65" s="28">
        <f t="shared" si="20"/>
        <v>304.34087199999999</v>
      </c>
      <c r="G65" s="28">
        <f t="shared" si="20"/>
        <v>302.98678383999999</v>
      </c>
      <c r="H65" s="28">
        <f t="shared" si="20"/>
        <v>287.57500229999999</v>
      </c>
      <c r="I65" s="28">
        <f t="shared" si="20"/>
        <v>255.62976639999999</v>
      </c>
      <c r="J65" s="28">
        <f t="shared" si="20"/>
        <v>237.72009786399997</v>
      </c>
      <c r="K65" s="28">
        <f t="shared" si="20"/>
        <v>263.75588376000002</v>
      </c>
      <c r="L65" s="28">
        <f t="shared" si="20"/>
        <v>257.56736960000001</v>
      </c>
      <c r="M65" s="28">
        <f t="shared" si="20"/>
        <v>265.93229080000003</v>
      </c>
      <c r="N65" s="28">
        <f t="shared" si="20"/>
        <v>262.73773183999998</v>
      </c>
      <c r="O65" s="28">
        <f t="shared" si="20"/>
        <v>281.93438396000005</v>
      </c>
      <c r="P65" s="28">
        <f t="shared" si="20"/>
        <v>284.36363232000002</v>
      </c>
      <c r="Q65" s="28">
        <f t="shared" si="20"/>
        <v>305.08289936</v>
      </c>
      <c r="R65" s="28">
        <f t="shared" si="20"/>
        <v>301.6218288</v>
      </c>
      <c r="S65" s="28">
        <f t="shared" si="20"/>
        <v>302.73517040000002</v>
      </c>
      <c r="T65" s="28">
        <f t="shared" si="20"/>
        <v>275.08542111999998</v>
      </c>
      <c r="U65" s="28">
        <f t="shared" si="20"/>
        <v>283.90781392000002</v>
      </c>
      <c r="V65" s="28">
        <f t="shared" si="20"/>
        <v>277.02974264479997</v>
      </c>
      <c r="W65" s="28">
        <f t="shared" si="20"/>
        <v>272.805656</v>
      </c>
      <c r="X65" s="28">
        <f t="shared" si="20"/>
        <v>351.22965799999997</v>
      </c>
      <c r="Y65" s="28">
        <f t="shared" si="20"/>
        <v>274.51636450000001</v>
      </c>
      <c r="Z65" s="28">
        <f t="shared" si="20"/>
        <v>280.97551899999996</v>
      </c>
      <c r="AA65" s="28">
        <f t="shared" si="20"/>
        <v>294.65062319999998</v>
      </c>
      <c r="AB65" s="28">
        <f t="shared" si="20"/>
        <v>291.21607456000004</v>
      </c>
      <c r="AC65" s="28">
        <f t="shared" si="20"/>
        <v>284.24456416000004</v>
      </c>
      <c r="AD65" s="28">
        <f t="shared" si="20"/>
        <v>254.11540238000001</v>
      </c>
      <c r="AE65" s="28">
        <f t="shared" si="20"/>
        <v>155.93689940959999</v>
      </c>
      <c r="AF65" s="28">
        <f t="shared" si="20"/>
        <v>264.55502630559999</v>
      </c>
      <c r="AG65" s="28">
        <f t="shared" si="20"/>
        <v>273.9642122784</v>
      </c>
      <c r="AH65" s="44">
        <f>SUM(D65:AG65)</f>
        <v>8332.343966562401</v>
      </c>
    </row>
    <row r="66" spans="2:34" ht="15.75" thickBot="1" x14ac:dyDescent="0.3">
      <c r="B66" s="132" t="s">
        <v>62</v>
      </c>
      <c r="C66" s="133" t="s">
        <v>63</v>
      </c>
      <c r="D66" s="90">
        <f>IFERROR((D65/D64)*100,"")</f>
        <v>69.603917175098985</v>
      </c>
      <c r="E66" s="90">
        <f t="shared" ref="E66:AG66" si="21">IFERROR((E65/E64)*100,"")</f>
        <v>69.153627044120654</v>
      </c>
      <c r="F66" s="90">
        <f t="shared" si="21"/>
        <v>69.815406177099604</v>
      </c>
      <c r="G66" s="90">
        <f t="shared" si="21"/>
        <v>69.207432709110634</v>
      </c>
      <c r="H66" s="90">
        <f t="shared" si="21"/>
        <v>68.316279773497101</v>
      </c>
      <c r="I66" s="90">
        <f t="shared" si="21"/>
        <v>66.523614974559308</v>
      </c>
      <c r="J66" s="90">
        <f t="shared" si="21"/>
        <v>71.150370023823882</v>
      </c>
      <c r="K66" s="90">
        <f t="shared" si="21"/>
        <v>64.09962265302795</v>
      </c>
      <c r="L66" s="90">
        <f t="shared" si="21"/>
        <v>65.650209197342363</v>
      </c>
      <c r="M66" s="90">
        <f t="shared" si="21"/>
        <v>66.603930527236471</v>
      </c>
      <c r="N66" s="90">
        <f t="shared" si="21"/>
        <v>66.513109818259224</v>
      </c>
      <c r="O66" s="90">
        <f t="shared" si="21"/>
        <v>68.87833936766782</v>
      </c>
      <c r="P66" s="90">
        <f t="shared" si="21"/>
        <v>68.59427951616469</v>
      </c>
      <c r="Q66" s="90">
        <f t="shared" si="21"/>
        <v>65.38370111351405</v>
      </c>
      <c r="R66" s="90">
        <f t="shared" si="21"/>
        <v>68.94885697766226</v>
      </c>
      <c r="S66" s="90">
        <f t="shared" si="21"/>
        <v>69.261328162177591</v>
      </c>
      <c r="T66" s="90">
        <f t="shared" si="21"/>
        <v>68.178492156827261</v>
      </c>
      <c r="U66" s="90">
        <f t="shared" si="21"/>
        <v>68.605288384565995</v>
      </c>
      <c r="V66" s="90">
        <f t="shared" si="21"/>
        <v>68.147829320971994</v>
      </c>
      <c r="W66" s="90">
        <f t="shared" si="21"/>
        <v>67.046108973227831</v>
      </c>
      <c r="X66" s="90">
        <f t="shared" si="21"/>
        <v>74.475961398543404</v>
      </c>
      <c r="Y66" s="90">
        <f t="shared" si="21"/>
        <v>67.76366442570324</v>
      </c>
      <c r="Z66" s="90">
        <f t="shared" si="21"/>
        <v>68.064336333976456</v>
      </c>
      <c r="AA66" s="90">
        <f t="shared" si="21"/>
        <v>71.377033806637684</v>
      </c>
      <c r="AB66" s="90">
        <f t="shared" si="21"/>
        <v>69.032516007305261</v>
      </c>
      <c r="AC66" s="90">
        <f t="shared" si="21"/>
        <v>68.87029767026651</v>
      </c>
      <c r="AD66" s="90">
        <f t="shared" si="21"/>
        <v>69.340313399492601</v>
      </c>
      <c r="AE66" s="90">
        <f t="shared" si="21"/>
        <v>67.109688825005222</v>
      </c>
      <c r="AF66" s="90">
        <f t="shared" si="21"/>
        <v>66.89793440541294</v>
      </c>
      <c r="AG66" s="90">
        <f t="shared" si="21"/>
        <v>67.179075946940429</v>
      </c>
      <c r="AH66" s="71"/>
    </row>
    <row r="67" spans="2:34" ht="16.5" thickBot="1" x14ac:dyDescent="0.3">
      <c r="B67" s="237" t="s">
        <v>66</v>
      </c>
      <c r="C67" s="238"/>
      <c r="D67" s="228"/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29"/>
      <c r="AD67" s="229"/>
      <c r="AE67" s="229"/>
      <c r="AF67" s="229"/>
      <c r="AG67" s="229"/>
      <c r="AH67" s="230"/>
    </row>
    <row r="68" spans="2:34" x14ac:dyDescent="0.25">
      <c r="B68" s="130" t="s">
        <v>64</v>
      </c>
      <c r="C68" s="131" t="s">
        <v>32</v>
      </c>
      <c r="D68" s="60">
        <f t="shared" ref="D68:AG68" si="22">(D21*1000*4800)/10^6</f>
        <v>303.45600000000002</v>
      </c>
      <c r="E68" s="61">
        <f t="shared" si="22"/>
        <v>240.672</v>
      </c>
      <c r="F68" s="61">
        <f t="shared" si="22"/>
        <v>276.52800000000002</v>
      </c>
      <c r="G68" s="61">
        <f t="shared" si="22"/>
        <v>269.85599999999999</v>
      </c>
      <c r="H68" s="61">
        <f t="shared" si="22"/>
        <v>311.18400000000003</v>
      </c>
      <c r="I68" s="61">
        <f t="shared" si="22"/>
        <v>285.55200000000002</v>
      </c>
      <c r="J68" s="61">
        <f t="shared" si="22"/>
        <v>323.47199999999998</v>
      </c>
      <c r="K68" s="61">
        <f t="shared" si="22"/>
        <v>312.67200000000003</v>
      </c>
      <c r="L68" s="61">
        <f t="shared" si="22"/>
        <v>297.26400000000001</v>
      </c>
      <c r="M68" s="61">
        <f t="shared" si="22"/>
        <v>284.01600000000002</v>
      </c>
      <c r="N68" s="61">
        <f t="shared" si="22"/>
        <v>245.85599999999999</v>
      </c>
      <c r="O68" s="61">
        <f t="shared" si="22"/>
        <v>293.85599999999999</v>
      </c>
      <c r="P68" s="61">
        <f t="shared" si="22"/>
        <v>301.00799999999998</v>
      </c>
      <c r="Q68" s="61">
        <f t="shared" si="22"/>
        <v>263.76</v>
      </c>
      <c r="R68" s="61">
        <f t="shared" si="22"/>
        <v>325.72800000000001</v>
      </c>
      <c r="S68" s="61">
        <f t="shared" si="22"/>
        <v>356.68799999999999</v>
      </c>
      <c r="T68" s="61">
        <f t="shared" si="22"/>
        <v>324.28800000000001</v>
      </c>
      <c r="U68" s="61">
        <f t="shared" si="22"/>
        <v>212.64</v>
      </c>
      <c r="V68" s="61">
        <f t="shared" si="22"/>
        <v>299.952</v>
      </c>
      <c r="W68" s="61">
        <f t="shared" si="22"/>
        <v>322.89600000000002</v>
      </c>
      <c r="X68" s="61">
        <f t="shared" si="22"/>
        <v>189.88800000000001</v>
      </c>
      <c r="Y68" s="61">
        <f t="shared" si="22"/>
        <v>272.54399999999998</v>
      </c>
      <c r="Z68" s="61">
        <f t="shared" si="22"/>
        <v>284.01600000000002</v>
      </c>
      <c r="AA68" s="61">
        <f t="shared" si="22"/>
        <v>288</v>
      </c>
      <c r="AB68" s="61">
        <f t="shared" si="22"/>
        <v>289.87200000000001</v>
      </c>
      <c r="AC68" s="61">
        <f t="shared" si="22"/>
        <v>267.98399999999998</v>
      </c>
      <c r="AD68" s="61">
        <f t="shared" si="22"/>
        <v>272.83199999999999</v>
      </c>
      <c r="AE68" s="61">
        <f t="shared" si="22"/>
        <v>235.2</v>
      </c>
      <c r="AF68" s="61">
        <f t="shared" si="22"/>
        <v>237.072</v>
      </c>
      <c r="AG68" s="61">
        <f t="shared" si="22"/>
        <v>288</v>
      </c>
      <c r="AH68" s="63">
        <f>SUM(D68:AG68)</f>
        <v>8476.7520000000004</v>
      </c>
    </row>
    <row r="69" spans="2:34" x14ac:dyDescent="0.25">
      <c r="B69" s="7" t="s">
        <v>65</v>
      </c>
      <c r="C69" s="8" t="s">
        <v>32</v>
      </c>
      <c r="D69" s="28">
        <f t="shared" ref="D69:AG69" si="23">D40+(((D32)*1000*565))/10^6</f>
        <v>230.26</v>
      </c>
      <c r="E69" s="3">
        <f t="shared" si="23"/>
        <v>172.82499999999999</v>
      </c>
      <c r="F69" s="3">
        <f t="shared" si="23"/>
        <v>206.52</v>
      </c>
      <c r="G69" s="3">
        <f t="shared" si="23"/>
        <v>202.08500000000001</v>
      </c>
      <c r="H69" s="3">
        <f t="shared" si="23"/>
        <v>231.91</v>
      </c>
      <c r="I69" s="3">
        <f t="shared" si="23"/>
        <v>216.08500000000001</v>
      </c>
      <c r="J69" s="3">
        <f t="shared" si="23"/>
        <v>236.26</v>
      </c>
      <c r="K69" s="3">
        <f t="shared" si="23"/>
        <v>235</v>
      </c>
      <c r="L69" s="3">
        <f t="shared" si="23"/>
        <v>223</v>
      </c>
      <c r="M69" s="3">
        <f t="shared" si="23"/>
        <v>212</v>
      </c>
      <c r="N69" s="3">
        <f t="shared" si="23"/>
        <v>175</v>
      </c>
      <c r="O69" s="3">
        <f t="shared" si="23"/>
        <v>218</v>
      </c>
      <c r="P69" s="3">
        <f t="shared" si="23"/>
        <v>230</v>
      </c>
      <c r="Q69" s="3">
        <f t="shared" si="23"/>
        <v>186</v>
      </c>
      <c r="R69" s="3">
        <f t="shared" si="23"/>
        <v>231</v>
      </c>
      <c r="S69" s="3">
        <f t="shared" si="23"/>
        <v>252</v>
      </c>
      <c r="T69" s="3">
        <f t="shared" si="23"/>
        <v>231</v>
      </c>
      <c r="U69" s="3">
        <f t="shared" si="23"/>
        <v>150.69499999999999</v>
      </c>
      <c r="V69" s="3">
        <f t="shared" si="23"/>
        <v>222.78</v>
      </c>
      <c r="W69" s="3">
        <f t="shared" si="23"/>
        <v>237.08500000000001</v>
      </c>
      <c r="X69" s="3">
        <f t="shared" si="23"/>
        <v>129</v>
      </c>
      <c r="Y69" s="3">
        <f t="shared" si="23"/>
        <v>208.39</v>
      </c>
      <c r="Z69" s="3">
        <f t="shared" si="23"/>
        <v>216.52</v>
      </c>
      <c r="AA69" s="3">
        <f t="shared" si="23"/>
        <v>214.52</v>
      </c>
      <c r="AB69" s="3">
        <f t="shared" si="23"/>
        <v>217.95500000000001</v>
      </c>
      <c r="AC69" s="3">
        <f t="shared" si="23"/>
        <v>202.04</v>
      </c>
      <c r="AD69" s="3">
        <f t="shared" si="23"/>
        <v>207.17</v>
      </c>
      <c r="AE69" s="3">
        <f t="shared" si="23"/>
        <v>171</v>
      </c>
      <c r="AF69" s="3">
        <f t="shared" si="23"/>
        <v>169.69499999999999</v>
      </c>
      <c r="AG69" s="3">
        <f t="shared" si="23"/>
        <v>218.69499999999999</v>
      </c>
      <c r="AH69" s="44">
        <f>SUM(D69:AG69)</f>
        <v>6254.4900000000007</v>
      </c>
    </row>
    <row r="70" spans="2:34" ht="15.75" thickBot="1" x14ac:dyDescent="0.3">
      <c r="B70" s="7" t="s">
        <v>67</v>
      </c>
      <c r="C70" s="8" t="s">
        <v>63</v>
      </c>
      <c r="D70" s="90">
        <f>IFERROR((D69/D68)*100,"")</f>
        <v>75.879204892966357</v>
      </c>
      <c r="E70" s="90">
        <f t="shared" ref="E70:AH70" si="24">IFERROR((E69/E68)*100,"")</f>
        <v>71.809350485307803</v>
      </c>
      <c r="F70" s="90">
        <f t="shared" si="24"/>
        <v>74.683214719666722</v>
      </c>
      <c r="G70" s="90">
        <f t="shared" si="24"/>
        <v>74.886235621961347</v>
      </c>
      <c r="H70" s="90">
        <f t="shared" si="24"/>
        <v>74.525039847807079</v>
      </c>
      <c r="I70" s="90">
        <f t="shared" si="24"/>
        <v>75.672732111839522</v>
      </c>
      <c r="J70" s="90">
        <f t="shared" si="24"/>
        <v>73.038779245189687</v>
      </c>
      <c r="K70" s="90">
        <f t="shared" si="24"/>
        <v>75.158632688568204</v>
      </c>
      <c r="L70" s="90">
        <f t="shared" si="24"/>
        <v>75.017492868292152</v>
      </c>
      <c r="M70" s="90">
        <f t="shared" si="24"/>
        <v>74.643682046081906</v>
      </c>
      <c r="N70" s="90">
        <f t="shared" si="24"/>
        <v>71.179877651958861</v>
      </c>
      <c r="O70" s="90">
        <f t="shared" si="24"/>
        <v>74.185995861918769</v>
      </c>
      <c r="P70" s="90">
        <f t="shared" si="24"/>
        <v>76.409929304204553</v>
      </c>
      <c r="Q70" s="90">
        <f t="shared" si="24"/>
        <v>70.5186533212011</v>
      </c>
      <c r="R70" s="90">
        <f t="shared" si="24"/>
        <v>70.918066607721769</v>
      </c>
      <c r="S70" s="90">
        <f t="shared" si="24"/>
        <v>70.649979814291484</v>
      </c>
      <c r="T70" s="90">
        <f t="shared" si="24"/>
        <v>71.232978093546478</v>
      </c>
      <c r="U70" s="90">
        <f t="shared" si="24"/>
        <v>70.86860421369451</v>
      </c>
      <c r="V70" s="90">
        <f t="shared" si="24"/>
        <v>74.271883501360207</v>
      </c>
      <c r="W70" s="90">
        <f t="shared" si="24"/>
        <v>73.424570140230898</v>
      </c>
      <c r="X70" s="90">
        <f t="shared" si="24"/>
        <v>67.934782608695656</v>
      </c>
      <c r="Y70" s="90">
        <f t="shared" si="24"/>
        <v>76.461048491252797</v>
      </c>
      <c r="Z70" s="90">
        <f t="shared" si="24"/>
        <v>76.235141682158741</v>
      </c>
      <c r="AA70" s="90">
        <f t="shared" si="24"/>
        <v>74.486111111111114</v>
      </c>
      <c r="AB70" s="90">
        <f t="shared" si="24"/>
        <v>75.190083899100287</v>
      </c>
      <c r="AC70" s="90">
        <f t="shared" si="24"/>
        <v>75.392560749895523</v>
      </c>
      <c r="AD70" s="90">
        <f t="shared" si="24"/>
        <v>75.933174994135584</v>
      </c>
      <c r="AE70" s="90">
        <f t="shared" si="24"/>
        <v>72.704081632653057</v>
      </c>
      <c r="AF70" s="90">
        <f t="shared" si="24"/>
        <v>71.579520145778503</v>
      </c>
      <c r="AG70" s="90">
        <f t="shared" si="24"/>
        <v>75.935763888888886</v>
      </c>
      <c r="AH70" s="90">
        <f t="shared" si="24"/>
        <v>73.784038980968191</v>
      </c>
    </row>
    <row r="71" spans="2:34" x14ac:dyDescent="0.25">
      <c r="B71" s="7" t="s">
        <v>68</v>
      </c>
      <c r="C71" s="8" t="s">
        <v>32</v>
      </c>
      <c r="D71" s="28">
        <f t="shared" ref="D71:AG71" si="25">(D22*1000*4800)/10^6</f>
        <v>188.01599999999999</v>
      </c>
      <c r="E71" s="3">
        <f t="shared" si="25"/>
        <v>193.63200000000001</v>
      </c>
      <c r="F71" s="3">
        <f t="shared" si="25"/>
        <v>204.52799999999999</v>
      </c>
      <c r="G71" s="3">
        <f t="shared" si="25"/>
        <v>208.27199999999999</v>
      </c>
      <c r="H71" s="3">
        <f t="shared" si="25"/>
        <v>199.96799999999999</v>
      </c>
      <c r="I71" s="3">
        <f t="shared" si="25"/>
        <v>173.85599999999999</v>
      </c>
      <c r="J71" s="3">
        <f t="shared" si="25"/>
        <v>173.61600000000001</v>
      </c>
      <c r="K71" s="3">
        <f t="shared" si="25"/>
        <v>214.56</v>
      </c>
      <c r="L71" s="3">
        <f t="shared" si="25"/>
        <v>248.78399999999999</v>
      </c>
      <c r="M71" s="3">
        <f t="shared" si="25"/>
        <v>239.76</v>
      </c>
      <c r="N71" s="3">
        <f t="shared" si="25"/>
        <v>181.34399999999999</v>
      </c>
      <c r="O71" s="3">
        <f t="shared" si="25"/>
        <v>216.816</v>
      </c>
      <c r="P71" s="3">
        <f t="shared" si="25"/>
        <v>214.608</v>
      </c>
      <c r="Q71" s="3">
        <f t="shared" si="25"/>
        <v>245.28</v>
      </c>
      <c r="R71" s="3">
        <f t="shared" si="25"/>
        <v>258.72000000000003</v>
      </c>
      <c r="S71" s="3">
        <f t="shared" si="25"/>
        <v>220.8</v>
      </c>
      <c r="T71" s="3">
        <f t="shared" si="25"/>
        <v>219.744</v>
      </c>
      <c r="U71" s="3">
        <f t="shared" si="25"/>
        <v>36.479999999999997</v>
      </c>
      <c r="V71" s="3">
        <f t="shared" si="25"/>
        <v>0</v>
      </c>
      <c r="W71" s="3">
        <f t="shared" si="25"/>
        <v>0</v>
      </c>
      <c r="X71" s="3">
        <f t="shared" si="25"/>
        <v>0</v>
      </c>
      <c r="Y71" s="3">
        <f t="shared" si="25"/>
        <v>0</v>
      </c>
      <c r="Z71" s="3">
        <f t="shared" si="25"/>
        <v>0</v>
      </c>
      <c r="AA71" s="3">
        <f t="shared" si="25"/>
        <v>0</v>
      </c>
      <c r="AB71" s="3">
        <f t="shared" si="25"/>
        <v>0</v>
      </c>
      <c r="AC71" s="3">
        <f t="shared" si="25"/>
        <v>0</v>
      </c>
      <c r="AD71" s="3">
        <f t="shared" si="25"/>
        <v>0</v>
      </c>
      <c r="AE71" s="3">
        <f t="shared" si="25"/>
        <v>0</v>
      </c>
      <c r="AF71" s="3">
        <f t="shared" si="25"/>
        <v>0</v>
      </c>
      <c r="AG71" s="3">
        <f t="shared" si="25"/>
        <v>0</v>
      </c>
      <c r="AH71" s="44">
        <f>SUM(D71:AG71)</f>
        <v>3638.7840000000006</v>
      </c>
    </row>
    <row r="72" spans="2:34" x14ac:dyDescent="0.25">
      <c r="B72" s="7" t="s">
        <v>69</v>
      </c>
      <c r="C72" s="8" t="s">
        <v>32</v>
      </c>
      <c r="D72" s="28">
        <f t="shared" ref="D72:AG72" si="26">D41+(((D33)*1000*565))/10^6</f>
        <v>129.13</v>
      </c>
      <c r="E72" s="3">
        <f t="shared" si="26"/>
        <v>135.38999999999999</v>
      </c>
      <c r="F72" s="3">
        <f t="shared" si="26"/>
        <v>142.95500000000001</v>
      </c>
      <c r="G72" s="3">
        <f t="shared" si="26"/>
        <v>145.215</v>
      </c>
      <c r="H72" s="3">
        <f t="shared" si="26"/>
        <v>138.215</v>
      </c>
      <c r="I72" s="3">
        <f t="shared" si="26"/>
        <v>120.78</v>
      </c>
      <c r="J72" s="3">
        <f t="shared" si="26"/>
        <v>119.39</v>
      </c>
      <c r="K72" s="3">
        <f t="shared" si="26"/>
        <v>149</v>
      </c>
      <c r="L72" s="3">
        <f t="shared" si="26"/>
        <v>173</v>
      </c>
      <c r="M72" s="3">
        <f t="shared" si="26"/>
        <v>167</v>
      </c>
      <c r="N72" s="3">
        <f t="shared" si="26"/>
        <v>124</v>
      </c>
      <c r="O72" s="3">
        <f t="shared" si="26"/>
        <v>149</v>
      </c>
      <c r="P72" s="3">
        <f t="shared" si="26"/>
        <v>149</v>
      </c>
      <c r="Q72" s="3">
        <f t="shared" si="26"/>
        <v>172</v>
      </c>
      <c r="R72" s="3">
        <f t="shared" si="26"/>
        <v>167</v>
      </c>
      <c r="S72" s="3">
        <f t="shared" si="26"/>
        <v>144</v>
      </c>
      <c r="T72" s="3">
        <f t="shared" si="26"/>
        <v>142</v>
      </c>
      <c r="U72" s="3">
        <f t="shared" si="26"/>
        <v>25</v>
      </c>
      <c r="V72" s="3">
        <f t="shared" si="26"/>
        <v>0</v>
      </c>
      <c r="W72" s="3">
        <f t="shared" si="26"/>
        <v>0</v>
      </c>
      <c r="X72" s="3">
        <f t="shared" si="26"/>
        <v>0</v>
      </c>
      <c r="Y72" s="3">
        <f t="shared" si="26"/>
        <v>0</v>
      </c>
      <c r="Z72" s="3">
        <f t="shared" si="26"/>
        <v>0</v>
      </c>
      <c r="AA72" s="3">
        <f t="shared" si="26"/>
        <v>0</v>
      </c>
      <c r="AB72" s="3">
        <f t="shared" si="26"/>
        <v>0</v>
      </c>
      <c r="AC72" s="3">
        <f t="shared" si="26"/>
        <v>0</v>
      </c>
      <c r="AD72" s="3">
        <f t="shared" si="26"/>
        <v>0</v>
      </c>
      <c r="AE72" s="3">
        <f t="shared" si="26"/>
        <v>0</v>
      </c>
      <c r="AF72" s="3">
        <f t="shared" si="26"/>
        <v>0</v>
      </c>
      <c r="AG72" s="3">
        <f t="shared" si="26"/>
        <v>0</v>
      </c>
      <c r="AH72" s="44">
        <f>SUM(D72:AG72)</f>
        <v>2492.0749999999998</v>
      </c>
    </row>
    <row r="73" spans="2:34" ht="15.75" thickBot="1" x14ac:dyDescent="0.3">
      <c r="B73" s="132" t="s">
        <v>70</v>
      </c>
      <c r="C73" s="133" t="s">
        <v>63</v>
      </c>
      <c r="D73" s="90">
        <f>IFERROR((D72/D71)*100,"")</f>
        <v>68.680325078716706</v>
      </c>
      <c r="E73" s="90">
        <f t="shared" ref="E73:AH73" si="27">IFERROR((E72/E71)*100,"")</f>
        <v>69.921294000991566</v>
      </c>
      <c r="F73" s="90">
        <f t="shared" si="27"/>
        <v>69.895075490886342</v>
      </c>
      <c r="G73" s="90">
        <f t="shared" si="27"/>
        <v>69.723726665130215</v>
      </c>
      <c r="H73" s="90">
        <f t="shared" si="27"/>
        <v>69.118558969435114</v>
      </c>
      <c r="I73" s="90">
        <f t="shared" si="27"/>
        <v>69.471286581998896</v>
      </c>
      <c r="J73" s="90">
        <f t="shared" si="27"/>
        <v>68.7667035296286</v>
      </c>
      <c r="K73" s="90">
        <f t="shared" si="27"/>
        <v>69.444444444444443</v>
      </c>
      <c r="L73" s="90">
        <f t="shared" si="27"/>
        <v>69.538233970030234</v>
      </c>
      <c r="M73" s="90">
        <f t="shared" si="27"/>
        <v>69.652986319652982</v>
      </c>
      <c r="N73" s="90">
        <f t="shared" si="27"/>
        <v>68.378330686430218</v>
      </c>
      <c r="O73" s="90">
        <f t="shared" si="27"/>
        <v>68.721865544978229</v>
      </c>
      <c r="P73" s="90">
        <f t="shared" si="27"/>
        <v>69.428912249310372</v>
      </c>
      <c r="Q73" s="90">
        <f t="shared" si="27"/>
        <v>70.123939986953687</v>
      </c>
      <c r="R73" s="90">
        <f t="shared" si="27"/>
        <v>64.548546691403828</v>
      </c>
      <c r="S73" s="90">
        <f t="shared" si="27"/>
        <v>65.217391304347828</v>
      </c>
      <c r="T73" s="90">
        <f t="shared" si="27"/>
        <v>64.620649483034811</v>
      </c>
      <c r="U73" s="90">
        <f t="shared" si="27"/>
        <v>68.530701754385973</v>
      </c>
      <c r="V73" s="90" t="str">
        <f t="shared" si="27"/>
        <v/>
      </c>
      <c r="W73" s="90" t="str">
        <f t="shared" si="27"/>
        <v/>
      </c>
      <c r="X73" s="90" t="str">
        <f t="shared" si="27"/>
        <v/>
      </c>
      <c r="Y73" s="90" t="str">
        <f t="shared" si="27"/>
        <v/>
      </c>
      <c r="Z73" s="90" t="str">
        <f t="shared" si="27"/>
        <v/>
      </c>
      <c r="AA73" s="90" t="str">
        <f t="shared" si="27"/>
        <v/>
      </c>
      <c r="AB73" s="90" t="str">
        <f t="shared" si="27"/>
        <v/>
      </c>
      <c r="AC73" s="90" t="str">
        <f t="shared" si="27"/>
        <v/>
      </c>
      <c r="AD73" s="90" t="str">
        <f t="shared" si="27"/>
        <v/>
      </c>
      <c r="AE73" s="90" t="str">
        <f t="shared" si="27"/>
        <v/>
      </c>
      <c r="AF73" s="90" t="str">
        <f t="shared" si="27"/>
        <v/>
      </c>
      <c r="AG73" s="90" t="str">
        <f t="shared" si="27"/>
        <v/>
      </c>
      <c r="AH73" s="90">
        <f t="shared" si="27"/>
        <v>68.486477900309538</v>
      </c>
    </row>
    <row r="74" spans="2:34" ht="16.5" thickBot="1" x14ac:dyDescent="0.3">
      <c r="B74" s="237" t="s">
        <v>72</v>
      </c>
      <c r="C74" s="238"/>
      <c r="D74" s="228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29"/>
      <c r="AC74" s="229"/>
      <c r="AD74" s="229"/>
      <c r="AE74" s="229"/>
      <c r="AF74" s="229"/>
      <c r="AG74" s="229"/>
      <c r="AH74" s="230"/>
    </row>
    <row r="75" spans="2:34" x14ac:dyDescent="0.25">
      <c r="B75" s="130" t="s">
        <v>71</v>
      </c>
      <c r="C75" s="134" t="s">
        <v>32</v>
      </c>
      <c r="D75" s="60">
        <f t="shared" ref="D75:AG75" si="28">SUM(D42:D44)</f>
        <v>0</v>
      </c>
      <c r="E75" s="61">
        <f t="shared" si="28"/>
        <v>0</v>
      </c>
      <c r="F75" s="61">
        <f t="shared" si="28"/>
        <v>0</v>
      </c>
      <c r="G75" s="61">
        <f t="shared" si="28"/>
        <v>0</v>
      </c>
      <c r="H75" s="61">
        <f t="shared" si="28"/>
        <v>0</v>
      </c>
      <c r="I75" s="61">
        <f t="shared" si="28"/>
        <v>0</v>
      </c>
      <c r="J75" s="61">
        <f t="shared" si="28"/>
        <v>0</v>
      </c>
      <c r="K75" s="61">
        <f t="shared" si="28"/>
        <v>0</v>
      </c>
      <c r="L75" s="61">
        <f t="shared" si="28"/>
        <v>0</v>
      </c>
      <c r="M75" s="61">
        <f t="shared" si="28"/>
        <v>0</v>
      </c>
      <c r="N75" s="61">
        <f t="shared" si="28"/>
        <v>0</v>
      </c>
      <c r="O75" s="61">
        <f t="shared" si="28"/>
        <v>0</v>
      </c>
      <c r="P75" s="61">
        <f t="shared" si="28"/>
        <v>0</v>
      </c>
      <c r="Q75" s="61">
        <f t="shared" si="28"/>
        <v>0</v>
      </c>
      <c r="R75" s="61">
        <f t="shared" si="28"/>
        <v>0</v>
      </c>
      <c r="S75" s="61">
        <f t="shared" si="28"/>
        <v>0</v>
      </c>
      <c r="T75" s="61">
        <f t="shared" si="28"/>
        <v>0</v>
      </c>
      <c r="U75" s="61">
        <f t="shared" si="28"/>
        <v>136.38937200000001</v>
      </c>
      <c r="V75" s="61">
        <f t="shared" si="28"/>
        <v>149.59176329999997</v>
      </c>
      <c r="W75" s="61">
        <f t="shared" si="28"/>
        <v>157.23728160000002</v>
      </c>
      <c r="X75" s="61">
        <f t="shared" si="28"/>
        <v>163.7927718</v>
      </c>
      <c r="Y75" s="61">
        <f t="shared" si="28"/>
        <v>158.41493009999999</v>
      </c>
      <c r="Z75" s="61">
        <f t="shared" si="28"/>
        <v>120.21127859999999</v>
      </c>
      <c r="AA75" s="61">
        <f t="shared" si="28"/>
        <v>120.21127859999999</v>
      </c>
      <c r="AB75" s="61">
        <f t="shared" si="28"/>
        <v>98.231326199999998</v>
      </c>
      <c r="AC75" s="61">
        <f t="shared" si="28"/>
        <v>106.80998579999999</v>
      </c>
      <c r="AD75" s="61">
        <f t="shared" si="28"/>
        <v>93.350040000000007</v>
      </c>
      <c r="AE75" s="61">
        <f t="shared" si="28"/>
        <v>102.87628469999999</v>
      </c>
      <c r="AF75" s="61">
        <f t="shared" si="28"/>
        <v>89.430583200000001</v>
      </c>
      <c r="AG75" s="61">
        <f t="shared" si="28"/>
        <v>140.03531429999998</v>
      </c>
      <c r="AH75" s="63">
        <f>SUM(D75:AG75)</f>
        <v>1636.5822102000002</v>
      </c>
    </row>
    <row r="76" spans="2:34" x14ac:dyDescent="0.25">
      <c r="B76" s="7" t="s">
        <v>58</v>
      </c>
      <c r="C76" s="54" t="s">
        <v>32</v>
      </c>
      <c r="D76" s="28">
        <f t="shared" ref="D76:AG76" si="29">(SUM(D34:D37)*1000*565)/10^6</f>
        <v>19.654142857142855</v>
      </c>
      <c r="E76" s="28">
        <f t="shared" si="29"/>
        <v>12.170857142857146</v>
      </c>
      <c r="F76" s="28">
        <f t="shared" si="29"/>
        <v>4.2342857142857149</v>
      </c>
      <c r="G76" s="28">
        <f t="shared" si="29"/>
        <v>1.8898214285714283</v>
      </c>
      <c r="H76" s="28">
        <f t="shared" si="29"/>
        <v>3.0235785714285712</v>
      </c>
      <c r="I76" s="28">
        <f t="shared" si="29"/>
        <v>8.4285357142857169</v>
      </c>
      <c r="J76" s="28">
        <f t="shared" si="29"/>
        <v>33.26007357142857</v>
      </c>
      <c r="K76" s="28">
        <f t="shared" si="29"/>
        <v>0.63649999999999995</v>
      </c>
      <c r="L76" s="28">
        <f t="shared" si="29"/>
        <v>9.5245642857142858</v>
      </c>
      <c r="M76" s="28">
        <f t="shared" si="29"/>
        <v>1.8519571428571429</v>
      </c>
      <c r="N76" s="28">
        <f t="shared" si="29"/>
        <v>2.8907142857142856</v>
      </c>
      <c r="O76" s="28">
        <f t="shared" si="29"/>
        <v>3.8930321428571437</v>
      </c>
      <c r="P76" s="28">
        <f t="shared" si="29"/>
        <v>1.8873785714285716</v>
      </c>
      <c r="Q76" s="28">
        <f t="shared" si="29"/>
        <v>3.3589285714285717</v>
      </c>
      <c r="R76" s="28">
        <f t="shared" si="29"/>
        <v>1.9270071428571434</v>
      </c>
      <c r="S76" s="28">
        <f t="shared" si="29"/>
        <v>2.0408714285714287</v>
      </c>
      <c r="T76" s="28">
        <f t="shared" si="29"/>
        <v>6.4631214285714291</v>
      </c>
      <c r="U76" s="28">
        <f t="shared" si="29"/>
        <v>0.79365714285714284</v>
      </c>
      <c r="V76" s="28">
        <f t="shared" si="29"/>
        <v>1.0205035714285713</v>
      </c>
      <c r="W76" s="28">
        <f t="shared" si="29"/>
        <v>0.37796428571428575</v>
      </c>
      <c r="X76" s="28">
        <f t="shared" si="29"/>
        <v>1.4358571428571429</v>
      </c>
      <c r="Y76" s="28">
        <f t="shared" si="29"/>
        <v>12.73814285714286</v>
      </c>
      <c r="Z76" s="28">
        <f t="shared" si="29"/>
        <v>28.459828571428574</v>
      </c>
      <c r="AA76" s="28">
        <f t="shared" si="29"/>
        <v>28.459828571428574</v>
      </c>
      <c r="AB76" s="28">
        <f t="shared" si="29"/>
        <v>27.591392857142861</v>
      </c>
      <c r="AC76" s="28">
        <f t="shared" si="29"/>
        <v>25.588114285714283</v>
      </c>
      <c r="AD76" s="28">
        <f t="shared" si="29"/>
        <v>44.97571428571429</v>
      </c>
      <c r="AE76" s="28">
        <f t="shared" si="29"/>
        <v>88.549207142857114</v>
      </c>
      <c r="AF76" s="28">
        <f t="shared" si="29"/>
        <v>1.6630428571428573</v>
      </c>
      <c r="AG76" s="28">
        <f t="shared" si="29"/>
        <v>1.5100928571428573</v>
      </c>
      <c r="AH76" s="44">
        <f>SUM(D76:AG76)</f>
        <v>380.29871642857148</v>
      </c>
    </row>
    <row r="77" spans="2:34" s="1" customFormat="1" ht="45" x14ac:dyDescent="0.25">
      <c r="B77" s="9" t="s">
        <v>102</v>
      </c>
      <c r="C77" s="54" t="s">
        <v>32</v>
      </c>
      <c r="D77" s="28">
        <f t="shared" ref="D77:AG77" si="30">D65+D72+D69+((D24*860.5)/10^6)+D75+D76</f>
        <v>682.02604629714278</v>
      </c>
      <c r="E77" s="3">
        <f t="shared" si="30"/>
        <v>611.72815454285706</v>
      </c>
      <c r="F77" s="3">
        <f t="shared" si="30"/>
        <v>663.29920771428579</v>
      </c>
      <c r="G77" s="3">
        <f t="shared" si="30"/>
        <v>656.0488552685714</v>
      </c>
      <c r="H77" s="3">
        <f t="shared" si="30"/>
        <v>665.54238087142846</v>
      </c>
      <c r="I77" s="3">
        <f t="shared" si="30"/>
        <v>611.80862711428574</v>
      </c>
      <c r="J77" s="3">
        <f t="shared" si="30"/>
        <v>654.25222143542851</v>
      </c>
      <c r="K77" s="3">
        <f t="shared" si="30"/>
        <v>653.64143375999993</v>
      </c>
      <c r="L77" s="3">
        <f t="shared" si="30"/>
        <v>668.29795888571425</v>
      </c>
      <c r="M77" s="3">
        <f t="shared" si="30"/>
        <v>651.90422294285713</v>
      </c>
      <c r="N77" s="3">
        <f t="shared" si="30"/>
        <v>569.49027112571412</v>
      </c>
      <c r="O77" s="3">
        <f t="shared" si="30"/>
        <v>657.99041610285724</v>
      </c>
      <c r="P77" s="3">
        <f t="shared" si="30"/>
        <v>671.14543589142863</v>
      </c>
      <c r="Q77" s="3">
        <f t="shared" si="30"/>
        <v>671.21760293142859</v>
      </c>
      <c r="R77" s="3">
        <f t="shared" si="30"/>
        <v>706.19553594285719</v>
      </c>
      <c r="S77" s="3">
        <f t="shared" si="30"/>
        <v>705.16459182857147</v>
      </c>
      <c r="T77" s="3">
        <f t="shared" si="30"/>
        <v>665.00361754857136</v>
      </c>
      <c r="U77" s="3">
        <f t="shared" si="30"/>
        <v>601.86279306285712</v>
      </c>
      <c r="V77" s="3">
        <f t="shared" si="30"/>
        <v>655.41290951622852</v>
      </c>
      <c r="W77" s="3">
        <f t="shared" si="30"/>
        <v>672.49680188571426</v>
      </c>
      <c r="X77" s="3">
        <f t="shared" si="30"/>
        <v>650.36313694285707</v>
      </c>
      <c r="Y77" s="3">
        <f t="shared" si="30"/>
        <v>659.26546245714292</v>
      </c>
      <c r="Z77" s="3">
        <f t="shared" si="30"/>
        <v>650.34005117142851</v>
      </c>
      <c r="AA77" s="3">
        <f t="shared" si="30"/>
        <v>662.66053037142865</v>
      </c>
      <c r="AB77" s="3">
        <f t="shared" si="30"/>
        <v>640.11376861714291</v>
      </c>
      <c r="AC77" s="3">
        <f t="shared" si="30"/>
        <v>623.67356424571426</v>
      </c>
      <c r="AD77" s="3">
        <f t="shared" si="30"/>
        <v>615.65948166571422</v>
      </c>
      <c r="AE77" s="3">
        <f t="shared" si="30"/>
        <v>564.35611625245701</v>
      </c>
      <c r="AF77" s="3">
        <f t="shared" si="30"/>
        <v>525.34365236274277</v>
      </c>
      <c r="AG77" s="3">
        <f t="shared" si="30"/>
        <v>634.20461943554278</v>
      </c>
      <c r="AH77" s="44">
        <f>SUM(D77:AG77)</f>
        <v>19320.509468190965</v>
      </c>
    </row>
    <row r="78" spans="2:34" s="1" customFormat="1" ht="30" x14ac:dyDescent="0.25">
      <c r="B78" s="9" t="s">
        <v>103</v>
      </c>
      <c r="C78" s="54" t="s">
        <v>44</v>
      </c>
      <c r="D78" s="28">
        <f t="shared" ref="D78:AG78" si="31">(((D13+D14+D15)*D49)+((D21+D22)*1000*D50)+(D24*D51)+((SUM(D5:D12))*D49))</f>
        <v>1647987.3563999999</v>
      </c>
      <c r="E78" s="28">
        <f t="shared" si="31"/>
        <v>1538708.5122000002</v>
      </c>
      <c r="F78" s="28">
        <f t="shared" si="31"/>
        <v>1631122.4269999997</v>
      </c>
      <c r="G78" s="28">
        <f t="shared" si="31"/>
        <v>1616000.0829999999</v>
      </c>
      <c r="H78" s="28">
        <f t="shared" si="31"/>
        <v>1622718.0830000001</v>
      </c>
      <c r="I78" s="28">
        <f t="shared" si="31"/>
        <v>1541409.5056</v>
      </c>
      <c r="J78" s="28">
        <f t="shared" si="31"/>
        <v>1677835.0176600001</v>
      </c>
      <c r="K78" s="28">
        <f t="shared" si="31"/>
        <v>1617760.8412000001</v>
      </c>
      <c r="L78" s="28">
        <f t="shared" si="31"/>
        <v>1607291.9273999997</v>
      </c>
      <c r="M78" s="28">
        <f t="shared" si="31"/>
        <v>1585589.2768000001</v>
      </c>
      <c r="N78" s="28">
        <f t="shared" si="31"/>
        <v>1467768.7831999999</v>
      </c>
      <c r="O78" s="28">
        <f t="shared" si="31"/>
        <v>1598926.1433999999</v>
      </c>
      <c r="P78" s="28">
        <f t="shared" si="31"/>
        <v>1620184.2415999998</v>
      </c>
      <c r="Q78" s="28">
        <f t="shared" si="31"/>
        <v>1729840.0380000002</v>
      </c>
      <c r="R78" s="28">
        <f t="shared" si="31"/>
        <v>1740084.7561999999</v>
      </c>
      <c r="S78" s="28">
        <f t="shared" si="31"/>
        <v>1729354.1451999999</v>
      </c>
      <c r="T78" s="28">
        <f t="shared" si="31"/>
        <v>1681792.0836</v>
      </c>
      <c r="U78" s="28">
        <f t="shared" si="31"/>
        <v>1702512.5453999997</v>
      </c>
      <c r="V78" s="28">
        <f t="shared" si="31"/>
        <v>1778566.6214699999</v>
      </c>
      <c r="W78" s="28">
        <f t="shared" si="31"/>
        <v>1825615.2418</v>
      </c>
      <c r="X78" s="28">
        <f t="shared" si="31"/>
        <v>1852766.6803999997</v>
      </c>
      <c r="Y78" s="28">
        <f t="shared" si="31"/>
        <v>1791546.6802999999</v>
      </c>
      <c r="Z78" s="28">
        <f t="shared" si="31"/>
        <v>1730846.2683999999</v>
      </c>
      <c r="AA78" s="28">
        <f t="shared" si="31"/>
        <v>1741089.3684</v>
      </c>
      <c r="AB78" s="28">
        <f t="shared" si="31"/>
        <v>1703444.2337999998</v>
      </c>
      <c r="AC78" s="28">
        <f t="shared" si="31"/>
        <v>1677256.8341999999</v>
      </c>
      <c r="AD78" s="28">
        <f t="shared" si="31"/>
        <v>1665899.2886000001</v>
      </c>
      <c r="AE78" s="28">
        <f t="shared" si="31"/>
        <v>1740859.6997799999</v>
      </c>
      <c r="AF78" s="28">
        <f t="shared" si="31"/>
        <v>1466992.8868</v>
      </c>
      <c r="AG78" s="28">
        <f t="shared" si="31"/>
        <v>1696950.9950999999</v>
      </c>
      <c r="AH78" s="44">
        <f>SUM(D78:AG78)</f>
        <v>50028720.565909997</v>
      </c>
    </row>
    <row r="79" spans="2:34" s="2" customFormat="1" ht="15.75" thickBot="1" x14ac:dyDescent="0.3">
      <c r="B79" s="55" t="s">
        <v>60</v>
      </c>
      <c r="C79" s="56" t="s">
        <v>56</v>
      </c>
      <c r="D79" s="57">
        <f>IFERROR(D78/D77,"")</f>
        <v>2416.3114669113538</v>
      </c>
      <c r="E79" s="57">
        <f t="shared" ref="E79:AG79" si="32">IFERROR(E78/E77,"")</f>
        <v>2515.3468918720496</v>
      </c>
      <c r="F79" s="57">
        <f t="shared" si="32"/>
        <v>2459.1050434400654</v>
      </c>
      <c r="G79" s="57">
        <f t="shared" si="32"/>
        <v>2463.2313127632033</v>
      </c>
      <c r="H79" s="57">
        <f t="shared" si="32"/>
        <v>2438.1889563145369</v>
      </c>
      <c r="I79" s="57">
        <f t="shared" si="32"/>
        <v>2519.4308110206903</v>
      </c>
      <c r="J79" s="57">
        <f t="shared" si="32"/>
        <v>2564.5079415685168</v>
      </c>
      <c r="K79" s="57">
        <f t="shared" si="32"/>
        <v>2474.9973879318054</v>
      </c>
      <c r="L79" s="57">
        <f t="shared" si="32"/>
        <v>2405.0528750378285</v>
      </c>
      <c r="M79" s="57">
        <f t="shared" si="32"/>
        <v>2432.2426838136703</v>
      </c>
      <c r="N79" s="57">
        <f t="shared" si="32"/>
        <v>2577.3377661020518</v>
      </c>
      <c r="O79" s="57">
        <f t="shared" si="32"/>
        <v>2430.0143349657169</v>
      </c>
      <c r="P79" s="57">
        <f t="shared" si="32"/>
        <v>2414.0583470526608</v>
      </c>
      <c r="Q79" s="57">
        <f t="shared" si="32"/>
        <v>2577.1672710090115</v>
      </c>
      <c r="R79" s="57">
        <f t="shared" si="32"/>
        <v>2464.026841909691</v>
      </c>
      <c r="S79" s="57">
        <f t="shared" si="32"/>
        <v>2452.412054206507</v>
      </c>
      <c r="T79" s="57">
        <f t="shared" si="32"/>
        <v>2528.9968944825523</v>
      </c>
      <c r="U79" s="57">
        <f t="shared" si="32"/>
        <v>2828.7386511068034</v>
      </c>
      <c r="V79" s="57">
        <f t="shared" si="32"/>
        <v>2713.6582078964393</v>
      </c>
      <c r="W79" s="57">
        <f t="shared" si="32"/>
        <v>2714.6824143711683</v>
      </c>
      <c r="X79" s="57">
        <f t="shared" si="32"/>
        <v>2848.8187216594806</v>
      </c>
      <c r="Y79" s="57">
        <f t="shared" si="32"/>
        <v>2717.4890576289872</v>
      </c>
      <c r="Z79" s="57">
        <f t="shared" si="32"/>
        <v>2661.4480613369942</v>
      </c>
      <c r="AA79" s="57">
        <f t="shared" si="32"/>
        <v>2627.422773201989</v>
      </c>
      <c r="AB79" s="57">
        <f t="shared" si="32"/>
        <v>2661.1585585481184</v>
      </c>
      <c r="AC79" s="57">
        <f t="shared" si="32"/>
        <v>2689.3184677925456</v>
      </c>
      <c r="AD79" s="57">
        <f t="shared" si="32"/>
        <v>2705.8777428275466</v>
      </c>
      <c r="AE79" s="57">
        <f t="shared" si="32"/>
        <v>3084.6829681584422</v>
      </c>
      <c r="AF79" s="57">
        <f t="shared" si="32"/>
        <v>2792.4442985123592</v>
      </c>
      <c r="AG79" s="57">
        <f t="shared" si="32"/>
        <v>2675.7152866693509</v>
      </c>
      <c r="AH79" s="47"/>
    </row>
    <row r="80" spans="2:34" ht="15.75" thickBot="1" x14ac:dyDescent="0.3"/>
    <row r="81" spans="2:34" ht="30" x14ac:dyDescent="0.25">
      <c r="B81" s="184" t="s">
        <v>143</v>
      </c>
      <c r="C81" s="185" t="s">
        <v>32</v>
      </c>
      <c r="D81" s="182">
        <f>D65+D72+D69+D75+D76</f>
        <v>676.94909629714277</v>
      </c>
      <c r="E81" s="180">
        <f t="shared" ref="E81:AG81" si="33">E65+E72+E69+E75+E76</f>
        <v>606.6081795428571</v>
      </c>
      <c r="F81" s="180">
        <f t="shared" si="33"/>
        <v>658.05015771428577</v>
      </c>
      <c r="G81" s="180">
        <f t="shared" si="33"/>
        <v>652.17660526857139</v>
      </c>
      <c r="H81" s="180">
        <f t="shared" si="33"/>
        <v>660.72358087142845</v>
      </c>
      <c r="I81" s="180">
        <f t="shared" si="33"/>
        <v>600.92330211428578</v>
      </c>
      <c r="J81" s="180">
        <f t="shared" si="33"/>
        <v>626.63017143542857</v>
      </c>
      <c r="K81" s="180">
        <f t="shared" si="33"/>
        <v>648.39238375999992</v>
      </c>
      <c r="L81" s="180">
        <f t="shared" si="33"/>
        <v>663.0919338857143</v>
      </c>
      <c r="M81" s="180">
        <f t="shared" si="33"/>
        <v>646.78424794285718</v>
      </c>
      <c r="N81" s="180">
        <f t="shared" si="33"/>
        <v>564.62844612571416</v>
      </c>
      <c r="O81" s="180">
        <f t="shared" si="33"/>
        <v>652.82741610285723</v>
      </c>
      <c r="P81" s="180">
        <f t="shared" si="33"/>
        <v>665.25101089142868</v>
      </c>
      <c r="Q81" s="180">
        <f t="shared" si="33"/>
        <v>666.44182793142863</v>
      </c>
      <c r="R81" s="180">
        <f t="shared" si="33"/>
        <v>701.54883594285718</v>
      </c>
      <c r="S81" s="180">
        <f t="shared" si="33"/>
        <v>700.77604182857146</v>
      </c>
      <c r="T81" s="180">
        <f t="shared" si="33"/>
        <v>654.54854254857139</v>
      </c>
      <c r="U81" s="180">
        <f t="shared" si="33"/>
        <v>596.78584306285711</v>
      </c>
      <c r="V81" s="180">
        <f t="shared" si="33"/>
        <v>650.42200951622851</v>
      </c>
      <c r="W81" s="180">
        <f t="shared" si="33"/>
        <v>667.50590188571425</v>
      </c>
      <c r="X81" s="180">
        <f t="shared" si="33"/>
        <v>645.45828694285706</v>
      </c>
      <c r="Y81" s="180">
        <f t="shared" si="33"/>
        <v>654.05943745714285</v>
      </c>
      <c r="Z81" s="180">
        <f t="shared" si="33"/>
        <v>646.16662617142856</v>
      </c>
      <c r="AA81" s="180">
        <f t="shared" si="33"/>
        <v>657.84173037142864</v>
      </c>
      <c r="AB81" s="180">
        <f t="shared" si="33"/>
        <v>634.99379361714296</v>
      </c>
      <c r="AC81" s="180">
        <f t="shared" si="33"/>
        <v>618.68266424571425</v>
      </c>
      <c r="AD81" s="180">
        <f t="shared" si="33"/>
        <v>599.61115666571425</v>
      </c>
      <c r="AE81" s="180">
        <f t="shared" si="33"/>
        <v>518.36239125245709</v>
      </c>
      <c r="AF81" s="180">
        <f t="shared" si="33"/>
        <v>525.34365236274277</v>
      </c>
      <c r="AG81" s="180">
        <f t="shared" si="33"/>
        <v>634.20461943554278</v>
      </c>
      <c r="AH81" s="44">
        <f>SUM(D81:AG81)</f>
        <v>19095.789893190966</v>
      </c>
    </row>
    <row r="82" spans="2:34" ht="30" x14ac:dyDescent="0.25">
      <c r="B82" s="186" t="s">
        <v>142</v>
      </c>
      <c r="C82" s="187" t="s">
        <v>44</v>
      </c>
      <c r="D82" s="183">
        <f>(((D13+D14+D15)*D49)+((D21+D22)*1000*D50)+((SUM(D5:D12))*D49))</f>
        <v>1602144.3563999999</v>
      </c>
      <c r="E82" s="181">
        <f t="shared" ref="E82:AG82" si="34">(((E13+E14+E15)*E49)+((E21+E22)*1000*E50)+((SUM(E5:E12))*E49))</f>
        <v>1492477.0122000002</v>
      </c>
      <c r="F82" s="181">
        <f t="shared" si="34"/>
        <v>1583725.4269999997</v>
      </c>
      <c r="G82" s="181">
        <f t="shared" si="34"/>
        <v>1581035.0829999999</v>
      </c>
      <c r="H82" s="181">
        <f t="shared" si="34"/>
        <v>1579206.0830000001</v>
      </c>
      <c r="I82" s="181">
        <f t="shared" si="34"/>
        <v>1443119.0056</v>
      </c>
      <c r="J82" s="181">
        <f t="shared" si="34"/>
        <v>1428418.0176600001</v>
      </c>
      <c r="K82" s="181">
        <f t="shared" si="34"/>
        <v>1570363.8412000001</v>
      </c>
      <c r="L82" s="181">
        <f t="shared" si="34"/>
        <v>1560283.4273999997</v>
      </c>
      <c r="M82" s="181">
        <f t="shared" si="34"/>
        <v>1539357.7768000001</v>
      </c>
      <c r="N82" s="181">
        <f t="shared" si="34"/>
        <v>1423868.2831999999</v>
      </c>
      <c r="O82" s="181">
        <f t="shared" si="34"/>
        <v>1552306.1433999999</v>
      </c>
      <c r="P82" s="181">
        <f t="shared" si="34"/>
        <v>1566959.7415999998</v>
      </c>
      <c r="Q82" s="181">
        <f t="shared" si="34"/>
        <v>1686716.5380000002</v>
      </c>
      <c r="R82" s="181">
        <f t="shared" si="34"/>
        <v>1698126.7561999999</v>
      </c>
      <c r="S82" s="181">
        <f t="shared" si="34"/>
        <v>1689727.1451999999</v>
      </c>
      <c r="T82" s="181">
        <f t="shared" si="34"/>
        <v>1587386.5836</v>
      </c>
      <c r="U82" s="181">
        <f t="shared" si="34"/>
        <v>1656669.5453999997</v>
      </c>
      <c r="V82" s="181">
        <f t="shared" si="34"/>
        <v>1733500.6214699999</v>
      </c>
      <c r="W82" s="181">
        <f t="shared" si="34"/>
        <v>1780549.2418</v>
      </c>
      <c r="X82" s="181">
        <f t="shared" si="34"/>
        <v>1808477.6803999997</v>
      </c>
      <c r="Y82" s="181">
        <f t="shared" si="34"/>
        <v>1744538.1802999999</v>
      </c>
      <c r="Z82" s="181">
        <f t="shared" si="34"/>
        <v>1693161.7683999999</v>
      </c>
      <c r="AA82" s="181">
        <f t="shared" si="34"/>
        <v>1697577.3684</v>
      </c>
      <c r="AB82" s="181">
        <f t="shared" si="34"/>
        <v>1657212.7337999998</v>
      </c>
      <c r="AC82" s="181">
        <f t="shared" si="34"/>
        <v>1632190.8341999999</v>
      </c>
      <c r="AD82" s="181">
        <f t="shared" si="34"/>
        <v>1520988.7886000001</v>
      </c>
      <c r="AE82" s="181">
        <f t="shared" si="34"/>
        <v>1325553.1997799999</v>
      </c>
      <c r="AF82" s="181">
        <f t="shared" si="34"/>
        <v>1466992.8868</v>
      </c>
      <c r="AG82" s="181">
        <f t="shared" si="34"/>
        <v>1696950.9950999999</v>
      </c>
      <c r="AH82" s="44">
        <f>SUM(D82:AG82)</f>
        <v>47999585.065909997</v>
      </c>
    </row>
    <row r="83" spans="2:34" ht="15.75" thickBot="1" x14ac:dyDescent="0.3">
      <c r="B83" s="188" t="s">
        <v>60</v>
      </c>
      <c r="C83" s="189" t="s">
        <v>56</v>
      </c>
      <c r="D83" s="179">
        <f>IFERROR(D82/D81,"")</f>
        <v>2366.7131918243203</v>
      </c>
      <c r="E83" s="57">
        <f t="shared" ref="E83:AG83" si="35">IFERROR(E82/E81,"")</f>
        <v>2460.3641403660899</v>
      </c>
      <c r="F83" s="57">
        <f t="shared" si="35"/>
        <v>2406.6940922877588</v>
      </c>
      <c r="G83" s="57">
        <f t="shared" si="35"/>
        <v>2424.2437864647372</v>
      </c>
      <c r="H83" s="57">
        <f t="shared" si="35"/>
        <v>2390.1161222627848</v>
      </c>
      <c r="I83" s="57">
        <f t="shared" si="35"/>
        <v>2401.5028216122369</v>
      </c>
      <c r="J83" s="57">
        <f t="shared" si="35"/>
        <v>2279.5232064678717</v>
      </c>
      <c r="K83" s="57">
        <f t="shared" si="35"/>
        <v>2421.9344343521229</v>
      </c>
      <c r="L83" s="57">
        <f t="shared" si="35"/>
        <v>2353.0423877376238</v>
      </c>
      <c r="M83" s="57">
        <f t="shared" si="35"/>
        <v>2380.0174195584323</v>
      </c>
      <c r="N83" s="57">
        <f t="shared" si="35"/>
        <v>2521.7792213093289</v>
      </c>
      <c r="O83" s="57">
        <f t="shared" si="35"/>
        <v>2377.8200870709511</v>
      </c>
      <c r="P83" s="57">
        <f t="shared" si="35"/>
        <v>2355.4413536332577</v>
      </c>
      <c r="Q83" s="57">
        <f t="shared" si="35"/>
        <v>2530.9283831049534</v>
      </c>
      <c r="R83" s="57">
        <f t="shared" si="35"/>
        <v>2420.5396248969278</v>
      </c>
      <c r="S83" s="57">
        <f t="shared" si="35"/>
        <v>2411.2227649662605</v>
      </c>
      <c r="T83" s="57">
        <f t="shared" si="35"/>
        <v>2425.1625057773413</v>
      </c>
      <c r="U83" s="57">
        <f t="shared" si="35"/>
        <v>2775.9866703565708</v>
      </c>
      <c r="V83" s="57">
        <f t="shared" si="35"/>
        <v>2665.1936682759929</v>
      </c>
      <c r="W83" s="57">
        <f t="shared" si="35"/>
        <v>2667.4659156869197</v>
      </c>
      <c r="X83" s="57">
        <f t="shared" si="35"/>
        <v>2801.850587379794</v>
      </c>
      <c r="Y83" s="57">
        <f t="shared" si="35"/>
        <v>2667.2471650014386</v>
      </c>
      <c r="Z83" s="57">
        <f t="shared" si="35"/>
        <v>2620.3175772665218</v>
      </c>
      <c r="AA83" s="57">
        <f t="shared" si="35"/>
        <v>2580.52551248386</v>
      </c>
      <c r="AB83" s="57">
        <f t="shared" si="35"/>
        <v>2609.8093405920495</v>
      </c>
      <c r="AC83" s="57">
        <f t="shared" si="35"/>
        <v>2638.1712766914761</v>
      </c>
      <c r="AD83" s="57">
        <f t="shared" si="35"/>
        <v>2536.6252306875567</v>
      </c>
      <c r="AE83" s="57">
        <f t="shared" si="35"/>
        <v>2557.194005871499</v>
      </c>
      <c r="AF83" s="57">
        <f t="shared" si="35"/>
        <v>2792.4442985123592</v>
      </c>
      <c r="AG83" s="57">
        <f t="shared" si="35"/>
        <v>2675.7152866693509</v>
      </c>
      <c r="AH83" s="57"/>
    </row>
    <row r="84" spans="2:34" s="176" customFormat="1" ht="15.75" thickBot="1" x14ac:dyDescent="0.3">
      <c r="D84" s="177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8"/>
      <c r="AD84" s="178"/>
      <c r="AE84" s="178"/>
      <c r="AF84" s="178"/>
      <c r="AG84" s="178"/>
    </row>
    <row r="85" spans="2:34" ht="19.5" thickBot="1" x14ac:dyDescent="0.3">
      <c r="B85" s="151" t="s">
        <v>187</v>
      </c>
      <c r="C85" s="150" t="s">
        <v>39</v>
      </c>
      <c r="D85" s="153">
        <f>SUMPRODUCT(D26:AG26,D53:AG53)/SUM(D26:AG26)</f>
        <v>5.2533132126268871</v>
      </c>
    </row>
    <row r="86" spans="2:34" ht="19.5" thickBot="1" x14ac:dyDescent="0.3">
      <c r="B86" s="151" t="s">
        <v>188</v>
      </c>
      <c r="C86" s="150" t="s">
        <v>39</v>
      </c>
      <c r="D86" s="153">
        <f>SUMPRODUCT(D56:AG56,D57:AG57)/SUM(D56:AG56)</f>
        <v>5.7116711902778636</v>
      </c>
    </row>
    <row r="87" spans="2:34" ht="19.5" thickBot="1" x14ac:dyDescent="0.3">
      <c r="B87" s="151" t="s">
        <v>189</v>
      </c>
      <c r="C87" s="150" t="s">
        <v>56</v>
      </c>
      <c r="D87" s="153">
        <f>SUMPRODUCT(D77:AG77,D79:AG79)/SUM(D77:AG77)</f>
        <v>2589.4100074470925</v>
      </c>
    </row>
    <row r="88" spans="2:34" ht="19.5" thickBot="1" x14ac:dyDescent="0.3">
      <c r="B88" s="151" t="s">
        <v>190</v>
      </c>
      <c r="C88" s="150" t="s">
        <v>56</v>
      </c>
      <c r="D88" s="153">
        <f>SUMPRODUCT(D81:AG81,D83:AG83)/SUM(D81:AG81)</f>
        <v>2513.6213445155954</v>
      </c>
      <c r="E88" s="160"/>
    </row>
    <row r="89" spans="2:34" ht="19.5" thickBot="1" x14ac:dyDescent="0.3">
      <c r="B89" s="152" t="s">
        <v>191</v>
      </c>
      <c r="C89" s="150" t="s">
        <v>106</v>
      </c>
      <c r="D89" s="153">
        <f>AH54/10^5</f>
        <v>98.914120977029469</v>
      </c>
    </row>
    <row r="90" spans="2:34" ht="19.5" thickBot="1" x14ac:dyDescent="0.3">
      <c r="B90" s="152" t="s">
        <v>192</v>
      </c>
      <c r="C90" s="150" t="s">
        <v>106</v>
      </c>
      <c r="D90" s="153">
        <f>SUM(D61:AG61)/10^5</f>
        <v>115.16426051878192</v>
      </c>
    </row>
    <row r="91" spans="2:34" ht="19.5" thickBot="1" x14ac:dyDescent="0.3">
      <c r="B91" s="152" t="s">
        <v>193</v>
      </c>
      <c r="C91" s="150" t="s">
        <v>106</v>
      </c>
      <c r="D91" s="153">
        <f>D89+D90</f>
        <v>214.07838149581139</v>
      </c>
      <c r="F91" t="s">
        <v>151</v>
      </c>
      <c r="G91" t="s">
        <v>139</v>
      </c>
      <c r="H91" t="s">
        <v>151</v>
      </c>
    </row>
    <row r="96" spans="2:34" x14ac:dyDescent="0.25">
      <c r="D96" s="160"/>
    </row>
  </sheetData>
  <mergeCells count="23">
    <mergeCell ref="B74:C74"/>
    <mergeCell ref="D74:AH74"/>
    <mergeCell ref="B48:C48"/>
    <mergeCell ref="D48:AH48"/>
    <mergeCell ref="B58:C58"/>
    <mergeCell ref="B63:C63"/>
    <mergeCell ref="D63:AH63"/>
    <mergeCell ref="B67:C67"/>
    <mergeCell ref="D67:AH67"/>
    <mergeCell ref="B45:C45"/>
    <mergeCell ref="D45:AH45"/>
    <mergeCell ref="B3:C3"/>
    <mergeCell ref="B4:C4"/>
    <mergeCell ref="D4:AH4"/>
    <mergeCell ref="B20:C20"/>
    <mergeCell ref="D20:AH20"/>
    <mergeCell ref="B23:C23"/>
    <mergeCell ref="D23:AH23"/>
    <mergeCell ref="B25:C25"/>
    <mergeCell ref="B29:C29"/>
    <mergeCell ref="D29:AH29"/>
    <mergeCell ref="B38:C38"/>
    <mergeCell ref="D38:AH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96"/>
  <sheetViews>
    <sheetView topLeftCell="A37" zoomScale="80" zoomScaleNormal="80" workbookViewId="0">
      <selection activeCell="D53" sqref="D53"/>
    </sheetView>
  </sheetViews>
  <sheetFormatPr defaultRowHeight="15" x14ac:dyDescent="0.25"/>
  <cols>
    <col min="2" max="2" width="61.7109375" bestFit="1" customWidth="1"/>
    <col min="3" max="3" width="12.140625" bestFit="1" customWidth="1"/>
    <col min="4" max="13" width="14.140625" customWidth="1"/>
    <col min="14" max="21" width="11.5703125" bestFit="1" customWidth="1"/>
    <col min="22" max="22" width="13.140625" bestFit="1" customWidth="1"/>
    <col min="23" max="33" width="11.5703125" bestFit="1" customWidth="1"/>
    <col min="34" max="34" width="11.5703125" customWidth="1"/>
    <col min="35" max="35" width="12.7109375" bestFit="1" customWidth="1"/>
  </cols>
  <sheetData>
    <row r="2" spans="2:35" ht="15.75" thickBot="1" x14ac:dyDescent="0.3"/>
    <row r="3" spans="2:35" ht="15.75" thickBot="1" x14ac:dyDescent="0.3">
      <c r="B3" s="233" t="s">
        <v>33</v>
      </c>
      <c r="C3" s="234"/>
      <c r="D3" s="48">
        <v>42644</v>
      </c>
      <c r="E3" s="48">
        <v>42645</v>
      </c>
      <c r="F3" s="48">
        <v>42646</v>
      </c>
      <c r="G3" s="48">
        <v>42647</v>
      </c>
      <c r="H3" s="48">
        <v>42648</v>
      </c>
      <c r="I3" s="48">
        <v>42649</v>
      </c>
      <c r="J3" s="48">
        <v>42650</v>
      </c>
      <c r="K3" s="48">
        <v>42651</v>
      </c>
      <c r="L3" s="48">
        <v>42652</v>
      </c>
      <c r="M3" s="48">
        <v>42653</v>
      </c>
      <c r="N3" s="48">
        <v>42654</v>
      </c>
      <c r="O3" s="48">
        <v>42655</v>
      </c>
      <c r="P3" s="48">
        <v>42656</v>
      </c>
      <c r="Q3" s="48">
        <v>42657</v>
      </c>
      <c r="R3" s="48">
        <v>42658</v>
      </c>
      <c r="S3" s="48">
        <v>42659</v>
      </c>
      <c r="T3" s="48">
        <v>42660</v>
      </c>
      <c r="U3" s="48">
        <v>42661</v>
      </c>
      <c r="V3" s="48">
        <v>42662</v>
      </c>
      <c r="W3" s="48">
        <v>42663</v>
      </c>
      <c r="X3" s="48">
        <v>42664</v>
      </c>
      <c r="Y3" s="48">
        <v>42665</v>
      </c>
      <c r="Z3" s="48">
        <v>42666</v>
      </c>
      <c r="AA3" s="48">
        <v>42667</v>
      </c>
      <c r="AB3" s="48">
        <v>42668</v>
      </c>
      <c r="AC3" s="48">
        <v>42669</v>
      </c>
      <c r="AD3" s="48">
        <v>42670</v>
      </c>
      <c r="AE3" s="48">
        <v>42671</v>
      </c>
      <c r="AF3" s="48">
        <v>42672</v>
      </c>
      <c r="AG3" s="48">
        <v>42673</v>
      </c>
      <c r="AH3" s="48">
        <v>42674</v>
      </c>
      <c r="AI3" s="52" t="s">
        <v>45</v>
      </c>
    </row>
    <row r="4" spans="2:35" ht="16.5" thickBot="1" x14ac:dyDescent="0.3">
      <c r="B4" s="231" t="s">
        <v>16</v>
      </c>
      <c r="C4" s="232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30"/>
    </row>
    <row r="5" spans="2:35" x14ac:dyDescent="0.25">
      <c r="B5" s="22" t="s">
        <v>0</v>
      </c>
      <c r="C5" s="101" t="s">
        <v>1</v>
      </c>
      <c r="D5" s="60">
        <v>58.48</v>
      </c>
      <c r="E5" s="61">
        <v>52.914999999999999</v>
      </c>
      <c r="F5" s="61">
        <v>55.7</v>
      </c>
      <c r="G5" s="61">
        <v>61.27</v>
      </c>
      <c r="H5" s="61">
        <v>44.56</v>
      </c>
      <c r="I5" s="61">
        <v>105.83</v>
      </c>
      <c r="J5" s="61">
        <v>1556.81</v>
      </c>
      <c r="K5" s="61">
        <v>2163.94</v>
      </c>
      <c r="L5" s="61">
        <v>2459.1550000000002</v>
      </c>
      <c r="M5" s="61">
        <v>3127.55</v>
      </c>
      <c r="N5" s="61">
        <v>66.84</v>
      </c>
      <c r="O5" s="61">
        <v>133.68</v>
      </c>
      <c r="P5" s="61">
        <v>253.435</v>
      </c>
      <c r="Q5" s="61">
        <v>1164.1300000000001</v>
      </c>
      <c r="R5" s="61">
        <v>854.995</v>
      </c>
      <c r="S5" s="61">
        <v>540.29</v>
      </c>
      <c r="T5" s="61">
        <v>498.51499999999999</v>
      </c>
      <c r="U5" s="61">
        <v>38.99</v>
      </c>
      <c r="V5" s="61">
        <v>130.89500000000001</v>
      </c>
      <c r="W5" s="61">
        <v>1871.52</v>
      </c>
      <c r="X5" s="61">
        <v>323</v>
      </c>
      <c r="Y5" s="61">
        <v>69.599999999999994</v>
      </c>
      <c r="Z5" s="61">
        <v>119.75</v>
      </c>
      <c r="AA5" s="61">
        <v>587.63499999999999</v>
      </c>
      <c r="AB5" s="61">
        <v>2584.48</v>
      </c>
      <c r="AC5" s="61">
        <v>2389.5</v>
      </c>
      <c r="AD5" s="61">
        <v>629.41</v>
      </c>
      <c r="AE5" s="61">
        <v>643.33000000000004</v>
      </c>
      <c r="AF5" s="61">
        <v>676.75</v>
      </c>
      <c r="AG5" s="61">
        <v>1041.79</v>
      </c>
      <c r="AH5" s="61">
        <v>97.474999999999994</v>
      </c>
      <c r="AI5" s="61">
        <f>SUM(D5:AH5)</f>
        <v>24402.22</v>
      </c>
    </row>
    <row r="6" spans="2:35" x14ac:dyDescent="0.25">
      <c r="B6" s="15" t="s">
        <v>2</v>
      </c>
      <c r="C6" s="15" t="s">
        <v>1</v>
      </c>
      <c r="D6" s="28">
        <v>56.84</v>
      </c>
      <c r="E6" s="3">
        <v>66.84</v>
      </c>
      <c r="F6" s="3">
        <v>66.84</v>
      </c>
      <c r="G6" s="3">
        <v>77.98</v>
      </c>
      <c r="H6" s="3">
        <v>52.914999999999999</v>
      </c>
      <c r="I6" s="3">
        <v>175.45</v>
      </c>
      <c r="J6" s="3">
        <v>1228.1849999999999</v>
      </c>
      <c r="K6" s="3">
        <v>2041.4</v>
      </c>
      <c r="L6" s="3">
        <v>47.344999999999999</v>
      </c>
      <c r="M6" s="3">
        <v>1027.6600000000001</v>
      </c>
      <c r="N6" s="3">
        <v>4756.78</v>
      </c>
      <c r="O6" s="3">
        <v>2679.17</v>
      </c>
      <c r="P6" s="3">
        <v>55.7</v>
      </c>
      <c r="Q6" s="3">
        <v>108.265</v>
      </c>
      <c r="R6" s="3">
        <v>164.315</v>
      </c>
      <c r="S6" s="3">
        <v>105.83</v>
      </c>
      <c r="T6" s="3">
        <v>1097.29</v>
      </c>
      <c r="U6" s="3">
        <v>47.34</v>
      </c>
      <c r="V6" s="3">
        <v>83.55</v>
      </c>
      <c r="W6" s="3">
        <v>272.93</v>
      </c>
      <c r="X6" s="3">
        <v>83.55</v>
      </c>
      <c r="Y6" s="3">
        <v>44.56</v>
      </c>
      <c r="Z6" s="3">
        <v>69.62</v>
      </c>
      <c r="AA6" s="3">
        <v>94.69</v>
      </c>
      <c r="AB6" s="3">
        <v>44.56</v>
      </c>
      <c r="AC6" s="3">
        <v>105.5</v>
      </c>
      <c r="AD6" s="3">
        <v>69.62</v>
      </c>
      <c r="AE6" s="3">
        <v>105.83</v>
      </c>
      <c r="AF6" s="3">
        <v>108.61</v>
      </c>
      <c r="AG6" s="3">
        <v>128.11000000000001</v>
      </c>
      <c r="AH6" s="3">
        <v>1269.96</v>
      </c>
      <c r="AI6" s="3">
        <f>SUM(D6:AH6)</f>
        <v>16337.235000000001</v>
      </c>
    </row>
    <row r="7" spans="2:35" x14ac:dyDescent="0.25">
      <c r="B7" s="15" t="s">
        <v>3</v>
      </c>
      <c r="C7" s="15" t="s">
        <v>1</v>
      </c>
      <c r="D7" s="28">
        <v>9084.67</v>
      </c>
      <c r="E7" s="3">
        <v>8633.5</v>
      </c>
      <c r="F7" s="3">
        <v>8786.67</v>
      </c>
      <c r="G7" s="3">
        <v>9223.92</v>
      </c>
      <c r="H7" s="3">
        <v>8639.07</v>
      </c>
      <c r="I7" s="3">
        <v>8839.59</v>
      </c>
      <c r="J7" s="3">
        <v>7374.68</v>
      </c>
      <c r="K7" s="3">
        <v>6171.56</v>
      </c>
      <c r="L7" s="3">
        <v>6489.05</v>
      </c>
      <c r="M7" s="3">
        <v>9566.4699999999993</v>
      </c>
      <c r="N7" s="3">
        <v>9338.1049999999996</v>
      </c>
      <c r="O7" s="3">
        <v>9095.81</v>
      </c>
      <c r="P7" s="3">
        <v>9507.99</v>
      </c>
      <c r="Q7" s="3">
        <v>9271.2649999999994</v>
      </c>
      <c r="R7" s="3">
        <v>8739.33</v>
      </c>
      <c r="S7" s="3">
        <v>9151.51</v>
      </c>
      <c r="T7" s="3">
        <v>9212.7800000000007</v>
      </c>
      <c r="U7" s="3">
        <v>9393.8050000000003</v>
      </c>
      <c r="V7" s="3">
        <v>9510.7749999999996</v>
      </c>
      <c r="W7" s="3">
        <v>9794.8449999999993</v>
      </c>
      <c r="X7" s="3">
        <v>7895.47</v>
      </c>
      <c r="Y7" s="3">
        <v>10304.5</v>
      </c>
      <c r="Z7" s="3">
        <v>9218.35</v>
      </c>
      <c r="AA7" s="3">
        <v>9650.0249999999996</v>
      </c>
      <c r="AB7" s="3">
        <v>8238.0300000000007</v>
      </c>
      <c r="AC7" s="3">
        <v>8335.5</v>
      </c>
      <c r="AD7" s="3">
        <v>8494.25</v>
      </c>
      <c r="AE7" s="3">
        <v>1526.18</v>
      </c>
      <c r="AF7" s="3">
        <v>0</v>
      </c>
      <c r="AG7" s="3">
        <v>0</v>
      </c>
      <c r="AH7" s="3">
        <v>0</v>
      </c>
      <c r="AI7" s="3">
        <f t="shared" ref="AI7:AI17" si="0">SUM(D7:AH7)</f>
        <v>239487.69999999998</v>
      </c>
    </row>
    <row r="8" spans="2:35" x14ac:dyDescent="0.25">
      <c r="B8" s="15" t="s">
        <v>4</v>
      </c>
      <c r="C8" s="15" t="s">
        <v>1</v>
      </c>
      <c r="D8" s="28">
        <v>8093</v>
      </c>
      <c r="E8" s="3">
        <v>7647.61</v>
      </c>
      <c r="F8" s="3">
        <v>7887.12</v>
      </c>
      <c r="G8" s="3">
        <v>8221.32</v>
      </c>
      <c r="H8" s="3">
        <v>7335.69</v>
      </c>
      <c r="I8" s="3">
        <v>7814.71</v>
      </c>
      <c r="J8" s="3">
        <v>6714.6350000000002</v>
      </c>
      <c r="K8" s="3">
        <v>5870.78</v>
      </c>
      <c r="L8" s="3">
        <v>6566.51</v>
      </c>
      <c r="M8" s="3">
        <v>7878.76</v>
      </c>
      <c r="N8" s="3">
        <v>7953.6</v>
      </c>
      <c r="O8" s="3">
        <v>7753.44</v>
      </c>
      <c r="P8" s="3">
        <v>8299.2999999999993</v>
      </c>
      <c r="Q8" s="3">
        <v>8051.4350000000004</v>
      </c>
      <c r="R8" s="3">
        <v>6784.26</v>
      </c>
      <c r="S8" s="3">
        <v>7828.6350000000002</v>
      </c>
      <c r="T8" s="3">
        <v>7875.98</v>
      </c>
      <c r="U8" s="3">
        <v>8023.585</v>
      </c>
      <c r="V8" s="3">
        <v>8154.48</v>
      </c>
      <c r="W8" s="3">
        <v>8391.2049999999999</v>
      </c>
      <c r="X8" s="3">
        <v>6937.43</v>
      </c>
      <c r="Y8" s="3">
        <v>9530.2000000000007</v>
      </c>
      <c r="Z8" s="3">
        <v>8249.17</v>
      </c>
      <c r="AA8" s="3">
        <v>8650.2099999999991</v>
      </c>
      <c r="AB8" s="3">
        <v>7288.34</v>
      </c>
      <c r="AC8" s="3">
        <v>7385.8</v>
      </c>
      <c r="AD8" s="3">
        <v>7530.64</v>
      </c>
      <c r="AE8" s="3">
        <v>1328.44</v>
      </c>
      <c r="AF8" s="3">
        <v>0</v>
      </c>
      <c r="AG8" s="3">
        <v>0</v>
      </c>
      <c r="AH8" s="3">
        <v>0</v>
      </c>
      <c r="AI8" s="3">
        <f t="shared" si="0"/>
        <v>210046.285</v>
      </c>
    </row>
    <row r="9" spans="2:35" x14ac:dyDescent="0.25">
      <c r="B9" s="15" t="s">
        <v>5</v>
      </c>
      <c r="C9" s="15" t="s">
        <v>1</v>
      </c>
      <c r="D9" s="28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f t="shared" si="0"/>
        <v>0</v>
      </c>
    </row>
    <row r="10" spans="2:35" x14ac:dyDescent="0.25">
      <c r="B10" s="15" t="s">
        <v>6</v>
      </c>
      <c r="C10" s="15" t="s">
        <v>1</v>
      </c>
      <c r="D10" s="28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2016.3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f t="shared" si="0"/>
        <v>2016.3</v>
      </c>
    </row>
    <row r="11" spans="2:35" x14ac:dyDescent="0.25">
      <c r="B11" s="15" t="s">
        <v>7</v>
      </c>
      <c r="C11" s="15" t="s">
        <v>1</v>
      </c>
      <c r="D11" s="28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944.11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f t="shared" si="0"/>
        <v>944.11</v>
      </c>
    </row>
    <row r="12" spans="2:35" x14ac:dyDescent="0.25">
      <c r="B12" s="15" t="s">
        <v>8</v>
      </c>
      <c r="C12" s="15" t="s">
        <v>1</v>
      </c>
      <c r="D12" s="28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44.5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f t="shared" si="0"/>
        <v>44.5</v>
      </c>
    </row>
    <row r="13" spans="2:35" x14ac:dyDescent="0.25">
      <c r="B13" s="15" t="s">
        <v>9</v>
      </c>
      <c r="C13" s="15" t="s">
        <v>10</v>
      </c>
      <c r="D13" s="28">
        <v>40330</v>
      </c>
      <c r="E13" s="3">
        <v>39982.080000000002</v>
      </c>
      <c r="F13" s="3">
        <v>39606.699999999997</v>
      </c>
      <c r="G13" s="3">
        <v>40380</v>
      </c>
      <c r="H13" s="3">
        <v>40675.5</v>
      </c>
      <c r="I13" s="3">
        <v>40154.699999999997</v>
      </c>
      <c r="J13" s="3">
        <v>40004</v>
      </c>
      <c r="K13" s="3">
        <v>30841</v>
      </c>
      <c r="L13" s="3">
        <v>39538.199999999997</v>
      </c>
      <c r="M13" s="3">
        <v>40002.629999999997</v>
      </c>
      <c r="N13" s="3">
        <v>40552</v>
      </c>
      <c r="O13" s="3">
        <v>41291.800000000003</v>
      </c>
      <c r="P13" s="3">
        <v>41743.9</v>
      </c>
      <c r="Q13" s="3">
        <v>41052.050000000003</v>
      </c>
      <c r="R13" s="3">
        <v>39867</v>
      </c>
      <c r="S13" s="3">
        <v>39305.300000000003</v>
      </c>
      <c r="T13" s="3">
        <v>33301.96</v>
      </c>
      <c r="U13" s="3">
        <v>39032.67</v>
      </c>
      <c r="V13" s="3">
        <v>39205.29</v>
      </c>
      <c r="W13" s="3">
        <v>39073.769999999997</v>
      </c>
      <c r="X13" s="3">
        <v>37843.51</v>
      </c>
      <c r="Y13" s="3">
        <v>34524</v>
      </c>
      <c r="Z13" s="3">
        <v>34043.129999999997</v>
      </c>
      <c r="AA13" s="3">
        <v>36031</v>
      </c>
      <c r="AB13" s="3">
        <v>36716</v>
      </c>
      <c r="AC13" s="3">
        <v>37812</v>
      </c>
      <c r="AD13" s="3">
        <v>37812</v>
      </c>
      <c r="AE13" s="3">
        <v>38295.599999999999</v>
      </c>
      <c r="AF13" s="3">
        <v>37422.9</v>
      </c>
      <c r="AG13" s="3">
        <v>38338.080000000002</v>
      </c>
      <c r="AH13" s="3">
        <v>38683.32</v>
      </c>
      <c r="AI13" s="3">
        <f t="shared" si="0"/>
        <v>1193462.0900000003</v>
      </c>
    </row>
    <row r="14" spans="2:35" x14ac:dyDescent="0.25">
      <c r="B14" s="15" t="s">
        <v>11</v>
      </c>
      <c r="C14" s="15" t="s">
        <v>1</v>
      </c>
      <c r="D14" s="28">
        <v>0</v>
      </c>
      <c r="E14" s="3">
        <v>0</v>
      </c>
      <c r="F14" s="3">
        <v>12743.3153</v>
      </c>
      <c r="G14" s="3">
        <v>2748.58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f t="shared" si="0"/>
        <v>15491.8953</v>
      </c>
    </row>
    <row r="15" spans="2:35" x14ac:dyDescent="0.25">
      <c r="B15" s="15" t="s">
        <v>12</v>
      </c>
      <c r="C15" s="15" t="s">
        <v>1</v>
      </c>
      <c r="D15" s="28">
        <v>1100</v>
      </c>
      <c r="E15" s="3">
        <v>1060.479</v>
      </c>
      <c r="F15" s="3">
        <v>7644.9870000000001</v>
      </c>
      <c r="G15" s="3">
        <v>2297.64</v>
      </c>
      <c r="H15" s="3">
        <v>396.63</v>
      </c>
      <c r="I15" s="3">
        <v>1401.56</v>
      </c>
      <c r="J15" s="3">
        <v>2744.29</v>
      </c>
      <c r="K15" s="3">
        <v>2689.47</v>
      </c>
      <c r="L15" s="3">
        <v>3850.8850000000002</v>
      </c>
      <c r="M15" s="3">
        <v>3300.05</v>
      </c>
      <c r="N15" s="3">
        <v>4008.6375000000003</v>
      </c>
      <c r="O15" s="3">
        <v>2935.0439999999999</v>
      </c>
      <c r="P15" s="3">
        <v>1559.04</v>
      </c>
      <c r="Q15" s="3">
        <v>1605.912</v>
      </c>
      <c r="R15" s="3">
        <v>350.22750000000002</v>
      </c>
      <c r="S15" s="3">
        <v>1026.165</v>
      </c>
      <c r="T15" s="3">
        <v>0</v>
      </c>
      <c r="U15" s="3">
        <v>0</v>
      </c>
      <c r="V15" s="3">
        <v>0</v>
      </c>
      <c r="W15" s="3">
        <v>131.83799999999999</v>
      </c>
      <c r="X15" s="3">
        <v>548.59349999999995</v>
      </c>
      <c r="Y15" s="3">
        <v>727.12</v>
      </c>
      <c r="Z15" s="3">
        <v>1020.547</v>
      </c>
      <c r="AA15" s="3">
        <v>5421.6959999999999</v>
      </c>
      <c r="AB15" s="3">
        <v>5760.32</v>
      </c>
      <c r="AC15" s="3">
        <v>5186.3590000000004</v>
      </c>
      <c r="AD15" s="3">
        <v>2569.84</v>
      </c>
      <c r="AE15" s="3">
        <v>2500.11</v>
      </c>
      <c r="AF15" s="3">
        <v>4233.8900000000003</v>
      </c>
      <c r="AG15" s="3">
        <v>5432.36</v>
      </c>
      <c r="AH15" s="3">
        <v>4369.7219999999998</v>
      </c>
      <c r="AI15" s="3">
        <f t="shared" si="0"/>
        <v>75873.412500000006</v>
      </c>
    </row>
    <row r="16" spans="2:35" x14ac:dyDescent="0.25">
      <c r="B16" s="15" t="s">
        <v>13</v>
      </c>
      <c r="C16" s="15" t="s">
        <v>1</v>
      </c>
      <c r="D16" s="28">
        <v>32184</v>
      </c>
      <c r="E16" s="3">
        <v>33630.400000000001</v>
      </c>
      <c r="F16" s="3">
        <v>33964.350000000006</v>
      </c>
      <c r="G16" s="3">
        <v>34147.050000000003</v>
      </c>
      <c r="H16" s="3">
        <v>34327.65</v>
      </c>
      <c r="I16" s="3">
        <v>30913.050000000003</v>
      </c>
      <c r="J16" s="3">
        <v>23266.95</v>
      </c>
      <c r="K16" s="3">
        <v>27087.9</v>
      </c>
      <c r="L16" s="3">
        <v>20509.650000000001</v>
      </c>
      <c r="M16" s="3">
        <v>19354</v>
      </c>
      <c r="N16" s="3">
        <v>31689</v>
      </c>
      <c r="O16" s="3">
        <v>29883</v>
      </c>
      <c r="P16" s="3">
        <v>27078.45</v>
      </c>
      <c r="Q16" s="3">
        <v>18468.45</v>
      </c>
      <c r="R16" s="3">
        <v>16713.900000000001</v>
      </c>
      <c r="S16" s="3">
        <v>17791.2</v>
      </c>
      <c r="T16" s="3">
        <v>18166.05</v>
      </c>
      <c r="U16" s="3">
        <v>20086.5</v>
      </c>
      <c r="V16" s="3">
        <v>18496.8</v>
      </c>
      <c r="W16" s="3">
        <v>20553.75</v>
      </c>
      <c r="X16" s="3">
        <v>18429</v>
      </c>
      <c r="Y16" s="3">
        <v>20155.800000000003</v>
      </c>
      <c r="Z16" s="3">
        <v>30797.550000000003</v>
      </c>
      <c r="AA16" s="3">
        <v>34597.5</v>
      </c>
      <c r="AB16" s="3">
        <v>26542.95</v>
      </c>
      <c r="AC16" s="3">
        <v>21605.800000000003</v>
      </c>
      <c r="AD16" s="3">
        <v>25446.75</v>
      </c>
      <c r="AE16" s="3">
        <v>25766.95</v>
      </c>
      <c r="AF16" s="3">
        <v>22293.5</v>
      </c>
      <c r="AG16" s="3">
        <v>20398.150000000001</v>
      </c>
      <c r="AH16" s="3">
        <v>27396.6</v>
      </c>
      <c r="AI16" s="3">
        <f t="shared" si="0"/>
        <v>781742.65000000014</v>
      </c>
    </row>
    <row r="17" spans="2:35" x14ac:dyDescent="0.25">
      <c r="B17" s="15" t="s">
        <v>14</v>
      </c>
      <c r="C17" s="15" t="s">
        <v>1</v>
      </c>
      <c r="D17" s="28">
        <f t="shared" ref="D17:AH17" si="1">D18-SUM(D5:D16)</f>
        <v>-650.10999999998603</v>
      </c>
      <c r="E17" s="3">
        <f t="shared" si="1"/>
        <v>1244.4760000000097</v>
      </c>
      <c r="F17" s="3">
        <f t="shared" si="1"/>
        <v>1191.7976999999955</v>
      </c>
      <c r="G17" s="3">
        <f t="shared" si="1"/>
        <v>1014.5399999999936</v>
      </c>
      <c r="H17" s="3">
        <f t="shared" si="1"/>
        <v>-633.73500000000058</v>
      </c>
      <c r="I17" s="3">
        <f t="shared" si="1"/>
        <v>77.139999999999418</v>
      </c>
      <c r="J17" s="3">
        <f t="shared" si="1"/>
        <v>328.45999999999185</v>
      </c>
      <c r="K17" s="3">
        <f t="shared" si="1"/>
        <v>-431.25999999999476</v>
      </c>
      <c r="L17" s="3">
        <f t="shared" si="1"/>
        <v>1087.6049999999959</v>
      </c>
      <c r="M17" s="3">
        <f t="shared" si="1"/>
        <v>1524.1560000000027</v>
      </c>
      <c r="N17" s="3">
        <f t="shared" si="1"/>
        <v>1650.1975000000093</v>
      </c>
      <c r="O17" s="3">
        <f t="shared" si="1"/>
        <v>1189.0059999999939</v>
      </c>
      <c r="P17" s="3">
        <f t="shared" si="1"/>
        <v>388.01499999999942</v>
      </c>
      <c r="Q17" s="3">
        <f t="shared" si="1"/>
        <v>760.9429999999993</v>
      </c>
      <c r="R17" s="3">
        <f t="shared" si="1"/>
        <v>2598.3125</v>
      </c>
      <c r="S17" s="3">
        <f t="shared" si="1"/>
        <v>192.94999999999709</v>
      </c>
      <c r="T17" s="3">
        <f t="shared" si="1"/>
        <v>2638.9550000000017</v>
      </c>
      <c r="U17" s="3">
        <f t="shared" si="1"/>
        <v>322.58000000000175</v>
      </c>
      <c r="V17" s="3">
        <f t="shared" si="1"/>
        <v>2105.3899999999994</v>
      </c>
      <c r="W17" s="3">
        <f t="shared" si="1"/>
        <v>-100.13800000000629</v>
      </c>
      <c r="X17" s="3">
        <f t="shared" si="1"/>
        <v>1655.8264999999956</v>
      </c>
      <c r="Y17" s="3">
        <f t="shared" si="1"/>
        <v>-150.27999999999884</v>
      </c>
      <c r="Z17" s="3">
        <f t="shared" si="1"/>
        <v>708.28299999999581</v>
      </c>
      <c r="AA17" s="3">
        <f t="shared" si="1"/>
        <v>-862.89599999999336</v>
      </c>
      <c r="AB17" s="3">
        <f t="shared" si="1"/>
        <v>1657.2999999999884</v>
      </c>
      <c r="AC17" s="3">
        <f t="shared" si="1"/>
        <v>1926.2409999999945</v>
      </c>
      <c r="AD17" s="3">
        <f t="shared" si="1"/>
        <v>1043.6100000000006</v>
      </c>
      <c r="AE17" s="3">
        <f t="shared" si="1"/>
        <v>-246.83999999999651</v>
      </c>
      <c r="AF17" s="3">
        <f t="shared" si="1"/>
        <v>43.049999999995634</v>
      </c>
      <c r="AG17" s="3">
        <f t="shared" si="1"/>
        <v>966.50999999999476</v>
      </c>
      <c r="AH17" s="3">
        <f t="shared" si="1"/>
        <v>-469.94699999998556</v>
      </c>
      <c r="AI17" s="3">
        <f t="shared" si="0"/>
        <v>22770.138199999994</v>
      </c>
    </row>
    <row r="18" spans="2:35" ht="15.75" thickBot="1" x14ac:dyDescent="0.3">
      <c r="B18" s="15" t="s">
        <v>49</v>
      </c>
      <c r="C18" s="102" t="s">
        <v>1</v>
      </c>
      <c r="D18" s="29">
        <v>90256.88</v>
      </c>
      <c r="E18" s="4">
        <v>92318.3</v>
      </c>
      <c r="F18" s="4">
        <v>111947.48</v>
      </c>
      <c r="G18" s="4">
        <v>98172.3</v>
      </c>
      <c r="H18" s="4">
        <v>90838.28</v>
      </c>
      <c r="I18" s="4">
        <v>89482.03</v>
      </c>
      <c r="J18" s="4">
        <v>83218.009999999995</v>
      </c>
      <c r="K18" s="4">
        <v>79439.7</v>
      </c>
      <c r="L18" s="4">
        <v>80548.399999999994</v>
      </c>
      <c r="M18" s="4">
        <v>85781.275999999998</v>
      </c>
      <c r="N18" s="5">
        <v>100015.16</v>
      </c>
      <c r="O18" s="5">
        <v>94960.95</v>
      </c>
      <c r="P18" s="5">
        <v>88885.83</v>
      </c>
      <c r="Q18" s="5">
        <v>80482.45</v>
      </c>
      <c r="R18" s="5">
        <v>76072.34</v>
      </c>
      <c r="S18" s="5">
        <v>75941.88</v>
      </c>
      <c r="T18" s="5">
        <v>72791.53</v>
      </c>
      <c r="U18" s="5">
        <v>76945.47</v>
      </c>
      <c r="V18" s="5">
        <v>77687.179999999993</v>
      </c>
      <c r="W18" s="5">
        <v>79989.72</v>
      </c>
      <c r="X18" s="5">
        <v>73716.38</v>
      </c>
      <c r="Y18" s="5">
        <v>75205.5</v>
      </c>
      <c r="Z18" s="5">
        <v>84226.4</v>
      </c>
      <c r="AA18" s="5">
        <v>94169.86</v>
      </c>
      <c r="AB18" s="5">
        <v>88831.98</v>
      </c>
      <c r="AC18" s="5">
        <v>84746.7</v>
      </c>
      <c r="AD18" s="5">
        <v>83596.12</v>
      </c>
      <c r="AE18" s="5">
        <v>69919.600000000006</v>
      </c>
      <c r="AF18" s="5">
        <v>64778.7</v>
      </c>
      <c r="AG18" s="5">
        <v>66305</v>
      </c>
      <c r="AH18" s="37">
        <v>71347.13</v>
      </c>
      <c r="AI18" s="105">
        <f>SUM(D18:AH18)</f>
        <v>2582618.5360000008</v>
      </c>
    </row>
    <row r="19" spans="2:35" ht="15.75" thickBot="1" x14ac:dyDescent="0.3">
      <c r="B19" s="15" t="s">
        <v>83</v>
      </c>
      <c r="C19" s="102" t="s">
        <v>1</v>
      </c>
      <c r="D19" s="106">
        <f>(D39*10^6/9500/0.84)+((IF(D31&lt;0,D30*75.19,(D30-D31)*75.19)))+(SUM(D5:D12))+D16+D17</f>
        <v>65337.852100000018</v>
      </c>
      <c r="E19" s="106">
        <f t="shared" ref="E19:AH19" si="2">(E39*10^6/9500/0.84)+((IF(E31&lt;0,E30*75.19,(E30-E31)*75.19)))+(SUM(E5:E12))+E16+E17</f>
        <v>67862.12867000002</v>
      </c>
      <c r="F19" s="106">
        <f t="shared" si="2"/>
        <v>88585.202813709271</v>
      </c>
      <c r="G19" s="106">
        <f t="shared" si="2"/>
        <v>76800.879267919794</v>
      </c>
      <c r="H19" s="106">
        <f t="shared" si="2"/>
        <v>65440.407779999994</v>
      </c>
      <c r="I19" s="106">
        <f t="shared" si="2"/>
        <v>66122.802660000001</v>
      </c>
      <c r="J19" s="106">
        <f t="shared" si="2"/>
        <v>60068.745399999985</v>
      </c>
      <c r="K19" s="106">
        <f t="shared" si="2"/>
        <v>62578.85300000001</v>
      </c>
      <c r="L19" s="106">
        <f t="shared" si="2"/>
        <v>58905.766799999998</v>
      </c>
      <c r="M19" s="106">
        <f t="shared" si="2"/>
        <v>63141.559900000007</v>
      </c>
      <c r="N19" s="106">
        <f t="shared" si="2"/>
        <v>76893.823150000011</v>
      </c>
      <c r="O19" s="106">
        <f t="shared" si="2"/>
        <v>70959.915239999988</v>
      </c>
      <c r="P19" s="106">
        <f t="shared" si="2"/>
        <v>64182.414730000004</v>
      </c>
      <c r="Q19" s="106">
        <f t="shared" si="2"/>
        <v>56681.989619999993</v>
      </c>
      <c r="R19" s="106">
        <f t="shared" si="2"/>
        <v>53201.445500000002</v>
      </c>
      <c r="S19" s="106">
        <f t="shared" si="2"/>
        <v>52653.055589999989</v>
      </c>
      <c r="T19" s="106">
        <f t="shared" si="2"/>
        <v>51291.693160000003</v>
      </c>
      <c r="U19" s="106">
        <f t="shared" si="2"/>
        <v>52854.556800000006</v>
      </c>
      <c r="V19" s="106">
        <f t="shared" si="2"/>
        <v>54604.881699999998</v>
      </c>
      <c r="W19" s="106">
        <f t="shared" si="2"/>
        <v>57050.716599999992</v>
      </c>
      <c r="X19" s="106">
        <f t="shared" si="2"/>
        <v>50590.854099999997</v>
      </c>
      <c r="Y19" s="106">
        <f t="shared" si="2"/>
        <v>53662.268900000003</v>
      </c>
      <c r="Z19" s="106">
        <f t="shared" si="2"/>
        <v>63219.493499999997</v>
      </c>
      <c r="AA19" s="106">
        <f t="shared" si="2"/>
        <v>73569.757079999996</v>
      </c>
      <c r="AB19" s="106">
        <f t="shared" si="2"/>
        <v>68100.607999999978</v>
      </c>
      <c r="AC19" s="106">
        <f t="shared" si="2"/>
        <v>63854.201000000001</v>
      </c>
      <c r="AD19" s="106">
        <f t="shared" si="2"/>
        <v>62200.5069</v>
      </c>
      <c r="AE19" s="106">
        <f t="shared" si="2"/>
        <v>47766.498600000006</v>
      </c>
      <c r="AF19" s="106">
        <f t="shared" si="2"/>
        <v>40844.192999999992</v>
      </c>
      <c r="AG19" s="106">
        <f t="shared" si="2"/>
        <v>40811.745199999998</v>
      </c>
      <c r="AH19" s="106">
        <f t="shared" si="2"/>
        <v>46408.110900000014</v>
      </c>
      <c r="AI19" s="107">
        <f>SUM(D19:AH19)</f>
        <v>1876246.9276616289</v>
      </c>
    </row>
    <row r="20" spans="2:35" ht="16.5" thickBot="1" x14ac:dyDescent="0.3">
      <c r="B20" s="231" t="s">
        <v>17</v>
      </c>
      <c r="C20" s="232"/>
      <c r="D20" s="243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5"/>
    </row>
    <row r="21" spans="2:35" x14ac:dyDescent="0.25">
      <c r="B21" s="15" t="s">
        <v>18</v>
      </c>
      <c r="C21" s="16" t="s">
        <v>46</v>
      </c>
      <c r="D21" s="60">
        <v>64.27</v>
      </c>
      <c r="E21" s="61">
        <v>64.44</v>
      </c>
      <c r="F21" s="61">
        <v>7.46</v>
      </c>
      <c r="G21" s="61">
        <v>57.15</v>
      </c>
      <c r="H21" s="61">
        <v>59.56</v>
      </c>
      <c r="I21" s="61">
        <v>54.17</v>
      </c>
      <c r="J21" s="61">
        <v>51.44</v>
      </c>
      <c r="K21" s="61">
        <v>53.39</v>
      </c>
      <c r="L21" s="61">
        <v>54.17</v>
      </c>
      <c r="M21" s="61">
        <v>53.27</v>
      </c>
      <c r="N21" s="61">
        <v>48.34</v>
      </c>
      <c r="O21" s="61">
        <v>44.39</v>
      </c>
      <c r="P21" s="61">
        <v>58.32</v>
      </c>
      <c r="Q21" s="61">
        <v>58.17</v>
      </c>
      <c r="R21" s="61">
        <v>58.61</v>
      </c>
      <c r="S21" s="61">
        <v>57.9</v>
      </c>
      <c r="T21" s="61">
        <v>59.39</v>
      </c>
      <c r="U21" s="61">
        <v>47</v>
      </c>
      <c r="V21" s="61">
        <v>51.17</v>
      </c>
      <c r="W21" s="61">
        <v>46.39</v>
      </c>
      <c r="X21" s="61">
        <v>40.61</v>
      </c>
      <c r="Y21" s="61">
        <v>21</v>
      </c>
      <c r="Z21" s="61">
        <v>14.39</v>
      </c>
      <c r="AA21" s="61">
        <v>23.54</v>
      </c>
      <c r="AB21" s="61">
        <v>30.17</v>
      </c>
      <c r="AC21" s="61">
        <v>30.73</v>
      </c>
      <c r="AD21" s="61">
        <v>30.56</v>
      </c>
      <c r="AE21" s="61">
        <v>33</v>
      </c>
      <c r="AF21" s="61">
        <v>31.66</v>
      </c>
      <c r="AG21" s="61">
        <v>37.17</v>
      </c>
      <c r="AH21" s="190">
        <v>35.39</v>
      </c>
      <c r="AI21" s="63">
        <f>SUM(D21:AH21)</f>
        <v>1377.2200000000003</v>
      </c>
    </row>
    <row r="22" spans="2:35" ht="15.75" thickBot="1" x14ac:dyDescent="0.3">
      <c r="B22" s="15" t="s">
        <v>19</v>
      </c>
      <c r="C22" s="17" t="s">
        <v>46</v>
      </c>
      <c r="D22" s="68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 s="69">
        <v>0</v>
      </c>
      <c r="V22" s="69">
        <v>0</v>
      </c>
      <c r="W22" s="69">
        <v>0</v>
      </c>
      <c r="X22" s="69">
        <v>0</v>
      </c>
      <c r="Y22" s="69">
        <v>0</v>
      </c>
      <c r="Z22" s="69">
        <v>0</v>
      </c>
      <c r="AA22" s="69">
        <v>0</v>
      </c>
      <c r="AB22" s="69">
        <v>0</v>
      </c>
      <c r="AC22" s="69">
        <v>0</v>
      </c>
      <c r="AD22" s="69">
        <v>0</v>
      </c>
      <c r="AE22" s="69">
        <v>36.020000000000003</v>
      </c>
      <c r="AF22" s="69">
        <v>38.61</v>
      </c>
      <c r="AG22" s="69">
        <v>38.78</v>
      </c>
      <c r="AH22" s="191">
        <v>37.39</v>
      </c>
      <c r="AI22" s="71">
        <f>SUM(D22:AH22)</f>
        <v>150.80000000000001</v>
      </c>
    </row>
    <row r="23" spans="2:35" ht="16.5" thickBot="1" x14ac:dyDescent="0.3">
      <c r="B23" s="231" t="s">
        <v>34</v>
      </c>
      <c r="C23" s="232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30"/>
    </row>
    <row r="24" spans="2:35" ht="15.75" thickBot="1" x14ac:dyDescent="0.3">
      <c r="B24" s="15" t="s">
        <v>20</v>
      </c>
      <c r="C24" s="21" t="s">
        <v>47</v>
      </c>
      <c r="D24" s="162">
        <v>5300</v>
      </c>
      <c r="E24" s="162">
        <v>7400</v>
      </c>
      <c r="F24" s="162">
        <v>5050</v>
      </c>
      <c r="G24" s="162">
        <v>5900</v>
      </c>
      <c r="H24" s="162">
        <v>5960</v>
      </c>
      <c r="I24" s="162">
        <v>6000</v>
      </c>
      <c r="J24" s="162">
        <v>6000</v>
      </c>
      <c r="K24" s="162">
        <v>35650</v>
      </c>
      <c r="L24" s="162">
        <v>6000</v>
      </c>
      <c r="M24" s="162">
        <v>5950</v>
      </c>
      <c r="N24" s="162">
        <v>6050</v>
      </c>
      <c r="O24" s="162">
        <v>6000</v>
      </c>
      <c r="P24" s="162">
        <v>5900</v>
      </c>
      <c r="Q24" s="162">
        <v>5050</v>
      </c>
      <c r="R24" s="162">
        <v>5500</v>
      </c>
      <c r="S24" s="162">
        <v>6050</v>
      </c>
      <c r="T24" s="162">
        <v>25850</v>
      </c>
      <c r="U24" s="162">
        <v>6100</v>
      </c>
      <c r="V24" s="162">
        <v>6050</v>
      </c>
      <c r="W24" s="162">
        <v>6050</v>
      </c>
      <c r="X24" s="162">
        <v>6000</v>
      </c>
      <c r="Y24" s="162">
        <v>6300</v>
      </c>
      <c r="Z24" s="162">
        <v>5850</v>
      </c>
      <c r="AA24" s="162">
        <v>6050</v>
      </c>
      <c r="AB24" s="162">
        <v>5750</v>
      </c>
      <c r="AC24" s="162">
        <v>6050</v>
      </c>
      <c r="AD24" s="162">
        <v>6050</v>
      </c>
      <c r="AE24" s="162">
        <v>6050</v>
      </c>
      <c r="AF24" s="162">
        <v>5200</v>
      </c>
      <c r="AG24" s="162">
        <v>4350</v>
      </c>
      <c r="AH24" s="162">
        <v>5850</v>
      </c>
      <c r="AI24" s="75">
        <f>SUM(D24:AH24)</f>
        <v>231310</v>
      </c>
    </row>
    <row r="25" spans="2:35" ht="16.5" thickBot="1" x14ac:dyDescent="0.3">
      <c r="B25" s="231" t="s">
        <v>35</v>
      </c>
      <c r="C25" s="232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175"/>
      <c r="AI25" s="79"/>
    </row>
    <row r="26" spans="2:35" x14ac:dyDescent="0.25">
      <c r="B26" s="19" t="s">
        <v>15</v>
      </c>
      <c r="C26" s="20" t="s">
        <v>21</v>
      </c>
      <c r="D26" s="162">
        <v>126208</v>
      </c>
      <c r="E26" s="162">
        <v>124480</v>
      </c>
      <c r="F26" s="174">
        <v>123250</v>
      </c>
      <c r="G26" s="215">
        <v>126928</v>
      </c>
      <c r="H26" s="162">
        <v>126600</v>
      </c>
      <c r="I26" s="162">
        <v>124580</v>
      </c>
      <c r="J26" s="162">
        <v>123000</v>
      </c>
      <c r="K26" s="162">
        <v>93840</v>
      </c>
      <c r="L26" s="162">
        <v>122848</v>
      </c>
      <c r="M26" s="174">
        <v>125400</v>
      </c>
      <c r="N26" s="215">
        <v>127870</v>
      </c>
      <c r="O26" s="162">
        <v>130470</v>
      </c>
      <c r="P26" s="162">
        <v>132288</v>
      </c>
      <c r="Q26" s="162">
        <v>129540</v>
      </c>
      <c r="R26" s="162">
        <v>124510</v>
      </c>
      <c r="S26" s="162">
        <v>121360</v>
      </c>
      <c r="T26" s="174">
        <v>100176</v>
      </c>
      <c r="U26" s="215">
        <v>120480</v>
      </c>
      <c r="V26" s="162">
        <v>121664</v>
      </c>
      <c r="W26" s="162">
        <v>120272</v>
      </c>
      <c r="X26" s="162">
        <v>113968</v>
      </c>
      <c r="Y26" s="162">
        <v>97840</v>
      </c>
      <c r="Z26" s="162">
        <v>95392</v>
      </c>
      <c r="AA26" s="174">
        <v>105100</v>
      </c>
      <c r="AB26" s="215">
        <v>108100</v>
      </c>
      <c r="AC26" s="162">
        <v>112400</v>
      </c>
      <c r="AD26" s="162">
        <v>113340</v>
      </c>
      <c r="AE26" s="162">
        <v>115552</v>
      </c>
      <c r="AF26" s="162">
        <v>112160</v>
      </c>
      <c r="AG26" s="162">
        <v>116960</v>
      </c>
      <c r="AH26" s="162">
        <v>118400</v>
      </c>
      <c r="AI26" s="63">
        <f>SUM(D26:AH26)</f>
        <v>3654976</v>
      </c>
    </row>
    <row r="27" spans="2:35" x14ac:dyDescent="0.25">
      <c r="B27" s="53" t="s">
        <v>79</v>
      </c>
      <c r="C27" s="14" t="s">
        <v>80</v>
      </c>
      <c r="D27" s="30">
        <f>(D26/24000)</f>
        <v>5.2586666666666666</v>
      </c>
      <c r="E27" s="23">
        <f t="shared" ref="E27:AH27" si="3">(E26/24000)</f>
        <v>5.1866666666666665</v>
      </c>
      <c r="F27" s="23">
        <f t="shared" si="3"/>
        <v>5.135416666666667</v>
      </c>
      <c r="G27" s="23">
        <f t="shared" si="3"/>
        <v>5.2886666666666668</v>
      </c>
      <c r="H27" s="23">
        <f t="shared" si="3"/>
        <v>5.2750000000000004</v>
      </c>
      <c r="I27" s="23">
        <f t="shared" si="3"/>
        <v>5.190833333333333</v>
      </c>
      <c r="J27" s="23">
        <f t="shared" si="3"/>
        <v>5.125</v>
      </c>
      <c r="K27" s="23">
        <f t="shared" si="3"/>
        <v>3.91</v>
      </c>
      <c r="L27" s="23">
        <f t="shared" si="3"/>
        <v>5.1186666666666669</v>
      </c>
      <c r="M27" s="23">
        <f t="shared" si="3"/>
        <v>5.2249999999999996</v>
      </c>
      <c r="N27" s="23">
        <f t="shared" si="3"/>
        <v>5.3279166666666669</v>
      </c>
      <c r="O27" s="23">
        <f t="shared" si="3"/>
        <v>5.4362500000000002</v>
      </c>
      <c r="P27" s="23">
        <f t="shared" si="3"/>
        <v>5.5119999999999996</v>
      </c>
      <c r="Q27" s="23">
        <f t="shared" si="3"/>
        <v>5.3975</v>
      </c>
      <c r="R27" s="23">
        <f t="shared" si="3"/>
        <v>5.1879166666666663</v>
      </c>
      <c r="S27" s="23">
        <f t="shared" si="3"/>
        <v>5.0566666666666666</v>
      </c>
      <c r="T27" s="23">
        <f t="shared" si="3"/>
        <v>4.1740000000000004</v>
      </c>
      <c r="U27" s="23">
        <f t="shared" si="3"/>
        <v>5.0199999999999996</v>
      </c>
      <c r="V27" s="23">
        <f t="shared" si="3"/>
        <v>5.0693333333333337</v>
      </c>
      <c r="W27" s="23">
        <f t="shared" si="3"/>
        <v>5.011333333333333</v>
      </c>
      <c r="X27" s="23">
        <f t="shared" si="3"/>
        <v>4.7486666666666668</v>
      </c>
      <c r="Y27" s="23">
        <f t="shared" si="3"/>
        <v>4.0766666666666671</v>
      </c>
      <c r="Z27" s="23">
        <f t="shared" si="3"/>
        <v>3.9746666666666668</v>
      </c>
      <c r="AA27" s="23">
        <f t="shared" si="3"/>
        <v>4.3791666666666664</v>
      </c>
      <c r="AB27" s="23">
        <f t="shared" si="3"/>
        <v>4.5041666666666664</v>
      </c>
      <c r="AC27" s="23">
        <f t="shared" si="3"/>
        <v>4.6833333333333336</v>
      </c>
      <c r="AD27" s="23">
        <f t="shared" si="3"/>
        <v>4.7225000000000001</v>
      </c>
      <c r="AE27" s="23">
        <f t="shared" si="3"/>
        <v>4.8146666666666667</v>
      </c>
      <c r="AF27" s="23">
        <f t="shared" si="3"/>
        <v>4.6733333333333329</v>
      </c>
      <c r="AG27" s="23">
        <f t="shared" si="3"/>
        <v>4.8733333333333331</v>
      </c>
      <c r="AH27" s="23">
        <f t="shared" si="3"/>
        <v>4.9333333333333336</v>
      </c>
      <c r="AI27" s="44"/>
    </row>
    <row r="28" spans="2:35" ht="15.75" thickBot="1" x14ac:dyDescent="0.3">
      <c r="B28" s="53" t="s">
        <v>81</v>
      </c>
      <c r="C28" s="14" t="s">
        <v>82</v>
      </c>
      <c r="D28" s="68">
        <f t="shared" ref="D28:AH28" si="4">IFERROR(D13/D26,"")</f>
        <v>0.31955185091277888</v>
      </c>
      <c r="E28" s="68">
        <f t="shared" si="4"/>
        <v>0.32119280205655526</v>
      </c>
      <c r="F28" s="68">
        <f t="shared" si="4"/>
        <v>0.32135253549695736</v>
      </c>
      <c r="G28" s="68">
        <f t="shared" si="4"/>
        <v>0.31813311483675782</v>
      </c>
      <c r="H28" s="68">
        <f t="shared" si="4"/>
        <v>0.32129146919431278</v>
      </c>
      <c r="I28" s="68">
        <f t="shared" si="4"/>
        <v>0.32232059720661421</v>
      </c>
      <c r="J28" s="68">
        <f t="shared" si="4"/>
        <v>0.32523577235772355</v>
      </c>
      <c r="K28" s="68">
        <f t="shared" si="4"/>
        <v>0.32865515771525999</v>
      </c>
      <c r="L28" s="68">
        <f t="shared" si="4"/>
        <v>0.32184650950768429</v>
      </c>
      <c r="M28" s="68">
        <f t="shared" si="4"/>
        <v>0.31900023923444976</v>
      </c>
      <c r="N28" s="68">
        <f t="shared" si="4"/>
        <v>0.3171345898177837</v>
      </c>
      <c r="O28" s="68">
        <f t="shared" si="4"/>
        <v>0.31648501571242432</v>
      </c>
      <c r="P28" s="68">
        <f t="shared" si="4"/>
        <v>0.31555318698597001</v>
      </c>
      <c r="Q28" s="68">
        <f t="shared" si="4"/>
        <v>0.31690636096958469</v>
      </c>
      <c r="R28" s="68">
        <f t="shared" si="4"/>
        <v>0.3201911493052767</v>
      </c>
      <c r="S28" s="68">
        <f t="shared" si="4"/>
        <v>0.32387359920896508</v>
      </c>
      <c r="T28" s="68">
        <f t="shared" si="4"/>
        <v>0.33243451525315443</v>
      </c>
      <c r="U28" s="68">
        <f t="shared" si="4"/>
        <v>0.32397634462151392</v>
      </c>
      <c r="V28" s="68">
        <f t="shared" si="4"/>
        <v>0.32224232311941087</v>
      </c>
      <c r="W28" s="68">
        <f t="shared" si="4"/>
        <v>0.32487835905281359</v>
      </c>
      <c r="X28" s="68">
        <f t="shared" si="4"/>
        <v>0.33205382212550894</v>
      </c>
      <c r="Y28" s="68">
        <f t="shared" si="4"/>
        <v>0.35286181520850368</v>
      </c>
      <c r="Z28" s="68">
        <f t="shared" si="4"/>
        <v>0.35687615313653132</v>
      </c>
      <c r="AA28" s="68">
        <f t="shared" si="4"/>
        <v>0.34282588011417697</v>
      </c>
      <c r="AB28" s="68">
        <f t="shared" si="4"/>
        <v>0.33964847363552264</v>
      </c>
      <c r="AC28" s="68">
        <f t="shared" si="4"/>
        <v>0.33640569395017794</v>
      </c>
      <c r="AD28" s="68">
        <f t="shared" si="4"/>
        <v>0.3336156696664902</v>
      </c>
      <c r="AE28" s="68">
        <f t="shared" si="4"/>
        <v>0.33141442813625033</v>
      </c>
      <c r="AF28" s="68">
        <f t="shared" si="4"/>
        <v>0.33365638373751783</v>
      </c>
      <c r="AG28" s="68">
        <f t="shared" si="4"/>
        <v>0.32778796169630642</v>
      </c>
      <c r="AH28" s="68">
        <f t="shared" si="4"/>
        <v>0.32671722972972972</v>
      </c>
      <c r="AI28" s="71"/>
    </row>
    <row r="29" spans="2:35" ht="16.5" thickBot="1" x14ac:dyDescent="0.3">
      <c r="B29" s="231" t="s">
        <v>22</v>
      </c>
      <c r="C29" s="232"/>
      <c r="D29" s="228"/>
      <c r="E29" s="229"/>
      <c r="F29" s="229"/>
      <c r="G29" s="229" t="s">
        <v>27</v>
      </c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29"/>
      <c r="AI29" s="230"/>
    </row>
    <row r="30" spans="2:35" ht="15.75" thickBot="1" x14ac:dyDescent="0.3">
      <c r="B30" s="15" t="s">
        <v>24</v>
      </c>
      <c r="C30" s="16" t="s">
        <v>23</v>
      </c>
      <c r="D30" s="60">
        <v>245</v>
      </c>
      <c r="E30" s="61">
        <v>242.8</v>
      </c>
      <c r="F30" s="61">
        <v>217.07</v>
      </c>
      <c r="G30" s="61">
        <v>239.97</v>
      </c>
      <c r="H30" s="61">
        <v>235.77</v>
      </c>
      <c r="I30" s="61">
        <v>256</v>
      </c>
      <c r="J30" s="61">
        <v>260.66000000000003</v>
      </c>
      <c r="K30" s="61">
        <v>221.7</v>
      </c>
      <c r="L30" s="61">
        <v>290.68</v>
      </c>
      <c r="M30" s="61">
        <v>280</v>
      </c>
      <c r="N30" s="61">
        <v>293.72000000000003</v>
      </c>
      <c r="O30" s="61">
        <v>278</v>
      </c>
      <c r="P30" s="61">
        <v>258.88</v>
      </c>
      <c r="Q30" s="61">
        <v>257.99</v>
      </c>
      <c r="R30" s="61">
        <v>235</v>
      </c>
      <c r="S30" s="61">
        <v>234.92599999999999</v>
      </c>
      <c r="T30" s="61">
        <v>181</v>
      </c>
      <c r="U30" s="61">
        <v>211.38900000000001</v>
      </c>
      <c r="V30" s="61">
        <v>216.22800000000001</v>
      </c>
      <c r="W30" s="61">
        <v>216.55500000000001</v>
      </c>
      <c r="X30" s="61">
        <v>209.05799999999999</v>
      </c>
      <c r="Y30" s="61">
        <v>188.9</v>
      </c>
      <c r="Z30" s="61">
        <v>190</v>
      </c>
      <c r="AA30" s="61">
        <v>280.55900000000003</v>
      </c>
      <c r="AB30" s="61">
        <v>289.2</v>
      </c>
      <c r="AC30" s="61">
        <v>294</v>
      </c>
      <c r="AD30" s="61">
        <v>258.08999999999997</v>
      </c>
      <c r="AE30" s="61">
        <v>258.95999999999998</v>
      </c>
      <c r="AF30" s="61">
        <v>272.58</v>
      </c>
      <c r="AG30" s="61">
        <v>287.27</v>
      </c>
      <c r="AH30" s="190">
        <v>275.529</v>
      </c>
      <c r="AI30" s="63">
        <f>SUM(D30:AH30)</f>
        <v>7677.4840000000004</v>
      </c>
    </row>
    <row r="31" spans="2:35" x14ac:dyDescent="0.25">
      <c r="B31" s="15" t="s">
        <v>50</v>
      </c>
      <c r="C31" s="16" t="s">
        <v>23</v>
      </c>
      <c r="D31" s="28">
        <v>25.41</v>
      </c>
      <c r="E31" s="3">
        <v>22.207000000000001</v>
      </c>
      <c r="F31" s="3">
        <v>35.192999999999984</v>
      </c>
      <c r="G31" s="3">
        <v>36.38000000000001</v>
      </c>
      <c r="H31" s="3">
        <v>27.308000000000007</v>
      </c>
      <c r="I31" s="3">
        <v>13.985999999999986</v>
      </c>
      <c r="J31" s="3">
        <v>0</v>
      </c>
      <c r="K31" s="3">
        <v>0</v>
      </c>
      <c r="L31" s="3">
        <v>1.460000000000008</v>
      </c>
      <c r="M31" s="3">
        <v>5.1899999999999977</v>
      </c>
      <c r="N31" s="3">
        <v>8.5850000000000151</v>
      </c>
      <c r="O31" s="3">
        <v>9.0040000000000049</v>
      </c>
      <c r="P31" s="3">
        <v>11.512999999999986</v>
      </c>
      <c r="Q31" s="3">
        <v>7.1920000000000179</v>
      </c>
      <c r="R31" s="3">
        <v>4.3000000000000114</v>
      </c>
      <c r="S31" s="3">
        <v>8.2649999999999828</v>
      </c>
      <c r="T31" s="3">
        <v>24.036000000000012</v>
      </c>
      <c r="U31" s="3">
        <v>12.669000000000022</v>
      </c>
      <c r="V31" s="3">
        <v>1.7980000000000018</v>
      </c>
      <c r="W31" s="3">
        <v>0.21500000000000341</v>
      </c>
      <c r="X31" s="3">
        <v>6.0180000000000007</v>
      </c>
      <c r="Y31" s="3">
        <v>6.5900000000000034</v>
      </c>
      <c r="Z31" s="3">
        <v>3.0500000000000043</v>
      </c>
      <c r="AA31" s="3">
        <v>3.2270000000000212</v>
      </c>
      <c r="AB31" s="3">
        <v>0</v>
      </c>
      <c r="AC31" s="3">
        <v>0</v>
      </c>
      <c r="AD31" s="3">
        <v>5.5799999999999859</v>
      </c>
      <c r="AE31" s="3">
        <v>11.019999999999975</v>
      </c>
      <c r="AF31" s="3">
        <v>36.879999999999995</v>
      </c>
      <c r="AG31" s="3">
        <v>44.189999999999984</v>
      </c>
      <c r="AH31" s="193">
        <v>34.618999999999986</v>
      </c>
      <c r="AI31" s="44">
        <f>SUM(D31:AH31)</f>
        <v>405.88500000000005</v>
      </c>
    </row>
    <row r="32" spans="2:35" x14ac:dyDescent="0.25">
      <c r="B32" s="15" t="s">
        <v>25</v>
      </c>
      <c r="C32" s="18" t="s">
        <v>23</v>
      </c>
      <c r="D32" s="28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16</v>
      </c>
      <c r="L32" s="3">
        <v>9</v>
      </c>
      <c r="M32" s="3">
        <v>19</v>
      </c>
      <c r="N32" s="3">
        <v>11</v>
      </c>
      <c r="O32" s="3">
        <v>10</v>
      </c>
      <c r="P32" s="3">
        <v>9</v>
      </c>
      <c r="Q32" s="3">
        <v>5</v>
      </c>
      <c r="R32" s="3">
        <v>6</v>
      </c>
      <c r="S32" s="3">
        <v>1.3</v>
      </c>
      <c r="T32" s="3">
        <v>11</v>
      </c>
      <c r="U32" s="3">
        <v>0</v>
      </c>
      <c r="V32" s="3">
        <v>0</v>
      </c>
      <c r="W32" s="3">
        <v>4</v>
      </c>
      <c r="X32" s="3">
        <v>1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193">
        <v>0</v>
      </c>
      <c r="AI32" s="44">
        <f t="shared" ref="AI32:AI37" si="5">SUM(D32:AH32)</f>
        <v>102.3</v>
      </c>
    </row>
    <row r="33" spans="2:37" x14ac:dyDescent="0.25">
      <c r="B33" s="15" t="s">
        <v>26</v>
      </c>
      <c r="C33" s="18" t="s">
        <v>23</v>
      </c>
      <c r="D33" s="28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193">
        <v>0</v>
      </c>
      <c r="AI33" s="44">
        <f t="shared" si="5"/>
        <v>0</v>
      </c>
    </row>
    <row r="34" spans="2:37" x14ac:dyDescent="0.25">
      <c r="B34" s="15" t="s">
        <v>0</v>
      </c>
      <c r="C34" s="18" t="s">
        <v>23</v>
      </c>
      <c r="D34" s="28">
        <f>D5*9500/565/0.7/1000</f>
        <v>1.4047029077117572</v>
      </c>
      <c r="E34" s="28">
        <f t="shared" ref="E34:AH35" si="6">E5*9500/565/0.7/1000</f>
        <v>1.2710303413400759</v>
      </c>
      <c r="F34" s="28">
        <f t="shared" si="6"/>
        <v>1.3379266750948169</v>
      </c>
      <c r="G34" s="28">
        <f t="shared" si="6"/>
        <v>1.4717193426042987</v>
      </c>
      <c r="H34" s="28">
        <f t="shared" si="6"/>
        <v>1.0703413400758535</v>
      </c>
      <c r="I34" s="28">
        <f t="shared" si="6"/>
        <v>2.5420606826801517</v>
      </c>
      <c r="J34" s="28">
        <f t="shared" si="6"/>
        <v>37.394930467762329</v>
      </c>
      <c r="K34" s="28">
        <f t="shared" si="6"/>
        <v>51.978331226295836</v>
      </c>
      <c r="L34" s="28">
        <f t="shared" si="6"/>
        <v>59.069462705436173</v>
      </c>
      <c r="M34" s="28">
        <f t="shared" si="6"/>
        <v>75.124462705436159</v>
      </c>
      <c r="N34" s="28">
        <f t="shared" si="6"/>
        <v>1.6055120101137801</v>
      </c>
      <c r="O34" s="28">
        <f t="shared" si="6"/>
        <v>3.2110240202275602</v>
      </c>
      <c r="P34" s="28">
        <f t="shared" si="6"/>
        <v>6.0875663716814161</v>
      </c>
      <c r="Q34" s="28">
        <f t="shared" si="6"/>
        <v>27.962667509481676</v>
      </c>
      <c r="R34" s="28">
        <f t="shared" si="6"/>
        <v>20.537174462705437</v>
      </c>
      <c r="S34" s="28">
        <f t="shared" si="6"/>
        <v>12.977888748419723</v>
      </c>
      <c r="T34" s="28">
        <f t="shared" si="6"/>
        <v>11.974443742098611</v>
      </c>
      <c r="U34" s="28">
        <f t="shared" si="6"/>
        <v>0.93654867256637175</v>
      </c>
      <c r="V34" s="28">
        <f t="shared" si="6"/>
        <v>3.1441276864728196</v>
      </c>
      <c r="W34" s="28">
        <f t="shared" si="6"/>
        <v>44.954336283185839</v>
      </c>
      <c r="X34" s="28">
        <f t="shared" si="6"/>
        <v>7.7585335018963342</v>
      </c>
      <c r="Y34" s="28">
        <f t="shared" si="6"/>
        <v>1.6718078381795198</v>
      </c>
      <c r="Z34" s="28">
        <f t="shared" si="6"/>
        <v>2.8764222503160557</v>
      </c>
      <c r="AA34" s="28">
        <f t="shared" si="6"/>
        <v>14.115126422250317</v>
      </c>
      <c r="AB34" s="28">
        <f t="shared" si="6"/>
        <v>62.079797724399505</v>
      </c>
      <c r="AC34" s="28">
        <f t="shared" si="6"/>
        <v>57.396333754740837</v>
      </c>
      <c r="AD34" s="28">
        <f t="shared" si="6"/>
        <v>15.11857142857143</v>
      </c>
      <c r="AE34" s="28">
        <f t="shared" si="6"/>
        <v>15.452932996207334</v>
      </c>
      <c r="AF34" s="28">
        <f t="shared" si="6"/>
        <v>16.255689001264223</v>
      </c>
      <c r="AG34" s="28">
        <f t="shared" si="6"/>
        <v>25.024032869785085</v>
      </c>
      <c r="AH34" s="28">
        <f t="shared" si="6"/>
        <v>2.3413716814159291</v>
      </c>
      <c r="AI34" s="44">
        <f t="shared" si="5"/>
        <v>586.14687737041731</v>
      </c>
    </row>
    <row r="35" spans="2:37" x14ac:dyDescent="0.25">
      <c r="B35" s="15" t="s">
        <v>2</v>
      </c>
      <c r="C35" s="18" t="s">
        <v>23</v>
      </c>
      <c r="D35" s="28">
        <f>D6*9500/565/0.7/1000</f>
        <v>1.3653097345132743</v>
      </c>
      <c r="E35" s="28">
        <f t="shared" si="6"/>
        <v>1.6055120101137801</v>
      </c>
      <c r="F35" s="28">
        <f>F6*9500/565/0.7/1000</f>
        <v>1.6055120101137801</v>
      </c>
      <c r="G35" s="28">
        <f t="shared" si="6"/>
        <v>1.8730973451327435</v>
      </c>
      <c r="H35" s="28">
        <f t="shared" si="6"/>
        <v>1.2710303413400759</v>
      </c>
      <c r="I35" s="28">
        <f t="shared" si="6"/>
        <v>4.2143489254108726</v>
      </c>
      <c r="J35" s="28">
        <f t="shared" si="6"/>
        <v>29.501283185840713</v>
      </c>
      <c r="K35" s="28">
        <f t="shared" si="6"/>
        <v>49.034892541087231</v>
      </c>
      <c r="L35" s="28">
        <f t="shared" si="6"/>
        <v>1.1372376738305943</v>
      </c>
      <c r="M35" s="28">
        <f t="shared" si="6"/>
        <v>24.68462705436157</v>
      </c>
      <c r="N35" s="28">
        <f t="shared" si="6"/>
        <v>114.25893805309735</v>
      </c>
      <c r="O35" s="28">
        <f t="shared" si="6"/>
        <v>64.354273072060678</v>
      </c>
      <c r="P35" s="28">
        <f t="shared" si="6"/>
        <v>1.3379266750948169</v>
      </c>
      <c r="Q35" s="28">
        <f t="shared" si="6"/>
        <v>2.6005499367888749</v>
      </c>
      <c r="R35" s="28">
        <f t="shared" si="6"/>
        <v>3.9468836915297096</v>
      </c>
      <c r="S35" s="28">
        <f t="shared" si="6"/>
        <v>2.5420606826801517</v>
      </c>
      <c r="T35" s="28">
        <f t="shared" si="6"/>
        <v>26.357155499367892</v>
      </c>
      <c r="U35" s="28">
        <f t="shared" si="6"/>
        <v>1.137117572692794</v>
      </c>
      <c r="V35" s="28">
        <f t="shared" si="6"/>
        <v>2.0068900126422253</v>
      </c>
      <c r="W35" s="28">
        <f t="shared" si="6"/>
        <v>6.5558407079646015</v>
      </c>
      <c r="X35" s="28">
        <f t="shared" si="6"/>
        <v>2.0068900126422253</v>
      </c>
      <c r="Y35" s="28">
        <f t="shared" si="6"/>
        <v>1.0703413400758535</v>
      </c>
      <c r="Z35" s="28">
        <f t="shared" si="6"/>
        <v>1.6722882427307206</v>
      </c>
      <c r="AA35" s="28">
        <f t="shared" si="6"/>
        <v>2.2744753476611885</v>
      </c>
      <c r="AB35" s="28">
        <f t="shared" si="6"/>
        <v>1.0703413400758535</v>
      </c>
      <c r="AC35" s="28">
        <f t="shared" si="6"/>
        <v>2.5341340075853349</v>
      </c>
      <c r="AD35" s="28">
        <f t="shared" si="6"/>
        <v>1.6722882427307206</v>
      </c>
      <c r="AE35" s="28">
        <f t="shared" si="6"/>
        <v>2.5420606826801517</v>
      </c>
      <c r="AF35" s="28">
        <f t="shared" si="6"/>
        <v>2.6088369152970925</v>
      </c>
      <c r="AG35" s="28">
        <f t="shared" si="6"/>
        <v>3.077231352718079</v>
      </c>
      <c r="AH35" s="28">
        <f t="shared" si="6"/>
        <v>30.504728192161824</v>
      </c>
      <c r="AI35" s="44">
        <f t="shared" si="5"/>
        <v>392.42410240202258</v>
      </c>
    </row>
    <row r="36" spans="2:37" x14ac:dyDescent="0.25">
      <c r="B36" s="15" t="s">
        <v>6</v>
      </c>
      <c r="C36" s="18" t="s">
        <v>23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194">
        <v>0</v>
      </c>
      <c r="AI36" s="44">
        <f t="shared" si="5"/>
        <v>0</v>
      </c>
    </row>
    <row r="37" spans="2:37" ht="15.75" thickBot="1" x14ac:dyDescent="0.3">
      <c r="B37" s="15" t="s">
        <v>48</v>
      </c>
      <c r="C37" s="17" t="s">
        <v>23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44">
        <f t="shared" si="5"/>
        <v>0</v>
      </c>
    </row>
    <row r="38" spans="2:37" ht="16.5" thickBot="1" x14ac:dyDescent="0.3">
      <c r="B38" s="231" t="s">
        <v>28</v>
      </c>
      <c r="C38" s="232"/>
      <c r="D38" s="228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</row>
    <row r="39" spans="2:37" x14ac:dyDescent="0.25">
      <c r="B39" s="15" t="s">
        <v>29</v>
      </c>
      <c r="C39" s="101" t="s">
        <v>32</v>
      </c>
      <c r="D39" s="60">
        <v>0</v>
      </c>
      <c r="E39" s="60">
        <v>0</v>
      </c>
      <c r="F39" s="60">
        <v>183.2</v>
      </c>
      <c r="G39" s="60">
        <v>69.8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144">
        <f>SUM(D39:AH39)</f>
        <v>253</v>
      </c>
    </row>
    <row r="40" spans="2:37" x14ac:dyDescent="0.25">
      <c r="B40" s="15" t="s">
        <v>30</v>
      </c>
      <c r="C40" s="15" t="s">
        <v>32</v>
      </c>
      <c r="D40" s="28">
        <v>235</v>
      </c>
      <c r="E40" s="3">
        <v>222</v>
      </c>
      <c r="F40" s="3">
        <v>26</v>
      </c>
      <c r="G40" s="3">
        <v>205</v>
      </c>
      <c r="H40" s="3">
        <v>218</v>
      </c>
      <c r="I40" s="3">
        <v>187</v>
      </c>
      <c r="J40" s="3">
        <v>179</v>
      </c>
      <c r="K40" s="3">
        <v>187</v>
      </c>
      <c r="L40" s="3">
        <v>194</v>
      </c>
      <c r="M40" s="3">
        <v>186</v>
      </c>
      <c r="N40" s="3">
        <v>167</v>
      </c>
      <c r="O40" s="3">
        <v>150</v>
      </c>
      <c r="P40" s="3">
        <v>201</v>
      </c>
      <c r="Q40" s="3">
        <v>204</v>
      </c>
      <c r="R40" s="3">
        <v>205</v>
      </c>
      <c r="S40" s="3">
        <v>200</v>
      </c>
      <c r="T40" s="3">
        <v>216</v>
      </c>
      <c r="U40" s="3">
        <v>168</v>
      </c>
      <c r="V40" s="3">
        <v>182</v>
      </c>
      <c r="W40" s="3">
        <v>165</v>
      </c>
      <c r="X40" s="3">
        <v>136</v>
      </c>
      <c r="Y40" s="3">
        <v>36</v>
      </c>
      <c r="Z40" s="3">
        <v>24</v>
      </c>
      <c r="AA40" s="3">
        <v>43</v>
      </c>
      <c r="AB40" s="3">
        <v>77</v>
      </c>
      <c r="AC40" s="3">
        <v>78</v>
      </c>
      <c r="AD40" s="3">
        <v>80</v>
      </c>
      <c r="AE40" s="3">
        <v>92</v>
      </c>
      <c r="AF40" s="3">
        <v>80</v>
      </c>
      <c r="AG40" s="3">
        <v>111</v>
      </c>
      <c r="AH40" s="193">
        <v>104</v>
      </c>
      <c r="AI40" s="145">
        <f>SUM(D40:AH40)</f>
        <v>4558</v>
      </c>
      <c r="AK40" s="161"/>
    </row>
    <row r="41" spans="2:37" x14ac:dyDescent="0.25">
      <c r="B41" s="15" t="s">
        <v>31</v>
      </c>
      <c r="C41" s="15" t="s">
        <v>32</v>
      </c>
      <c r="D41" s="28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104</v>
      </c>
      <c r="AF41" s="3">
        <v>121</v>
      </c>
      <c r="AG41" s="3">
        <v>121</v>
      </c>
      <c r="AH41" s="193">
        <v>104</v>
      </c>
      <c r="AI41" s="145">
        <f t="shared" ref="AI41:AI43" si="7">SUM(D41:AH41)</f>
        <v>450</v>
      </c>
      <c r="AK41" s="161"/>
    </row>
    <row r="42" spans="2:37" x14ac:dyDescent="0.25">
      <c r="B42" s="15" t="s">
        <v>3</v>
      </c>
      <c r="C42" s="15" t="s">
        <v>32</v>
      </c>
      <c r="D42" s="31">
        <f t="shared" ref="D42:AH44" si="8">(D7*9500*0.84)/10^6</f>
        <v>72.495666599999993</v>
      </c>
      <c r="E42" s="6">
        <f t="shared" si="8"/>
        <v>68.895330000000001</v>
      </c>
      <c r="F42" s="6">
        <f t="shared" si="8"/>
        <v>70.117626599999994</v>
      </c>
      <c r="G42" s="6">
        <f t="shared" si="8"/>
        <v>73.606881599999994</v>
      </c>
      <c r="H42" s="6">
        <f t="shared" si="8"/>
        <v>68.939778599999997</v>
      </c>
      <c r="I42" s="6">
        <f t="shared" si="8"/>
        <v>70.539928200000006</v>
      </c>
      <c r="J42" s="6">
        <f t="shared" si="8"/>
        <v>58.8499464</v>
      </c>
      <c r="K42" s="6">
        <f t="shared" si="8"/>
        <v>49.249048800000004</v>
      </c>
      <c r="L42" s="6">
        <f t="shared" si="8"/>
        <v>51.782618999999997</v>
      </c>
      <c r="M42" s="6">
        <f t="shared" si="8"/>
        <v>76.340430599999991</v>
      </c>
      <c r="N42" s="6">
        <f t="shared" si="8"/>
        <v>74.518077899999994</v>
      </c>
      <c r="O42" s="6">
        <f t="shared" si="8"/>
        <v>72.584563799999998</v>
      </c>
      <c r="P42" s="6">
        <f t="shared" si="8"/>
        <v>75.873760200000007</v>
      </c>
      <c r="Q42" s="6">
        <f t="shared" si="8"/>
        <v>73.984694700000006</v>
      </c>
      <c r="R42" s="6">
        <f t="shared" si="8"/>
        <v>69.739853399999987</v>
      </c>
      <c r="S42" s="6">
        <f t="shared" si="8"/>
        <v>73.029049799999996</v>
      </c>
      <c r="T42" s="6">
        <f t="shared" si="8"/>
        <v>73.517984399999989</v>
      </c>
      <c r="U42" s="6">
        <f t="shared" si="8"/>
        <v>74.962563899999992</v>
      </c>
      <c r="V42" s="6">
        <f t="shared" si="8"/>
        <v>75.895984499999997</v>
      </c>
      <c r="W42" s="6">
        <f t="shared" si="8"/>
        <v>78.162863099999996</v>
      </c>
      <c r="X42" s="6">
        <f t="shared" si="8"/>
        <v>63.005850599999995</v>
      </c>
      <c r="Y42" s="6">
        <f t="shared" si="8"/>
        <v>82.229910000000004</v>
      </c>
      <c r="Z42" s="6">
        <f t="shared" si="8"/>
        <v>73.562432999999999</v>
      </c>
      <c r="AA42" s="6">
        <f t="shared" si="8"/>
        <v>77.007199499999999</v>
      </c>
      <c r="AB42" s="6">
        <f t="shared" si="8"/>
        <v>65.739479399999993</v>
      </c>
      <c r="AC42" s="6">
        <f t="shared" si="8"/>
        <v>66.517290000000003</v>
      </c>
      <c r="AD42" s="6">
        <f t="shared" si="8"/>
        <v>67.784115</v>
      </c>
      <c r="AE42" s="6">
        <f t="shared" si="8"/>
        <v>12.1789164</v>
      </c>
      <c r="AF42" s="6">
        <f t="shared" si="8"/>
        <v>0</v>
      </c>
      <c r="AG42" s="6">
        <f t="shared" si="8"/>
        <v>0</v>
      </c>
      <c r="AH42" s="6">
        <f t="shared" si="8"/>
        <v>0</v>
      </c>
      <c r="AI42" s="145">
        <f t="shared" si="7"/>
        <v>1911.1118459999998</v>
      </c>
      <c r="AK42" s="160"/>
    </row>
    <row r="43" spans="2:37" x14ac:dyDescent="0.25">
      <c r="B43" s="15" t="s">
        <v>4</v>
      </c>
      <c r="C43" s="15" t="s">
        <v>32</v>
      </c>
      <c r="D43" s="31">
        <f t="shared" si="8"/>
        <v>64.582139999999995</v>
      </c>
      <c r="E43" s="6">
        <f t="shared" si="8"/>
        <v>61.027927800000001</v>
      </c>
      <c r="F43" s="6">
        <f t="shared" si="8"/>
        <v>62.939217599999992</v>
      </c>
      <c r="G43" s="6">
        <f t="shared" si="8"/>
        <v>65.606133599999993</v>
      </c>
      <c r="H43" s="6">
        <f t="shared" si="8"/>
        <v>58.538806199999996</v>
      </c>
      <c r="I43" s="6">
        <f t="shared" si="8"/>
        <v>62.361385799999994</v>
      </c>
      <c r="J43" s="6">
        <f t="shared" si="8"/>
        <v>53.5827873</v>
      </c>
      <c r="K43" s="6">
        <f t="shared" si="8"/>
        <v>46.848824399999998</v>
      </c>
      <c r="L43" s="6">
        <f t="shared" si="8"/>
        <v>52.4007498</v>
      </c>
      <c r="M43" s="6">
        <f t="shared" si="8"/>
        <v>62.872504799999994</v>
      </c>
      <c r="N43" s="6">
        <f t="shared" si="8"/>
        <v>63.469728000000003</v>
      </c>
      <c r="O43" s="6">
        <f t="shared" si="8"/>
        <v>61.872451199999993</v>
      </c>
      <c r="P43" s="6">
        <f t="shared" si="8"/>
        <v>66.228414000000001</v>
      </c>
      <c r="Q43" s="6">
        <f t="shared" si="8"/>
        <v>64.250451299999995</v>
      </c>
      <c r="R43" s="6">
        <f t="shared" si="8"/>
        <v>54.1383948</v>
      </c>
      <c r="S43" s="6">
        <f t="shared" si="8"/>
        <v>62.472507299999997</v>
      </c>
      <c r="T43" s="6">
        <f t="shared" si="8"/>
        <v>62.850320400000001</v>
      </c>
      <c r="U43" s="6">
        <f t="shared" si="8"/>
        <v>64.028208300000003</v>
      </c>
      <c r="V43" s="6">
        <f t="shared" si="8"/>
        <v>65.072750400000004</v>
      </c>
      <c r="W43" s="6">
        <f t="shared" si="8"/>
        <v>66.961815900000005</v>
      </c>
      <c r="X43" s="6">
        <f t="shared" si="8"/>
        <v>55.3606914</v>
      </c>
      <c r="Y43" s="6">
        <f t="shared" si="8"/>
        <v>76.050995999999998</v>
      </c>
      <c r="Z43" s="6">
        <f t="shared" si="8"/>
        <v>65.828376599999999</v>
      </c>
      <c r="AA43" s="6">
        <f t="shared" si="8"/>
        <v>69.028675799999988</v>
      </c>
      <c r="AB43" s="6">
        <f t="shared" si="8"/>
        <v>58.160953199999994</v>
      </c>
      <c r="AC43" s="6">
        <f t="shared" si="8"/>
        <v>58.938684000000002</v>
      </c>
      <c r="AD43" s="6">
        <f t="shared" si="8"/>
        <v>60.094507199999995</v>
      </c>
      <c r="AE43" s="6">
        <f t="shared" si="8"/>
        <v>10.600951199999999</v>
      </c>
      <c r="AF43" s="6">
        <f t="shared" si="8"/>
        <v>0</v>
      </c>
      <c r="AG43" s="6">
        <f t="shared" si="8"/>
        <v>0</v>
      </c>
      <c r="AH43" s="6">
        <f t="shared" si="8"/>
        <v>0</v>
      </c>
      <c r="AI43" s="145">
        <f t="shared" si="7"/>
        <v>1676.1693542999997</v>
      </c>
    </row>
    <row r="44" spans="2:37" ht="15.75" thickBot="1" x14ac:dyDescent="0.3">
      <c r="B44" s="15" t="s">
        <v>5</v>
      </c>
      <c r="C44" s="15" t="s">
        <v>32</v>
      </c>
      <c r="D44" s="80">
        <f t="shared" si="8"/>
        <v>0</v>
      </c>
      <c r="E44" s="81">
        <f t="shared" si="8"/>
        <v>0</v>
      </c>
      <c r="F44" s="81">
        <f t="shared" si="8"/>
        <v>0</v>
      </c>
      <c r="G44" s="81">
        <f t="shared" si="8"/>
        <v>0</v>
      </c>
      <c r="H44" s="81">
        <f t="shared" si="8"/>
        <v>0</v>
      </c>
      <c r="I44" s="81">
        <f t="shared" si="8"/>
        <v>0</v>
      </c>
      <c r="J44" s="81">
        <f t="shared" si="8"/>
        <v>0</v>
      </c>
      <c r="K44" s="81">
        <f t="shared" si="8"/>
        <v>0</v>
      </c>
      <c r="L44" s="81">
        <f t="shared" si="8"/>
        <v>0</v>
      </c>
      <c r="M44" s="81">
        <f t="shared" si="8"/>
        <v>0</v>
      </c>
      <c r="N44" s="81">
        <f t="shared" si="8"/>
        <v>0</v>
      </c>
      <c r="O44" s="81">
        <f t="shared" si="8"/>
        <v>0</v>
      </c>
      <c r="P44" s="81">
        <f t="shared" si="8"/>
        <v>0</v>
      </c>
      <c r="Q44" s="81">
        <f t="shared" si="8"/>
        <v>0</v>
      </c>
      <c r="R44" s="81">
        <f t="shared" si="8"/>
        <v>0</v>
      </c>
      <c r="S44" s="81">
        <f t="shared" si="8"/>
        <v>0</v>
      </c>
      <c r="T44" s="81">
        <f t="shared" si="8"/>
        <v>0</v>
      </c>
      <c r="U44" s="81">
        <f t="shared" si="8"/>
        <v>0</v>
      </c>
      <c r="V44" s="81">
        <f t="shared" si="8"/>
        <v>0</v>
      </c>
      <c r="W44" s="81">
        <f t="shared" si="8"/>
        <v>0</v>
      </c>
      <c r="X44" s="81">
        <f t="shared" si="8"/>
        <v>0</v>
      </c>
      <c r="Y44" s="81">
        <f t="shared" si="8"/>
        <v>0</v>
      </c>
      <c r="Z44" s="81">
        <f t="shared" si="8"/>
        <v>0</v>
      </c>
      <c r="AA44" s="81">
        <f t="shared" si="8"/>
        <v>0</v>
      </c>
      <c r="AB44" s="81">
        <f t="shared" si="8"/>
        <v>0</v>
      </c>
      <c r="AC44" s="81">
        <f t="shared" si="8"/>
        <v>0</v>
      </c>
      <c r="AD44" s="81">
        <f t="shared" si="8"/>
        <v>0</v>
      </c>
      <c r="AE44" s="81">
        <f t="shared" si="8"/>
        <v>0</v>
      </c>
      <c r="AF44" s="81">
        <f t="shared" si="8"/>
        <v>0</v>
      </c>
      <c r="AG44" s="81">
        <f t="shared" si="8"/>
        <v>0</v>
      </c>
      <c r="AH44" s="81">
        <f t="shared" si="8"/>
        <v>0</v>
      </c>
      <c r="AI44" s="145">
        <f>SUM(D44:AH44)</f>
        <v>0</v>
      </c>
    </row>
    <row r="45" spans="2:37" ht="16.5" thickBot="1" x14ac:dyDescent="0.3">
      <c r="B45" s="231" t="s">
        <v>40</v>
      </c>
      <c r="C45" s="232"/>
      <c r="D45" s="243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30"/>
    </row>
    <row r="46" spans="2:37" x14ac:dyDescent="0.25">
      <c r="B46" s="15" t="s">
        <v>41</v>
      </c>
      <c r="C46" s="16" t="s">
        <v>42</v>
      </c>
      <c r="D46" s="83">
        <v>5199.8799999999992</v>
      </c>
      <c r="E46" s="84">
        <v>4316.5</v>
      </c>
      <c r="F46" s="84">
        <v>5325.5455999999995</v>
      </c>
      <c r="G46" s="84">
        <v>4718.7444885361556</v>
      </c>
      <c r="H46" s="84">
        <v>5136.9324745470567</v>
      </c>
      <c r="I46" s="84">
        <v>5112.2134038800696</v>
      </c>
      <c r="J46" s="84">
        <v>4326.5178571428578</v>
      </c>
      <c r="K46" s="84">
        <v>4249.2857142857147</v>
      </c>
      <c r="L46" s="84">
        <v>4379.2603615520275</v>
      </c>
      <c r="M46" s="84">
        <v>5362.24</v>
      </c>
      <c r="N46" s="84">
        <v>3834.4114</v>
      </c>
      <c r="O46" s="84">
        <v>5351.5631000000003</v>
      </c>
      <c r="P46" s="84">
        <v>5256.3680000000004</v>
      </c>
      <c r="Q46" s="61">
        <v>4804.3425000000007</v>
      </c>
      <c r="R46" s="61">
        <v>5614.8027000000002</v>
      </c>
      <c r="S46" s="61">
        <v>5306.7199999999993</v>
      </c>
      <c r="T46" s="61">
        <v>4562.3899999999994</v>
      </c>
      <c r="U46" s="61">
        <v>6692.6900000000005</v>
      </c>
      <c r="V46" s="61">
        <v>6205.13</v>
      </c>
      <c r="W46" s="61">
        <v>6692.6283999999996</v>
      </c>
      <c r="X46" s="61">
        <v>6228.5497999999998</v>
      </c>
      <c r="Y46" s="61">
        <v>5860.4</v>
      </c>
      <c r="Z46" s="61">
        <v>5648.4699999999993</v>
      </c>
      <c r="AA46" s="61">
        <v>5632.4868000000006</v>
      </c>
      <c r="AB46" s="61">
        <v>5107.192</v>
      </c>
      <c r="AC46" s="61">
        <v>3950.6419999999998</v>
      </c>
      <c r="AD46" s="61">
        <v>4475.29</v>
      </c>
      <c r="AE46" s="61">
        <v>3644.32</v>
      </c>
      <c r="AF46" s="61">
        <v>3423.2200000000003</v>
      </c>
      <c r="AG46" s="61">
        <v>4741.335</v>
      </c>
      <c r="AH46" s="190">
        <v>5435.4305000000004</v>
      </c>
      <c r="AI46" s="63">
        <f>SUM(D46:AH46)</f>
        <v>156595.50209994387</v>
      </c>
    </row>
    <row r="47" spans="2:37" ht="15.75" thickBot="1" x14ac:dyDescent="0.3">
      <c r="B47" s="15" t="s">
        <v>43</v>
      </c>
      <c r="C47" s="17" t="s">
        <v>44</v>
      </c>
      <c r="D47" s="68">
        <f>D46*0.6*D51</f>
        <v>24647.431199999995</v>
      </c>
      <c r="E47" s="69">
        <f t="shared" ref="E47:AH47" si="9">E46*0.6*E51</f>
        <v>20460.210000000003</v>
      </c>
      <c r="F47" s="69">
        <f t="shared" si="9"/>
        <v>25243.086144000001</v>
      </c>
      <c r="G47" s="69">
        <f t="shared" si="9"/>
        <v>22366.848875661377</v>
      </c>
      <c r="H47" s="69">
        <f t="shared" si="9"/>
        <v>24349.05992935305</v>
      </c>
      <c r="I47" s="69">
        <f t="shared" si="9"/>
        <v>24231.891534391529</v>
      </c>
      <c r="J47" s="69">
        <f t="shared" si="9"/>
        <v>20507.694642857146</v>
      </c>
      <c r="K47" s="69">
        <f t="shared" si="9"/>
        <v>20141.614285714288</v>
      </c>
      <c r="L47" s="69">
        <f t="shared" si="9"/>
        <v>20757.69411375661</v>
      </c>
      <c r="M47" s="69">
        <f t="shared" si="9"/>
        <v>25417.017599999999</v>
      </c>
      <c r="N47" s="69">
        <f t="shared" si="9"/>
        <v>18175.110035999998</v>
      </c>
      <c r="O47" s="69">
        <f t="shared" si="9"/>
        <v>25366.409094000002</v>
      </c>
      <c r="P47" s="69">
        <f t="shared" si="9"/>
        <v>24915.18432</v>
      </c>
      <c r="Q47" s="69">
        <f t="shared" si="9"/>
        <v>22772.583450000002</v>
      </c>
      <c r="R47" s="69">
        <f t="shared" si="9"/>
        <v>26614.164798000002</v>
      </c>
      <c r="S47" s="69">
        <f t="shared" si="9"/>
        <v>25153.852799999997</v>
      </c>
      <c r="T47" s="69">
        <f t="shared" si="9"/>
        <v>21625.728599999999</v>
      </c>
      <c r="U47" s="69">
        <f t="shared" si="9"/>
        <v>31723.350600000002</v>
      </c>
      <c r="V47" s="69">
        <f t="shared" si="9"/>
        <v>29412.316200000001</v>
      </c>
      <c r="W47" s="69">
        <f t="shared" si="9"/>
        <v>31723.058615999998</v>
      </c>
      <c r="X47" s="69">
        <f t="shared" si="9"/>
        <v>29523.326051999997</v>
      </c>
      <c r="Y47" s="69">
        <f t="shared" si="9"/>
        <v>27778.295999999998</v>
      </c>
      <c r="Z47" s="69">
        <f t="shared" si="9"/>
        <v>26773.747799999997</v>
      </c>
      <c r="AA47" s="69">
        <f t="shared" si="9"/>
        <v>26697.987432000005</v>
      </c>
      <c r="AB47" s="69">
        <f t="shared" si="9"/>
        <v>24208.090080000002</v>
      </c>
      <c r="AC47" s="69">
        <f t="shared" si="9"/>
        <v>18726.043079999999</v>
      </c>
      <c r="AD47" s="69">
        <f t="shared" si="9"/>
        <v>21212.874599999999</v>
      </c>
      <c r="AE47" s="69">
        <f t="shared" si="9"/>
        <v>17274.076800000003</v>
      </c>
      <c r="AF47" s="69">
        <f t="shared" si="9"/>
        <v>16226.062800000003</v>
      </c>
      <c r="AG47" s="69">
        <f t="shared" si="9"/>
        <v>22473.927899999999</v>
      </c>
      <c r="AH47" s="69">
        <f t="shared" si="9"/>
        <v>25763.940570000002</v>
      </c>
      <c r="AI47" s="71">
        <f>SUM(D47:AH47)</f>
        <v>742262.67995373392</v>
      </c>
    </row>
    <row r="48" spans="2:37" ht="16.5" thickBot="1" x14ac:dyDescent="0.3">
      <c r="B48" s="239" t="s">
        <v>52</v>
      </c>
      <c r="C48" s="240"/>
      <c r="D48" s="228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</row>
    <row r="49" spans="2:35" x14ac:dyDescent="0.25">
      <c r="B49" s="10" t="s">
        <v>36</v>
      </c>
      <c r="C49" s="110" t="s">
        <v>37</v>
      </c>
      <c r="D49" s="197">
        <v>22.45</v>
      </c>
      <c r="E49" s="197">
        <v>22.45</v>
      </c>
      <c r="F49" s="197">
        <v>22.45</v>
      </c>
      <c r="G49" s="197">
        <v>22.45</v>
      </c>
      <c r="H49" s="197">
        <v>22.45</v>
      </c>
      <c r="I49" s="197">
        <v>22.45</v>
      </c>
      <c r="J49" s="197">
        <v>22.45</v>
      </c>
      <c r="K49" s="197">
        <v>22.45</v>
      </c>
      <c r="L49" s="197">
        <v>22.45</v>
      </c>
      <c r="M49" s="197">
        <v>22.45</v>
      </c>
      <c r="N49" s="197">
        <v>22.45</v>
      </c>
      <c r="O49" s="197">
        <v>22.45</v>
      </c>
      <c r="P49" s="197">
        <v>22.45</v>
      </c>
      <c r="Q49" s="197">
        <v>22.45</v>
      </c>
      <c r="R49" s="197">
        <v>22.45</v>
      </c>
      <c r="S49" s="197">
        <v>22.45</v>
      </c>
      <c r="T49" s="197">
        <v>22.45</v>
      </c>
      <c r="U49" s="197">
        <v>22.45</v>
      </c>
      <c r="V49" s="197">
        <v>22.45</v>
      </c>
      <c r="W49" s="197">
        <v>22.45</v>
      </c>
      <c r="X49" s="197">
        <v>22.45</v>
      </c>
      <c r="Y49" s="197">
        <v>22.45</v>
      </c>
      <c r="Z49" s="197">
        <v>22.45</v>
      </c>
      <c r="AA49" s="197">
        <v>22.45</v>
      </c>
      <c r="AB49" s="197">
        <v>22.45</v>
      </c>
      <c r="AC49" s="197">
        <v>22.45</v>
      </c>
      <c r="AD49" s="197">
        <v>22.45</v>
      </c>
      <c r="AE49" s="197">
        <v>22.45</v>
      </c>
      <c r="AF49" s="197">
        <v>22.45</v>
      </c>
      <c r="AG49" s="197">
        <v>22.45</v>
      </c>
      <c r="AH49" s="197">
        <v>22.45</v>
      </c>
      <c r="AI49" s="85"/>
    </row>
    <row r="50" spans="2:35" x14ac:dyDescent="0.25">
      <c r="B50" s="13" t="s">
        <v>53</v>
      </c>
      <c r="C50" s="109" t="s">
        <v>54</v>
      </c>
      <c r="D50" s="197">
        <v>5.28</v>
      </c>
      <c r="E50" s="197">
        <v>5.28</v>
      </c>
      <c r="F50" s="197">
        <v>5.28</v>
      </c>
      <c r="G50" s="197">
        <v>5.28</v>
      </c>
      <c r="H50" s="197">
        <v>5.28</v>
      </c>
      <c r="I50" s="197">
        <v>5.28</v>
      </c>
      <c r="J50" s="197">
        <v>5.28</v>
      </c>
      <c r="K50" s="197">
        <v>5.28</v>
      </c>
      <c r="L50" s="197">
        <v>5.28</v>
      </c>
      <c r="M50" s="197">
        <v>5.28</v>
      </c>
      <c r="N50" s="197">
        <v>5.28</v>
      </c>
      <c r="O50" s="197">
        <v>5.28</v>
      </c>
      <c r="P50" s="197">
        <v>5.28</v>
      </c>
      <c r="Q50" s="197">
        <v>5.28</v>
      </c>
      <c r="R50" s="197">
        <v>5.28</v>
      </c>
      <c r="S50" s="197">
        <v>5.28</v>
      </c>
      <c r="T50" s="197">
        <v>5.28</v>
      </c>
      <c r="U50" s="197">
        <v>5.28</v>
      </c>
      <c r="V50" s="197">
        <v>5.28</v>
      </c>
      <c r="W50" s="197">
        <v>5.28</v>
      </c>
      <c r="X50" s="197">
        <v>5.28</v>
      </c>
      <c r="Y50" s="197">
        <v>5.28</v>
      </c>
      <c r="Z50" s="197">
        <v>5.28</v>
      </c>
      <c r="AA50" s="197">
        <v>5.28</v>
      </c>
      <c r="AB50" s="197">
        <v>5.28</v>
      </c>
      <c r="AC50" s="197">
        <v>5.28</v>
      </c>
      <c r="AD50" s="197">
        <v>5.28</v>
      </c>
      <c r="AE50" s="197">
        <v>5.28</v>
      </c>
      <c r="AF50" s="197">
        <v>5.28</v>
      </c>
      <c r="AG50" s="197">
        <v>5.28</v>
      </c>
      <c r="AH50" s="197">
        <v>5.28</v>
      </c>
      <c r="AI50" s="46"/>
    </row>
    <row r="51" spans="2:35" x14ac:dyDescent="0.25">
      <c r="B51" s="13" t="s">
        <v>126</v>
      </c>
      <c r="C51" s="109" t="s">
        <v>39</v>
      </c>
      <c r="D51" s="97">
        <v>7.9</v>
      </c>
      <c r="E51" s="97">
        <v>7.9</v>
      </c>
      <c r="F51" s="97">
        <v>7.9</v>
      </c>
      <c r="G51" s="97">
        <v>7.9</v>
      </c>
      <c r="H51" s="97">
        <v>7.9</v>
      </c>
      <c r="I51" s="97">
        <v>7.9</v>
      </c>
      <c r="J51" s="97">
        <v>7.9</v>
      </c>
      <c r="K51" s="97">
        <v>7.9</v>
      </c>
      <c r="L51" s="97">
        <v>7.9</v>
      </c>
      <c r="M51" s="97">
        <v>7.9</v>
      </c>
      <c r="N51" s="97">
        <v>7.9</v>
      </c>
      <c r="O51" s="97">
        <v>7.9</v>
      </c>
      <c r="P51" s="97">
        <v>7.9</v>
      </c>
      <c r="Q51" s="97">
        <v>7.9</v>
      </c>
      <c r="R51" s="97">
        <v>7.9</v>
      </c>
      <c r="S51" s="97">
        <v>7.9</v>
      </c>
      <c r="T51" s="97">
        <v>7.9</v>
      </c>
      <c r="U51" s="97">
        <v>7.9</v>
      </c>
      <c r="V51" s="97">
        <v>7.9</v>
      </c>
      <c r="W51" s="97">
        <v>7.9</v>
      </c>
      <c r="X51" s="97">
        <v>7.9</v>
      </c>
      <c r="Y51" s="97">
        <v>7.9</v>
      </c>
      <c r="Z51" s="97">
        <v>7.9</v>
      </c>
      <c r="AA51" s="97">
        <v>7.9</v>
      </c>
      <c r="AB51" s="97">
        <v>7.9</v>
      </c>
      <c r="AC51" s="97">
        <v>7.9</v>
      </c>
      <c r="AD51" s="97">
        <v>7.9</v>
      </c>
      <c r="AE51" s="97">
        <v>7.9</v>
      </c>
      <c r="AF51" s="97">
        <v>7.9</v>
      </c>
      <c r="AG51" s="97">
        <v>7.9</v>
      </c>
      <c r="AH51" s="97">
        <v>7.9</v>
      </c>
      <c r="AI51" s="46"/>
    </row>
    <row r="52" spans="2:35" x14ac:dyDescent="0.25">
      <c r="B52" s="13" t="s">
        <v>127</v>
      </c>
      <c r="C52" s="109" t="s">
        <v>39</v>
      </c>
      <c r="D52" s="97">
        <v>12.97</v>
      </c>
      <c r="E52" s="97">
        <v>12.97</v>
      </c>
      <c r="F52" s="97">
        <v>12.97</v>
      </c>
      <c r="G52" s="97">
        <v>12.97</v>
      </c>
      <c r="H52" s="97">
        <v>12.97</v>
      </c>
      <c r="I52" s="97">
        <v>12.97</v>
      </c>
      <c r="J52" s="97">
        <v>12.97</v>
      </c>
      <c r="K52" s="97">
        <v>12.97</v>
      </c>
      <c r="L52" s="97">
        <v>12.97</v>
      </c>
      <c r="M52" s="97">
        <v>12.97</v>
      </c>
      <c r="N52" s="97">
        <v>12.97</v>
      </c>
      <c r="O52" s="97">
        <v>12.97</v>
      </c>
      <c r="P52" s="97">
        <v>12.97</v>
      </c>
      <c r="Q52" s="97">
        <v>12.97</v>
      </c>
      <c r="R52" s="97">
        <v>12.97</v>
      </c>
      <c r="S52" s="97">
        <v>12.97</v>
      </c>
      <c r="T52" s="97">
        <v>12.97</v>
      </c>
      <c r="U52" s="97">
        <v>12.97</v>
      </c>
      <c r="V52" s="97">
        <v>12.97</v>
      </c>
      <c r="W52" s="97">
        <v>12.97</v>
      </c>
      <c r="X52" s="97">
        <v>12.97</v>
      </c>
      <c r="Y52" s="97">
        <v>12.97</v>
      </c>
      <c r="Z52" s="97">
        <v>12.97</v>
      </c>
      <c r="AA52" s="97">
        <v>12.97</v>
      </c>
      <c r="AB52" s="97">
        <v>12.97</v>
      </c>
      <c r="AC52" s="97">
        <v>12.97</v>
      </c>
      <c r="AD52" s="97">
        <v>12.97</v>
      </c>
      <c r="AE52" s="97">
        <v>12.97</v>
      </c>
      <c r="AF52" s="97">
        <v>12.97</v>
      </c>
      <c r="AG52" s="97">
        <v>12.97</v>
      </c>
      <c r="AH52" s="97">
        <v>12.97</v>
      </c>
      <c r="AI52" s="46"/>
    </row>
    <row r="53" spans="2:35" x14ac:dyDescent="0.25">
      <c r="B53" s="13" t="s">
        <v>51</v>
      </c>
      <c r="C53" s="109" t="s">
        <v>39</v>
      </c>
      <c r="D53" s="108">
        <f t="shared" ref="D53:AH53" si="10">IFERROR(((D18-D19)*D49/D26)+1.2-(D47/D26),"")</f>
        <v>5.437328419394964</v>
      </c>
      <c r="E53" s="108">
        <f t="shared" si="10"/>
        <v>5.4463113460676382</v>
      </c>
      <c r="F53" s="108">
        <f t="shared" si="10"/>
        <v>5.2506291009186761</v>
      </c>
      <c r="G53" s="108">
        <f t="shared" si="10"/>
        <v>4.803787553254911</v>
      </c>
      <c r="H53" s="108">
        <f t="shared" si="10"/>
        <v>5.5114784471536096</v>
      </c>
      <c r="I53" s="108">
        <f t="shared" si="10"/>
        <v>5.2149523378440232</v>
      </c>
      <c r="J53" s="108">
        <f t="shared" si="10"/>
        <v>5.2584820782694557</v>
      </c>
      <c r="K53" s="108">
        <f t="shared" si="10"/>
        <v>5.019100605970646</v>
      </c>
      <c r="L53" s="108">
        <f t="shared" si="10"/>
        <v>4.9861375132378498</v>
      </c>
      <c r="M53" s="108">
        <f t="shared" si="10"/>
        <v>5.0504354772328535</v>
      </c>
      <c r="N53" s="108">
        <f t="shared" si="10"/>
        <v>5.1172511319816989</v>
      </c>
      <c r="O53" s="108">
        <f t="shared" si="10"/>
        <v>5.1354397276615336</v>
      </c>
      <c r="P53" s="108">
        <f t="shared" si="10"/>
        <v>5.2039647473051209</v>
      </c>
      <c r="Q53" s="108">
        <f t="shared" si="10"/>
        <v>5.148955937015594</v>
      </c>
      <c r="R53" s="108">
        <f t="shared" si="10"/>
        <v>5.1100266382378914</v>
      </c>
      <c r="S53" s="108">
        <f t="shared" si="10"/>
        <v>5.3008590573871155</v>
      </c>
      <c r="T53" s="108">
        <f t="shared" si="10"/>
        <v>5.8023559381288923</v>
      </c>
      <c r="U53" s="108">
        <f t="shared" si="10"/>
        <v>5.4257441130478083</v>
      </c>
      <c r="V53" s="108">
        <f t="shared" si="10"/>
        <v>5.2175013203166083</v>
      </c>
      <c r="W53" s="108">
        <f t="shared" si="10"/>
        <v>5.2180388429060809</v>
      </c>
      <c r="X53" s="108">
        <f t="shared" si="10"/>
        <v>5.496335202890287</v>
      </c>
      <c r="Y53" s="108">
        <f t="shared" si="10"/>
        <v>5.8593135956152897</v>
      </c>
      <c r="Z53" s="108">
        <f t="shared" si="10"/>
        <v>5.8631929629843169</v>
      </c>
      <c r="AA53" s="108">
        <f t="shared" si="10"/>
        <v>5.3462828080114191</v>
      </c>
      <c r="AB53" s="108">
        <f t="shared" si="10"/>
        <v>5.2815098179463495</v>
      </c>
      <c r="AC53" s="108">
        <f t="shared" si="10"/>
        <v>5.20632170346975</v>
      </c>
      <c r="AD53" s="108">
        <f t="shared" si="10"/>
        <v>5.2508085362184564</v>
      </c>
      <c r="AE53" s="108">
        <f t="shared" si="10"/>
        <v>5.354519607016754</v>
      </c>
      <c r="AF53" s="108">
        <f t="shared" si="10"/>
        <v>5.8460736389978614</v>
      </c>
      <c r="AG53" s="108">
        <f t="shared" si="10"/>
        <v>5.9011768327633387</v>
      </c>
      <c r="AH53" s="108">
        <f t="shared" si="10"/>
        <v>5.7111236336570927</v>
      </c>
      <c r="AI53" s="46"/>
    </row>
    <row r="54" spans="2:35" x14ac:dyDescent="0.25">
      <c r="B54" s="13" t="s">
        <v>75</v>
      </c>
      <c r="C54" s="109" t="s">
        <v>44</v>
      </c>
      <c r="D54" s="25">
        <f t="shared" ref="D54:AH54" si="11">IFERROR((D51-D53)*D26,"")</f>
        <v>310808.85484500043</v>
      </c>
      <c r="E54" s="25">
        <f t="shared" si="11"/>
        <v>305435.16364150046</v>
      </c>
      <c r="F54" s="25">
        <f t="shared" si="11"/>
        <v>326534.9633117732</v>
      </c>
      <c r="G54" s="25">
        <f t="shared" si="11"/>
        <v>392996.0534404607</v>
      </c>
      <c r="H54" s="25">
        <f t="shared" si="11"/>
        <v>302386.82859035308</v>
      </c>
      <c r="I54" s="25">
        <f t="shared" si="11"/>
        <v>334503.23775139166</v>
      </c>
      <c r="J54" s="25">
        <f t="shared" si="11"/>
        <v>324906.704372857</v>
      </c>
      <c r="K54" s="25">
        <f t="shared" si="11"/>
        <v>270343.59913571464</v>
      </c>
      <c r="L54" s="25">
        <f t="shared" si="11"/>
        <v>357962.17877375666</v>
      </c>
      <c r="M54" s="25">
        <f t="shared" si="11"/>
        <v>357335.39115500019</v>
      </c>
      <c r="N54" s="25">
        <f t="shared" si="11"/>
        <v>355830.09775350022</v>
      </c>
      <c r="O54" s="25">
        <f t="shared" si="11"/>
        <v>360692.17873199977</v>
      </c>
      <c r="P54" s="25">
        <f t="shared" si="11"/>
        <v>356653.11150850024</v>
      </c>
      <c r="Q54" s="25">
        <f t="shared" si="11"/>
        <v>356370.24791899999</v>
      </c>
      <c r="R54" s="25">
        <f t="shared" si="11"/>
        <v>347379.5832730002</v>
      </c>
      <c r="S54" s="25">
        <f t="shared" si="11"/>
        <v>315431.74479549972</v>
      </c>
      <c r="T54" s="25">
        <f t="shared" si="11"/>
        <v>210133.59154200013</v>
      </c>
      <c r="U54" s="25">
        <f t="shared" si="11"/>
        <v>298098.3492600001</v>
      </c>
      <c r="V54" s="25">
        <f t="shared" si="11"/>
        <v>326363.51936500019</v>
      </c>
      <c r="W54" s="25">
        <f t="shared" si="11"/>
        <v>322564.8322859999</v>
      </c>
      <c r="X54" s="25">
        <f t="shared" si="11"/>
        <v>273940.86959699984</v>
      </c>
      <c r="Y54" s="25">
        <f t="shared" si="11"/>
        <v>199660.75780500009</v>
      </c>
      <c r="Z54" s="25">
        <f t="shared" si="11"/>
        <v>194295.09687500008</v>
      </c>
      <c r="AA54" s="25">
        <f t="shared" si="11"/>
        <v>268395.67687799991</v>
      </c>
      <c r="AB54" s="25">
        <f t="shared" si="11"/>
        <v>283058.78867999965</v>
      </c>
      <c r="AC54" s="25">
        <f t="shared" si="11"/>
        <v>302769.44053000014</v>
      </c>
      <c r="AD54" s="25">
        <f t="shared" si="11"/>
        <v>300259.36050500016</v>
      </c>
      <c r="AE54" s="25">
        <f t="shared" si="11"/>
        <v>294135.35037000006</v>
      </c>
      <c r="AF54" s="25">
        <f t="shared" si="11"/>
        <v>230368.38064999992</v>
      </c>
      <c r="AG54" s="25">
        <f t="shared" si="11"/>
        <v>233782.35763999994</v>
      </c>
      <c r="AH54" s="25">
        <f t="shared" si="11"/>
        <v>259162.96177500027</v>
      </c>
      <c r="AI54" s="149">
        <f>SUM(D54:AH54)</f>
        <v>9372559.2727573086</v>
      </c>
    </row>
    <row r="55" spans="2:35" x14ac:dyDescent="0.25">
      <c r="B55" s="13" t="s">
        <v>84</v>
      </c>
      <c r="C55" s="109" t="s">
        <v>74</v>
      </c>
      <c r="D55" s="26">
        <f>IFERROR(D54/10^5,0)</f>
        <v>3.1080885484500045</v>
      </c>
      <c r="E55" s="26">
        <f>IFERROR(E54/10^5,0)+D55</f>
        <v>6.1624401848650088</v>
      </c>
      <c r="F55" s="26">
        <f t="shared" ref="F55:AH55" si="12">IFERROR(F54/10^5,0)+E55</f>
        <v>9.4277898179827417</v>
      </c>
      <c r="G55" s="26">
        <f t="shared" si="12"/>
        <v>13.357750352387349</v>
      </c>
      <c r="H55" s="26">
        <f t="shared" si="12"/>
        <v>16.381618638290881</v>
      </c>
      <c r="I55" s="26">
        <f t="shared" si="12"/>
        <v>19.726651015804798</v>
      </c>
      <c r="J55" s="26">
        <f t="shared" si="12"/>
        <v>22.975718059533367</v>
      </c>
      <c r="K55" s="26">
        <f t="shared" si="12"/>
        <v>25.679154050890514</v>
      </c>
      <c r="L55" s="26">
        <f t="shared" si="12"/>
        <v>29.258775838628079</v>
      </c>
      <c r="M55" s="26">
        <f t="shared" si="12"/>
        <v>32.832129750178083</v>
      </c>
      <c r="N55" s="26">
        <f t="shared" si="12"/>
        <v>36.390430727713088</v>
      </c>
      <c r="O55" s="26">
        <f t="shared" si="12"/>
        <v>39.997352515033086</v>
      </c>
      <c r="P55" s="26">
        <f t="shared" si="12"/>
        <v>43.563883630118085</v>
      </c>
      <c r="Q55" s="26">
        <f t="shared" si="12"/>
        <v>47.127586109308083</v>
      </c>
      <c r="R55" s="26">
        <f t="shared" si="12"/>
        <v>50.601381942038088</v>
      </c>
      <c r="S55" s="26">
        <f t="shared" si="12"/>
        <v>53.755699389993083</v>
      </c>
      <c r="T55" s="26">
        <f t="shared" si="12"/>
        <v>55.857035305413085</v>
      </c>
      <c r="U55" s="26">
        <f t="shared" si="12"/>
        <v>58.838018798013088</v>
      </c>
      <c r="V55" s="26">
        <f t="shared" si="12"/>
        <v>62.101653991663092</v>
      </c>
      <c r="W55" s="26">
        <f t="shared" si="12"/>
        <v>65.327302314523095</v>
      </c>
      <c r="X55" s="26">
        <f t="shared" si="12"/>
        <v>68.066711010493094</v>
      </c>
      <c r="Y55" s="26">
        <f t="shared" si="12"/>
        <v>70.063318588543098</v>
      </c>
      <c r="Z55" s="26">
        <f t="shared" si="12"/>
        <v>72.006269557293095</v>
      </c>
      <c r="AA55" s="26">
        <f t="shared" si="12"/>
        <v>74.690226326073088</v>
      </c>
      <c r="AB55" s="26">
        <f t="shared" si="12"/>
        <v>77.520814212873091</v>
      </c>
      <c r="AC55" s="26">
        <f t="shared" si="12"/>
        <v>80.548508618173088</v>
      </c>
      <c r="AD55" s="26">
        <f t="shared" si="12"/>
        <v>83.551102223223083</v>
      </c>
      <c r="AE55" s="26">
        <f t="shared" si="12"/>
        <v>86.492455726923083</v>
      </c>
      <c r="AF55" s="26">
        <f t="shared" si="12"/>
        <v>88.796139533423087</v>
      </c>
      <c r="AG55" s="26">
        <f t="shared" si="12"/>
        <v>91.133963109823085</v>
      </c>
      <c r="AH55" s="26">
        <f t="shared" si="12"/>
        <v>93.725592727573087</v>
      </c>
      <c r="AI55" s="46"/>
    </row>
    <row r="56" spans="2:35" x14ac:dyDescent="0.25">
      <c r="B56" s="13" t="s">
        <v>98</v>
      </c>
      <c r="C56" s="109" t="s">
        <v>21</v>
      </c>
      <c r="D56" s="6">
        <f t="shared" ref="D56:AH56" si="13">D24+D26</f>
        <v>131508</v>
      </c>
      <c r="E56" s="6">
        <f t="shared" si="13"/>
        <v>131880</v>
      </c>
      <c r="F56" s="6">
        <f t="shared" si="13"/>
        <v>128300</v>
      </c>
      <c r="G56" s="6">
        <f t="shared" si="13"/>
        <v>132828</v>
      </c>
      <c r="H56" s="6">
        <f t="shared" si="13"/>
        <v>132560</v>
      </c>
      <c r="I56" s="6">
        <f t="shared" si="13"/>
        <v>130580</v>
      </c>
      <c r="J56" s="6">
        <f t="shared" si="13"/>
        <v>129000</v>
      </c>
      <c r="K56" s="6">
        <f t="shared" si="13"/>
        <v>129490</v>
      </c>
      <c r="L56" s="6">
        <f t="shared" si="13"/>
        <v>128848</v>
      </c>
      <c r="M56" s="6">
        <f t="shared" si="13"/>
        <v>131350</v>
      </c>
      <c r="N56" s="6">
        <f t="shared" si="13"/>
        <v>133920</v>
      </c>
      <c r="O56" s="6">
        <f t="shared" si="13"/>
        <v>136470</v>
      </c>
      <c r="P56" s="6">
        <f t="shared" si="13"/>
        <v>138188</v>
      </c>
      <c r="Q56" s="6">
        <f t="shared" si="13"/>
        <v>134590</v>
      </c>
      <c r="R56" s="6">
        <f t="shared" si="13"/>
        <v>130010</v>
      </c>
      <c r="S56" s="6">
        <f t="shared" si="13"/>
        <v>127410</v>
      </c>
      <c r="T56" s="6">
        <f t="shared" si="13"/>
        <v>126026</v>
      </c>
      <c r="U56" s="6">
        <f t="shared" si="13"/>
        <v>126580</v>
      </c>
      <c r="V56" s="6">
        <f t="shared" si="13"/>
        <v>127714</v>
      </c>
      <c r="W56" s="6">
        <f t="shared" si="13"/>
        <v>126322</v>
      </c>
      <c r="X56" s="6">
        <f t="shared" si="13"/>
        <v>119968</v>
      </c>
      <c r="Y56" s="6">
        <f t="shared" si="13"/>
        <v>104140</v>
      </c>
      <c r="Z56" s="6">
        <f t="shared" si="13"/>
        <v>101242</v>
      </c>
      <c r="AA56" s="6">
        <f t="shared" si="13"/>
        <v>111150</v>
      </c>
      <c r="AB56" s="6">
        <f t="shared" si="13"/>
        <v>113850</v>
      </c>
      <c r="AC56" s="6">
        <f t="shared" si="13"/>
        <v>118450</v>
      </c>
      <c r="AD56" s="6">
        <f t="shared" si="13"/>
        <v>119390</v>
      </c>
      <c r="AE56" s="6">
        <f t="shared" si="13"/>
        <v>121602</v>
      </c>
      <c r="AF56" s="6">
        <f t="shared" si="13"/>
        <v>117360</v>
      </c>
      <c r="AG56" s="6">
        <f t="shared" si="13"/>
        <v>121310</v>
      </c>
      <c r="AH56" s="6">
        <f t="shared" si="13"/>
        <v>124250</v>
      </c>
      <c r="AI56" s="118">
        <f>SUM(D56:AH56)</f>
        <v>3886286</v>
      </c>
    </row>
    <row r="57" spans="2:35" ht="15.75" thickBot="1" x14ac:dyDescent="0.3">
      <c r="B57" s="127" t="s">
        <v>77</v>
      </c>
      <c r="C57" s="128" t="s">
        <v>78</v>
      </c>
      <c r="D57" s="129">
        <f>IFERROR(((D26*D53)+(D24*D52))/D56,D52)</f>
        <v>5.7409081208367523</v>
      </c>
      <c r="E57" s="129">
        <f t="shared" ref="E57:AH57" si="14">IFERROR(((E26*E53)+(E24*E52))/E56,E52)</f>
        <v>5.8684776793941431</v>
      </c>
      <c r="F57" s="129">
        <f t="shared" si="14"/>
        <v>5.554470278162329</v>
      </c>
      <c r="G57" s="129">
        <f t="shared" si="14"/>
        <v>5.1665171993822039</v>
      </c>
      <c r="H57" s="129">
        <f t="shared" si="14"/>
        <v>5.8468193377311932</v>
      </c>
      <c r="I57" s="129">
        <f t="shared" si="14"/>
        <v>5.5712878101440371</v>
      </c>
      <c r="J57" s="129">
        <f t="shared" si="14"/>
        <v>5.6171573304429687</v>
      </c>
      <c r="K57" s="129">
        <f t="shared" si="14"/>
        <v>7.2080693556590116</v>
      </c>
      <c r="L57" s="129">
        <f t="shared" si="14"/>
        <v>5.3579180214379996</v>
      </c>
      <c r="M57" s="129">
        <f t="shared" si="14"/>
        <v>5.4091824046060131</v>
      </c>
      <c r="N57" s="129">
        <f t="shared" si="14"/>
        <v>5.4720086786626325</v>
      </c>
      <c r="O57" s="129">
        <f t="shared" si="14"/>
        <v>5.4798917071004638</v>
      </c>
      <c r="P57" s="129">
        <f t="shared" si="14"/>
        <v>5.5355391820671827</v>
      </c>
      <c r="Q57" s="129">
        <f t="shared" si="14"/>
        <v>5.4424121560368528</v>
      </c>
      <c r="R57" s="129">
        <f t="shared" si="14"/>
        <v>5.4425383949465411</v>
      </c>
      <c r="S57" s="129">
        <f t="shared" si="14"/>
        <v>5.6650243717486877</v>
      </c>
      <c r="T57" s="129">
        <f t="shared" si="14"/>
        <v>7.2725573172043863</v>
      </c>
      <c r="U57" s="129">
        <f t="shared" si="14"/>
        <v>5.7893083483962711</v>
      </c>
      <c r="V57" s="129">
        <f t="shared" si="14"/>
        <v>5.5847485838279267</v>
      </c>
      <c r="W57" s="129">
        <f t="shared" si="14"/>
        <v>5.5893072284637686</v>
      </c>
      <c r="X57" s="129">
        <f t="shared" si="14"/>
        <v>5.8701181181898523</v>
      </c>
      <c r="Y57" s="129">
        <f t="shared" si="14"/>
        <v>6.2894780314480503</v>
      </c>
      <c r="Z57" s="129">
        <f t="shared" si="14"/>
        <v>6.2738409269374369</v>
      </c>
      <c r="AA57" s="129">
        <f t="shared" si="14"/>
        <v>5.7612489709581656</v>
      </c>
      <c r="AB57" s="129">
        <f t="shared" si="14"/>
        <v>5.6698174028985537</v>
      </c>
      <c r="AC57" s="129">
        <f t="shared" si="14"/>
        <v>5.6028624691430968</v>
      </c>
      <c r="AD57" s="129">
        <f t="shared" si="14"/>
        <v>5.6419728578189119</v>
      </c>
      <c r="AE57" s="129">
        <f t="shared" si="14"/>
        <v>5.7334085757635558</v>
      </c>
      <c r="AF57" s="129">
        <f t="shared" si="14"/>
        <v>6.1617213646046372</v>
      </c>
      <c r="AG57" s="129">
        <f t="shared" si="14"/>
        <v>6.1546545409282007</v>
      </c>
      <c r="AH57" s="129">
        <f t="shared" si="14"/>
        <v>6.0528896436619704</v>
      </c>
      <c r="AI57" s="114"/>
    </row>
    <row r="58" spans="2:35" ht="16.5" thickBot="1" x14ac:dyDescent="0.3">
      <c r="B58" s="239" t="s">
        <v>99</v>
      </c>
      <c r="C58" s="240"/>
      <c r="D58" s="124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95"/>
      <c r="AI58" s="115"/>
    </row>
    <row r="59" spans="2:35" x14ac:dyDescent="0.25">
      <c r="B59" s="10" t="s">
        <v>100</v>
      </c>
      <c r="C59" s="141" t="s">
        <v>78</v>
      </c>
      <c r="D59" s="137">
        <f>IF(D40&gt;0,(((D40*10^6/9500/0.84)*D49)+(D32*75.19*D49))-(D21*1000*D50),"")</f>
        <v>321775.95388471172</v>
      </c>
      <c r="E59" s="120">
        <f t="shared" ref="E59:AH59" si="15">IF(E40&gt;0,(((E40*10^6/9500/0.84)*E49)+(E32*75.19*E49))-(E21*1000*E50),"")</f>
        <v>284305.67218045116</v>
      </c>
      <c r="F59" s="120">
        <f t="shared" si="15"/>
        <v>33756.563408521295</v>
      </c>
      <c r="G59" s="120">
        <f t="shared" si="15"/>
        <v>274971.05764411029</v>
      </c>
      <c r="H59" s="120">
        <f t="shared" si="15"/>
        <v>298818.93934837094</v>
      </c>
      <c r="I59" s="120">
        <f t="shared" si="15"/>
        <v>240066.35989974934</v>
      </c>
      <c r="J59" s="120">
        <f t="shared" si="15"/>
        <v>231974.49423558894</v>
      </c>
      <c r="K59" s="120">
        <f t="shared" si="15"/>
        <v>271193.00789974938</v>
      </c>
      <c r="L59" s="120">
        <f t="shared" si="15"/>
        <v>274951.48185588972</v>
      </c>
      <c r="M59" s="120">
        <f t="shared" si="15"/>
        <v>274077.37119172938</v>
      </c>
      <c r="N59" s="120">
        <f t="shared" si="15"/>
        <v>233151.26623934839</v>
      </c>
      <c r="O59" s="120">
        <f t="shared" si="15"/>
        <v>204493.43620300753</v>
      </c>
      <c r="P59" s="120">
        <f t="shared" si="15"/>
        <v>272732.46431203018</v>
      </c>
      <c r="Q59" s="120">
        <f t="shared" si="15"/>
        <v>275212.25193609024</v>
      </c>
      <c r="R59" s="120">
        <f t="shared" si="15"/>
        <v>277390.35064411029</v>
      </c>
      <c r="S59" s="120">
        <f t="shared" si="15"/>
        <v>259139.06175401004</v>
      </c>
      <c r="T59" s="120">
        <f t="shared" si="15"/>
        <v>312658.14343233086</v>
      </c>
      <c r="U59" s="120">
        <f t="shared" si="15"/>
        <v>224471.57894736843</v>
      </c>
      <c r="V59" s="120">
        <f t="shared" si="15"/>
        <v>241839.94385964912</v>
      </c>
      <c r="W59" s="120">
        <f t="shared" si="15"/>
        <v>226004.59132330824</v>
      </c>
      <c r="X59" s="120">
        <f t="shared" si="15"/>
        <v>169873.73179072674</v>
      </c>
      <c r="Y59" s="120">
        <f t="shared" si="15"/>
        <v>-9601.8045112781838</v>
      </c>
      <c r="Z59" s="120">
        <f t="shared" si="15"/>
        <v>-8460.4030075187911</v>
      </c>
      <c r="AA59" s="120">
        <f t="shared" si="15"/>
        <v>-3320.0220551378443</v>
      </c>
      <c r="AB59" s="120">
        <f t="shared" si="15"/>
        <v>57325.207017543842</v>
      </c>
      <c r="AC59" s="120">
        <f t="shared" si="15"/>
        <v>57181.690225563885</v>
      </c>
      <c r="AD59" s="120">
        <f t="shared" si="15"/>
        <v>63705.856641603954</v>
      </c>
      <c r="AE59" s="120">
        <f t="shared" si="15"/>
        <v>84582.055137844611</v>
      </c>
      <c r="AF59" s="120">
        <f t="shared" si="15"/>
        <v>57897.856641603954</v>
      </c>
      <c r="AG59" s="120">
        <f t="shared" si="15"/>
        <v>116016.83609022558</v>
      </c>
      <c r="AH59" s="120">
        <f t="shared" si="15"/>
        <v>105722.25363408518</v>
      </c>
      <c r="AI59" s="117">
        <f>SUM(D59:AH59)</f>
        <v>5723907.2478053877</v>
      </c>
    </row>
    <row r="60" spans="2:35" x14ac:dyDescent="0.25">
      <c r="B60" s="13" t="s">
        <v>101</v>
      </c>
      <c r="C60" s="142" t="s">
        <v>78</v>
      </c>
      <c r="D60" s="138" t="str">
        <f>IF(D41&gt;0,(((D41*10^6/9500/0.84)*D49)+(D33*75.19*D49))-(D22*1000*D50),"")</f>
        <v/>
      </c>
      <c r="E60" s="116" t="str">
        <f t="shared" ref="E60:AH60" si="16">IF(E41&gt;0,(((E41*10^6/9500/0.84)*E49)+(E33*75.19*E49))-(E22*1000*E50),"")</f>
        <v/>
      </c>
      <c r="F60" s="116" t="str">
        <f t="shared" si="16"/>
        <v/>
      </c>
      <c r="G60" s="116" t="str">
        <f t="shared" si="16"/>
        <v/>
      </c>
      <c r="H60" s="116" t="str">
        <f t="shared" si="16"/>
        <v/>
      </c>
      <c r="I60" s="116" t="str">
        <f t="shared" si="16"/>
        <v/>
      </c>
      <c r="J60" s="116" t="str">
        <f t="shared" si="16"/>
        <v/>
      </c>
      <c r="K60" s="116" t="str">
        <f t="shared" si="16"/>
        <v/>
      </c>
      <c r="L60" s="116" t="str">
        <f t="shared" si="16"/>
        <v/>
      </c>
      <c r="M60" s="116" t="str">
        <f t="shared" si="16"/>
        <v/>
      </c>
      <c r="N60" s="116" t="str">
        <f t="shared" si="16"/>
        <v/>
      </c>
      <c r="O60" s="116" t="str">
        <f t="shared" si="16"/>
        <v/>
      </c>
      <c r="P60" s="116" t="str">
        <f t="shared" si="16"/>
        <v/>
      </c>
      <c r="Q60" s="116" t="str">
        <f t="shared" si="16"/>
        <v/>
      </c>
      <c r="R60" s="116" t="str">
        <f t="shared" si="16"/>
        <v/>
      </c>
      <c r="S60" s="116" t="str">
        <f t="shared" si="16"/>
        <v/>
      </c>
      <c r="T60" s="116" t="str">
        <f t="shared" si="16"/>
        <v/>
      </c>
      <c r="U60" s="116" t="str">
        <f t="shared" si="16"/>
        <v/>
      </c>
      <c r="V60" s="116" t="str">
        <f t="shared" si="16"/>
        <v/>
      </c>
      <c r="W60" s="116" t="str">
        <f t="shared" si="16"/>
        <v/>
      </c>
      <c r="X60" s="116" t="str">
        <f t="shared" si="16"/>
        <v/>
      </c>
      <c r="Y60" s="116" t="str">
        <f t="shared" si="16"/>
        <v/>
      </c>
      <c r="Z60" s="116" t="str">
        <f t="shared" si="16"/>
        <v/>
      </c>
      <c r="AA60" s="116" t="str">
        <f t="shared" si="16"/>
        <v/>
      </c>
      <c r="AB60" s="116" t="str">
        <f t="shared" si="16"/>
        <v/>
      </c>
      <c r="AC60" s="116" t="str">
        <f t="shared" si="16"/>
        <v/>
      </c>
      <c r="AD60" s="116" t="str">
        <f t="shared" si="16"/>
        <v/>
      </c>
      <c r="AE60" s="116">
        <f t="shared" si="16"/>
        <v>102395.85363408519</v>
      </c>
      <c r="AF60" s="116">
        <f t="shared" si="16"/>
        <v>136546.46817042606</v>
      </c>
      <c r="AG60" s="116">
        <f t="shared" si="16"/>
        <v>135648.86817042605</v>
      </c>
      <c r="AH60" s="116">
        <f t="shared" si="16"/>
        <v>95162.25363408518</v>
      </c>
      <c r="AI60" s="118">
        <f>SUM(D60:AH60)</f>
        <v>469753.44360902248</v>
      </c>
    </row>
    <row r="61" spans="2:35" x14ac:dyDescent="0.25">
      <c r="B61" s="13" t="s">
        <v>104</v>
      </c>
      <c r="C61" s="142" t="s">
        <v>78</v>
      </c>
      <c r="D61" s="139">
        <f>SUM(D59:D60)</f>
        <v>321775.95388471172</v>
      </c>
      <c r="E61" s="135">
        <f t="shared" ref="E61:AH61" si="17">SUM(E59:E60)</f>
        <v>284305.67218045116</v>
      </c>
      <c r="F61" s="135">
        <f t="shared" si="17"/>
        <v>33756.563408521295</v>
      </c>
      <c r="G61" s="135">
        <f t="shared" si="17"/>
        <v>274971.05764411029</v>
      </c>
      <c r="H61" s="135">
        <f t="shared" si="17"/>
        <v>298818.93934837094</v>
      </c>
      <c r="I61" s="135">
        <f t="shared" si="17"/>
        <v>240066.35989974934</v>
      </c>
      <c r="J61" s="135">
        <f t="shared" si="17"/>
        <v>231974.49423558894</v>
      </c>
      <c r="K61" s="135">
        <f t="shared" si="17"/>
        <v>271193.00789974938</v>
      </c>
      <c r="L61" s="135">
        <f t="shared" si="17"/>
        <v>274951.48185588972</v>
      </c>
      <c r="M61" s="135">
        <f t="shared" si="17"/>
        <v>274077.37119172938</v>
      </c>
      <c r="N61" s="135">
        <f t="shared" si="17"/>
        <v>233151.26623934839</v>
      </c>
      <c r="O61" s="135">
        <f t="shared" si="17"/>
        <v>204493.43620300753</v>
      </c>
      <c r="P61" s="135">
        <f t="shared" si="17"/>
        <v>272732.46431203018</v>
      </c>
      <c r="Q61" s="135">
        <f t="shared" si="17"/>
        <v>275212.25193609024</v>
      </c>
      <c r="R61" s="135">
        <f t="shared" si="17"/>
        <v>277390.35064411029</v>
      </c>
      <c r="S61" s="135">
        <f t="shared" si="17"/>
        <v>259139.06175401004</v>
      </c>
      <c r="T61" s="135">
        <f t="shared" si="17"/>
        <v>312658.14343233086</v>
      </c>
      <c r="U61" s="135">
        <f t="shared" si="17"/>
        <v>224471.57894736843</v>
      </c>
      <c r="V61" s="135">
        <f t="shared" si="17"/>
        <v>241839.94385964912</v>
      </c>
      <c r="W61" s="135">
        <f t="shared" si="17"/>
        <v>226004.59132330824</v>
      </c>
      <c r="X61" s="135">
        <f t="shared" si="17"/>
        <v>169873.73179072674</v>
      </c>
      <c r="Y61" s="135">
        <f t="shared" si="17"/>
        <v>-9601.8045112781838</v>
      </c>
      <c r="Z61" s="135">
        <f t="shared" si="17"/>
        <v>-8460.4030075187911</v>
      </c>
      <c r="AA61" s="135">
        <f t="shared" si="17"/>
        <v>-3320.0220551378443</v>
      </c>
      <c r="AB61" s="135">
        <f t="shared" si="17"/>
        <v>57325.207017543842</v>
      </c>
      <c r="AC61" s="135">
        <f t="shared" si="17"/>
        <v>57181.690225563885</v>
      </c>
      <c r="AD61" s="135">
        <f t="shared" si="17"/>
        <v>63705.856641603954</v>
      </c>
      <c r="AE61" s="135">
        <f t="shared" si="17"/>
        <v>186977.9087719298</v>
      </c>
      <c r="AF61" s="135">
        <f t="shared" si="17"/>
        <v>194444.32481203001</v>
      </c>
      <c r="AG61" s="135">
        <f t="shared" si="17"/>
        <v>251665.70426065163</v>
      </c>
      <c r="AH61" s="135">
        <f t="shared" si="17"/>
        <v>200884.50726817036</v>
      </c>
      <c r="AI61" s="118">
        <f>SUM(D61:AH61)</f>
        <v>6193660.6914144121</v>
      </c>
    </row>
    <row r="62" spans="2:35" ht="15.75" thickBot="1" x14ac:dyDescent="0.3">
      <c r="B62" s="127" t="s">
        <v>97</v>
      </c>
      <c r="C62" s="143" t="s">
        <v>44</v>
      </c>
      <c r="D62" s="140">
        <f>IFERROR(D54+D61,"")</f>
        <v>632584.80872971215</v>
      </c>
      <c r="E62" s="100">
        <f t="shared" ref="E62:AH62" si="18">IFERROR(E54+E61,"")</f>
        <v>589740.83582195162</v>
      </c>
      <c r="F62" s="100">
        <f t="shared" si="18"/>
        <v>360291.5267202945</v>
      </c>
      <c r="G62" s="100">
        <f t="shared" si="18"/>
        <v>667967.11108457099</v>
      </c>
      <c r="H62" s="100">
        <f t="shared" si="18"/>
        <v>601205.76793872402</v>
      </c>
      <c r="I62" s="100">
        <f t="shared" si="18"/>
        <v>574569.597651141</v>
      </c>
      <c r="J62" s="100">
        <f t="shared" si="18"/>
        <v>556881.19860844593</v>
      </c>
      <c r="K62" s="100">
        <f t="shared" si="18"/>
        <v>541536.60703546403</v>
      </c>
      <c r="L62" s="100">
        <f t="shared" si="18"/>
        <v>632913.66062964639</v>
      </c>
      <c r="M62" s="100">
        <f t="shared" si="18"/>
        <v>631412.76234672964</v>
      </c>
      <c r="N62" s="100">
        <f t="shared" si="18"/>
        <v>588981.36399284867</v>
      </c>
      <c r="O62" s="100">
        <f t="shared" si="18"/>
        <v>565185.6149350073</v>
      </c>
      <c r="P62" s="100">
        <f t="shared" si="18"/>
        <v>629385.57582053042</v>
      </c>
      <c r="Q62" s="100">
        <f t="shared" si="18"/>
        <v>631582.49985509017</v>
      </c>
      <c r="R62" s="100">
        <f t="shared" si="18"/>
        <v>624769.93391711055</v>
      </c>
      <c r="S62" s="100">
        <f t="shared" si="18"/>
        <v>574570.80654950975</v>
      </c>
      <c r="T62" s="100">
        <f t="shared" si="18"/>
        <v>522791.73497433099</v>
      </c>
      <c r="U62" s="100">
        <f t="shared" si="18"/>
        <v>522569.92820736853</v>
      </c>
      <c r="V62" s="100">
        <f t="shared" si="18"/>
        <v>568203.46322464931</v>
      </c>
      <c r="W62" s="100">
        <f t="shared" si="18"/>
        <v>548569.4236093082</v>
      </c>
      <c r="X62" s="100">
        <f t="shared" si="18"/>
        <v>443814.60138772661</v>
      </c>
      <c r="Y62" s="100">
        <f t="shared" si="18"/>
        <v>190058.95329372189</v>
      </c>
      <c r="Z62" s="100">
        <f t="shared" si="18"/>
        <v>185834.69386748128</v>
      </c>
      <c r="AA62" s="100">
        <f t="shared" si="18"/>
        <v>265075.65482286207</v>
      </c>
      <c r="AB62" s="100">
        <f t="shared" si="18"/>
        <v>340383.99569754349</v>
      </c>
      <c r="AC62" s="100">
        <f t="shared" si="18"/>
        <v>359951.13075556402</v>
      </c>
      <c r="AD62" s="100">
        <f t="shared" si="18"/>
        <v>363965.21714660409</v>
      </c>
      <c r="AE62" s="100">
        <f t="shared" si="18"/>
        <v>481113.25914192986</v>
      </c>
      <c r="AF62" s="100">
        <f t="shared" si="18"/>
        <v>424812.7054620299</v>
      </c>
      <c r="AG62" s="100">
        <f t="shared" si="18"/>
        <v>485448.06190065155</v>
      </c>
      <c r="AH62" s="100">
        <f t="shared" si="18"/>
        <v>460047.46904317063</v>
      </c>
      <c r="AI62" s="119">
        <f>SUM(D62:AH62)</f>
        <v>15566219.964171715</v>
      </c>
    </row>
    <row r="63" spans="2:35" ht="16.5" thickBot="1" x14ac:dyDescent="0.3">
      <c r="B63" s="241" t="s">
        <v>62</v>
      </c>
      <c r="C63" s="242"/>
      <c r="D63" s="243"/>
      <c r="E63" s="244"/>
      <c r="F63" s="244"/>
      <c r="G63" s="244"/>
      <c r="H63" s="244"/>
      <c r="I63" s="244"/>
      <c r="J63" s="244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5"/>
    </row>
    <row r="64" spans="2:35" x14ac:dyDescent="0.25">
      <c r="B64" s="130" t="s">
        <v>61</v>
      </c>
      <c r="C64" s="131" t="s">
        <v>32</v>
      </c>
      <c r="D64" s="83">
        <f t="shared" ref="D64:AH64" si="19">(SUM(D13:D15)*9500)/10^6</f>
        <v>393.58499999999998</v>
      </c>
      <c r="E64" s="84">
        <f t="shared" si="19"/>
        <v>389.90431050000001</v>
      </c>
      <c r="F64" s="84">
        <f t="shared" si="19"/>
        <v>569.95252185000004</v>
      </c>
      <c r="G64" s="84">
        <f t="shared" si="19"/>
        <v>431.54908999999998</v>
      </c>
      <c r="H64" s="84">
        <f t="shared" si="19"/>
        <v>390.18523499999998</v>
      </c>
      <c r="I64" s="84">
        <f t="shared" si="19"/>
        <v>394.78446999999994</v>
      </c>
      <c r="J64" s="84">
        <f t="shared" si="19"/>
        <v>406.10875499999997</v>
      </c>
      <c r="K64" s="84">
        <f t="shared" si="19"/>
        <v>318.53946500000001</v>
      </c>
      <c r="L64" s="84">
        <f t="shared" si="19"/>
        <v>412.19630749999999</v>
      </c>
      <c r="M64" s="84">
        <f t="shared" si="19"/>
        <v>411.37545999999998</v>
      </c>
      <c r="N64" s="84">
        <f t="shared" si="19"/>
        <v>423.32605625000002</v>
      </c>
      <c r="O64" s="84">
        <f t="shared" si="19"/>
        <v>420.15501800000004</v>
      </c>
      <c r="P64" s="84">
        <f t="shared" si="19"/>
        <v>411.37792999999999</v>
      </c>
      <c r="Q64" s="84">
        <f t="shared" si="19"/>
        <v>405.25063899999998</v>
      </c>
      <c r="R64" s="84">
        <f t="shared" si="19"/>
        <v>382.06366125</v>
      </c>
      <c r="S64" s="84">
        <f t="shared" si="19"/>
        <v>383.14891750000004</v>
      </c>
      <c r="T64" s="84">
        <f t="shared" si="19"/>
        <v>316.36862000000002</v>
      </c>
      <c r="U64" s="84">
        <f t="shared" si="19"/>
        <v>370.81036499999999</v>
      </c>
      <c r="V64" s="84">
        <f t="shared" si="19"/>
        <v>372.45025500000003</v>
      </c>
      <c r="W64" s="84">
        <f t="shared" si="19"/>
        <v>372.45327600000002</v>
      </c>
      <c r="X64" s="84">
        <f t="shared" si="19"/>
        <v>364.72498325000004</v>
      </c>
      <c r="Y64" s="84">
        <f t="shared" si="19"/>
        <v>334.88564000000002</v>
      </c>
      <c r="Z64" s="84">
        <f t="shared" si="19"/>
        <v>333.10493149999996</v>
      </c>
      <c r="AA64" s="84">
        <f t="shared" si="19"/>
        <v>393.80061199999994</v>
      </c>
      <c r="AB64" s="84">
        <f t="shared" si="19"/>
        <v>403.52503999999999</v>
      </c>
      <c r="AC64" s="84">
        <f t="shared" si="19"/>
        <v>408.48441049999997</v>
      </c>
      <c r="AD64" s="84">
        <f t="shared" si="19"/>
        <v>383.62747999999993</v>
      </c>
      <c r="AE64" s="84">
        <f t="shared" si="19"/>
        <v>387.55924499999998</v>
      </c>
      <c r="AF64" s="84">
        <f t="shared" si="19"/>
        <v>395.73950500000001</v>
      </c>
      <c r="AG64" s="84">
        <f t="shared" si="19"/>
        <v>415.81918000000002</v>
      </c>
      <c r="AH64" s="84">
        <f t="shared" si="19"/>
        <v>409.00389899999999</v>
      </c>
      <c r="AI64" s="63">
        <f>SUM(D64:AH64)</f>
        <v>12205.860279099998</v>
      </c>
    </row>
    <row r="65" spans="2:35" x14ac:dyDescent="0.25">
      <c r="B65" s="7" t="s">
        <v>57</v>
      </c>
      <c r="C65" s="8" t="s">
        <v>32</v>
      </c>
      <c r="D65" s="28">
        <f t="shared" ref="D65:AH65" si="20">((D26*860.5)/10^6)+((D30*1000*565)/10^6)+((D46*3024)/10^6)+D39</f>
        <v>262.75142112000003</v>
      </c>
      <c r="E65" s="28">
        <f t="shared" si="20"/>
        <v>257.35013599999996</v>
      </c>
      <c r="F65" s="28">
        <f t="shared" si="20"/>
        <v>428.00562489439994</v>
      </c>
      <c r="G65" s="28">
        <f t="shared" si="20"/>
        <v>328.87407733333333</v>
      </c>
      <c r="H65" s="28">
        <f t="shared" si="20"/>
        <v>257.68343380303031</v>
      </c>
      <c r="I65" s="28">
        <f t="shared" si="20"/>
        <v>267.3004233333333</v>
      </c>
      <c r="J65" s="28">
        <f t="shared" si="20"/>
        <v>266.19779</v>
      </c>
      <c r="K65" s="28">
        <f t="shared" si="20"/>
        <v>218.85965999999999</v>
      </c>
      <c r="L65" s="28">
        <f t="shared" si="20"/>
        <v>283.18778733333335</v>
      </c>
      <c r="M65" s="28">
        <f t="shared" si="20"/>
        <v>282.32211375999998</v>
      </c>
      <c r="N65" s="28">
        <f t="shared" si="20"/>
        <v>287.57919507359998</v>
      </c>
      <c r="O65" s="28">
        <f t="shared" si="20"/>
        <v>285.52256181439998</v>
      </c>
      <c r="P65" s="28">
        <f t="shared" si="20"/>
        <v>275.99628083200002</v>
      </c>
      <c r="Q65" s="28">
        <f t="shared" si="20"/>
        <v>271.76185171999998</v>
      </c>
      <c r="R65" s="28">
        <f t="shared" si="20"/>
        <v>256.89501836480002</v>
      </c>
      <c r="S65" s="28">
        <f t="shared" si="20"/>
        <v>253.21099128000003</v>
      </c>
      <c r="T65" s="28">
        <f t="shared" si="20"/>
        <v>202.26311536</v>
      </c>
      <c r="U65" s="28">
        <f t="shared" si="20"/>
        <v>243.34651955999999</v>
      </c>
      <c r="V65" s="28">
        <f t="shared" si="20"/>
        <v>245.62500512</v>
      </c>
      <c r="W65" s="28">
        <f t="shared" si="20"/>
        <v>246.0861392816</v>
      </c>
      <c r="X65" s="28">
        <f t="shared" si="20"/>
        <v>235.02236859519999</v>
      </c>
      <c r="Y65" s="28">
        <f t="shared" si="20"/>
        <v>208.6416696</v>
      </c>
      <c r="Z65" s="28">
        <f t="shared" si="20"/>
        <v>206.51578928000001</v>
      </c>
      <c r="AA65" s="28">
        <f t="shared" si="20"/>
        <v>265.98702508320002</v>
      </c>
      <c r="AB65" s="28">
        <f t="shared" si="20"/>
        <v>271.86219860799997</v>
      </c>
      <c r="AC65" s="28">
        <f t="shared" si="20"/>
        <v>274.77694140799997</v>
      </c>
      <c r="AD65" s="28">
        <f t="shared" si="20"/>
        <v>256.88319696000002</v>
      </c>
      <c r="AE65" s="28">
        <f t="shared" si="20"/>
        <v>256.76531968</v>
      </c>
      <c r="AF65" s="28">
        <f t="shared" si="20"/>
        <v>260.87319728</v>
      </c>
      <c r="AG65" s="28">
        <f t="shared" si="20"/>
        <v>277.28942704000002</v>
      </c>
      <c r="AH65" s="28">
        <f t="shared" si="20"/>
        <v>273.99382683200002</v>
      </c>
      <c r="AI65" s="44">
        <f>SUM(D65:AH65)</f>
        <v>8209.430106350228</v>
      </c>
    </row>
    <row r="66" spans="2:35" ht="15.75" thickBot="1" x14ac:dyDescent="0.3">
      <c r="B66" s="132" t="s">
        <v>62</v>
      </c>
      <c r="C66" s="133" t="s">
        <v>63</v>
      </c>
      <c r="D66" s="90">
        <f>IFERROR((D65/D64)*100,"")</f>
        <v>66.758494637752975</v>
      </c>
      <c r="E66" s="90">
        <f t="shared" ref="E66:AH66" si="21">IFERROR((E65/E64)*100,"")</f>
        <v>66.003408803042703</v>
      </c>
      <c r="F66" s="90">
        <f t="shared" si="21"/>
        <v>75.094961156614076</v>
      </c>
      <c r="G66" s="90">
        <f t="shared" si="21"/>
        <v>76.207802299695118</v>
      </c>
      <c r="H66" s="90">
        <f t="shared" si="21"/>
        <v>66.041308252740606</v>
      </c>
      <c r="I66" s="90">
        <f t="shared" si="21"/>
        <v>67.707937785225781</v>
      </c>
      <c r="J66" s="90">
        <f t="shared" si="21"/>
        <v>65.548399713766344</v>
      </c>
      <c r="K66" s="90">
        <f t="shared" si="21"/>
        <v>68.707235381336488</v>
      </c>
      <c r="L66" s="90">
        <f t="shared" si="21"/>
        <v>68.702165007466348</v>
      </c>
      <c r="M66" s="90">
        <f t="shared" si="21"/>
        <v>68.628817518672605</v>
      </c>
      <c r="N66" s="90">
        <f t="shared" si="21"/>
        <v>67.933261094556102</v>
      </c>
      <c r="O66" s="90">
        <f t="shared" si="21"/>
        <v>67.956480247107265</v>
      </c>
      <c r="P66" s="90">
        <f t="shared" si="21"/>
        <v>67.090687347276997</v>
      </c>
      <c r="Q66" s="90">
        <f t="shared" si="21"/>
        <v>67.060190797132833</v>
      </c>
      <c r="R66" s="90">
        <f t="shared" si="21"/>
        <v>67.238799294419948</v>
      </c>
      <c r="S66" s="90">
        <f t="shared" si="21"/>
        <v>66.086834573922559</v>
      </c>
      <c r="T66" s="90">
        <f t="shared" si="21"/>
        <v>63.932736236609053</v>
      </c>
      <c r="U66" s="90">
        <f t="shared" si="21"/>
        <v>65.625598022320659</v>
      </c>
      <c r="V66" s="90">
        <f t="shared" si="21"/>
        <v>65.948405679034906</v>
      </c>
      <c r="W66" s="90">
        <f t="shared" si="21"/>
        <v>66.071680701662018</v>
      </c>
      <c r="X66" s="90">
        <f t="shared" si="21"/>
        <v>64.438242343849623</v>
      </c>
      <c r="Y66" s="90">
        <f t="shared" si="21"/>
        <v>62.302363756176582</v>
      </c>
      <c r="Z66" s="90">
        <f t="shared" si="21"/>
        <v>61.997217618496904</v>
      </c>
      <c r="AA66" s="90">
        <f t="shared" si="21"/>
        <v>67.543578394235723</v>
      </c>
      <c r="AB66" s="90">
        <f t="shared" si="21"/>
        <v>67.371828674622023</v>
      </c>
      <c r="AC66" s="90">
        <f t="shared" si="21"/>
        <v>67.267424250453729</v>
      </c>
      <c r="AD66" s="90">
        <f t="shared" si="21"/>
        <v>66.961625627027558</v>
      </c>
      <c r="AE66" s="90">
        <f t="shared" si="21"/>
        <v>66.251888709299152</v>
      </c>
      <c r="AF66" s="90">
        <f t="shared" si="21"/>
        <v>65.920433513454768</v>
      </c>
      <c r="AG66" s="90">
        <f t="shared" si="21"/>
        <v>66.685097844692976</v>
      </c>
      <c r="AH66" s="90">
        <f t="shared" si="21"/>
        <v>66.990517083554764</v>
      </c>
      <c r="AI66" s="71"/>
    </row>
    <row r="67" spans="2:35" ht="16.5" thickBot="1" x14ac:dyDescent="0.3">
      <c r="B67" s="237" t="s">
        <v>66</v>
      </c>
      <c r="C67" s="238"/>
      <c r="D67" s="228"/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29"/>
      <c r="AD67" s="229"/>
      <c r="AE67" s="229"/>
      <c r="AF67" s="229"/>
      <c r="AG67" s="229"/>
      <c r="AH67" s="229"/>
      <c r="AI67" s="230"/>
    </row>
    <row r="68" spans="2:35" x14ac:dyDescent="0.25">
      <c r="B68" s="130" t="s">
        <v>64</v>
      </c>
      <c r="C68" s="131" t="s">
        <v>32</v>
      </c>
      <c r="D68" s="60">
        <f t="shared" ref="D68:AH68" si="22">(D21*1000*4800)/10^6</f>
        <v>308.49599999999992</v>
      </c>
      <c r="E68" s="61">
        <f t="shared" si="22"/>
        <v>309.31200000000001</v>
      </c>
      <c r="F68" s="61">
        <f t="shared" si="22"/>
        <v>35.808</v>
      </c>
      <c r="G68" s="61">
        <f t="shared" si="22"/>
        <v>274.32</v>
      </c>
      <c r="H68" s="61">
        <f t="shared" si="22"/>
        <v>285.88799999999998</v>
      </c>
      <c r="I68" s="61">
        <f t="shared" si="22"/>
        <v>260.01600000000002</v>
      </c>
      <c r="J68" s="61">
        <f t="shared" si="22"/>
        <v>246.91200000000001</v>
      </c>
      <c r="K68" s="61">
        <f t="shared" si="22"/>
        <v>256.27199999999999</v>
      </c>
      <c r="L68" s="61">
        <f t="shared" si="22"/>
        <v>260.01600000000002</v>
      </c>
      <c r="M68" s="61">
        <f t="shared" si="22"/>
        <v>255.696</v>
      </c>
      <c r="N68" s="61">
        <f t="shared" si="22"/>
        <v>232.03200000000001</v>
      </c>
      <c r="O68" s="61">
        <f t="shared" si="22"/>
        <v>213.072</v>
      </c>
      <c r="P68" s="61">
        <f t="shared" si="22"/>
        <v>279.93599999999998</v>
      </c>
      <c r="Q68" s="61">
        <f t="shared" si="22"/>
        <v>279.21600000000001</v>
      </c>
      <c r="R68" s="61">
        <f t="shared" si="22"/>
        <v>281.32799999999997</v>
      </c>
      <c r="S68" s="61">
        <f t="shared" si="22"/>
        <v>277.92</v>
      </c>
      <c r="T68" s="61">
        <f t="shared" si="22"/>
        <v>285.072</v>
      </c>
      <c r="U68" s="61">
        <f t="shared" si="22"/>
        <v>225.6</v>
      </c>
      <c r="V68" s="61">
        <f t="shared" si="22"/>
        <v>245.61600000000001</v>
      </c>
      <c r="W68" s="61">
        <f t="shared" si="22"/>
        <v>222.672</v>
      </c>
      <c r="X68" s="61">
        <f t="shared" si="22"/>
        <v>194.928</v>
      </c>
      <c r="Y68" s="61">
        <f t="shared" si="22"/>
        <v>100.8</v>
      </c>
      <c r="Z68" s="61">
        <f t="shared" si="22"/>
        <v>69.072000000000003</v>
      </c>
      <c r="AA68" s="61">
        <f t="shared" si="22"/>
        <v>112.992</v>
      </c>
      <c r="AB68" s="61">
        <f t="shared" si="22"/>
        <v>144.816</v>
      </c>
      <c r="AC68" s="61">
        <f t="shared" si="22"/>
        <v>147.50399999999999</v>
      </c>
      <c r="AD68" s="61">
        <f t="shared" si="22"/>
        <v>146.68799999999999</v>
      </c>
      <c r="AE68" s="61">
        <f t="shared" si="22"/>
        <v>158.4</v>
      </c>
      <c r="AF68" s="61">
        <f t="shared" si="22"/>
        <v>151.96799999999999</v>
      </c>
      <c r="AG68" s="61">
        <f t="shared" si="22"/>
        <v>178.416</v>
      </c>
      <c r="AH68" s="61">
        <f t="shared" si="22"/>
        <v>169.87200000000001</v>
      </c>
      <c r="AI68" s="63">
        <f>SUM(D68:AH68)</f>
        <v>6610.6559999999999</v>
      </c>
    </row>
    <row r="69" spans="2:35" x14ac:dyDescent="0.25">
      <c r="B69" s="7" t="s">
        <v>65</v>
      </c>
      <c r="C69" s="8" t="s">
        <v>32</v>
      </c>
      <c r="D69" s="28">
        <f t="shared" ref="D69:AH69" si="23">D40+(((D32)*1000*565))/10^6</f>
        <v>235</v>
      </c>
      <c r="E69" s="3">
        <f t="shared" si="23"/>
        <v>222</v>
      </c>
      <c r="F69" s="3">
        <f t="shared" si="23"/>
        <v>26</v>
      </c>
      <c r="G69" s="3">
        <f t="shared" si="23"/>
        <v>205</v>
      </c>
      <c r="H69" s="3">
        <f t="shared" si="23"/>
        <v>218</v>
      </c>
      <c r="I69" s="3">
        <f t="shared" si="23"/>
        <v>187</v>
      </c>
      <c r="J69" s="3">
        <f t="shared" si="23"/>
        <v>179</v>
      </c>
      <c r="K69" s="3">
        <f t="shared" si="23"/>
        <v>196.04</v>
      </c>
      <c r="L69" s="3">
        <f t="shared" si="23"/>
        <v>199.08500000000001</v>
      </c>
      <c r="M69" s="3">
        <f t="shared" si="23"/>
        <v>196.73500000000001</v>
      </c>
      <c r="N69" s="3">
        <f t="shared" si="23"/>
        <v>173.215</v>
      </c>
      <c r="O69" s="3">
        <f t="shared" si="23"/>
        <v>155.65</v>
      </c>
      <c r="P69" s="3">
        <f t="shared" si="23"/>
        <v>206.08500000000001</v>
      </c>
      <c r="Q69" s="3">
        <f t="shared" si="23"/>
        <v>206.82499999999999</v>
      </c>
      <c r="R69" s="3">
        <f t="shared" si="23"/>
        <v>208.39</v>
      </c>
      <c r="S69" s="3">
        <f t="shared" si="23"/>
        <v>200.7345</v>
      </c>
      <c r="T69" s="3">
        <f t="shared" si="23"/>
        <v>222.215</v>
      </c>
      <c r="U69" s="3">
        <f t="shared" si="23"/>
        <v>168</v>
      </c>
      <c r="V69" s="3">
        <f t="shared" si="23"/>
        <v>182</v>
      </c>
      <c r="W69" s="3">
        <f t="shared" si="23"/>
        <v>167.26</v>
      </c>
      <c r="X69" s="3">
        <f t="shared" si="23"/>
        <v>136.565</v>
      </c>
      <c r="Y69" s="3">
        <f t="shared" si="23"/>
        <v>36</v>
      </c>
      <c r="Z69" s="3">
        <f t="shared" si="23"/>
        <v>24</v>
      </c>
      <c r="AA69" s="3">
        <f t="shared" si="23"/>
        <v>43</v>
      </c>
      <c r="AB69" s="3">
        <f t="shared" si="23"/>
        <v>77</v>
      </c>
      <c r="AC69" s="3">
        <f t="shared" si="23"/>
        <v>78</v>
      </c>
      <c r="AD69" s="3">
        <f t="shared" si="23"/>
        <v>80</v>
      </c>
      <c r="AE69" s="3">
        <f t="shared" si="23"/>
        <v>92</v>
      </c>
      <c r="AF69" s="3">
        <f t="shared" si="23"/>
        <v>80</v>
      </c>
      <c r="AG69" s="3">
        <f t="shared" si="23"/>
        <v>111</v>
      </c>
      <c r="AH69" s="3">
        <f t="shared" si="23"/>
        <v>104</v>
      </c>
      <c r="AI69" s="44">
        <f>SUM(D69:AH69)</f>
        <v>4615.7994999999992</v>
      </c>
    </row>
    <row r="70" spans="2:35" ht="15.75" thickBot="1" x14ac:dyDescent="0.3">
      <c r="B70" s="7" t="s">
        <v>67</v>
      </c>
      <c r="C70" s="8" t="s">
        <v>63</v>
      </c>
      <c r="D70" s="90">
        <f>IFERROR((D69/D68)*100,"")</f>
        <v>76.176028214304253</v>
      </c>
      <c r="E70" s="90">
        <f t="shared" ref="E70:AI70" si="24">IFERROR((E69/E68)*100,"")</f>
        <v>71.772191185598999</v>
      </c>
      <c r="F70" s="90">
        <f t="shared" si="24"/>
        <v>72.609472743520996</v>
      </c>
      <c r="G70" s="90">
        <f t="shared" si="24"/>
        <v>74.730242053076694</v>
      </c>
      <c r="H70" s="90">
        <f t="shared" si="24"/>
        <v>76.253637788224765</v>
      </c>
      <c r="I70" s="90">
        <f t="shared" si="24"/>
        <v>71.918651159928615</v>
      </c>
      <c r="J70" s="90">
        <f t="shared" si="24"/>
        <v>72.495463970969411</v>
      </c>
      <c r="K70" s="90">
        <f t="shared" si="24"/>
        <v>76.496847099956298</v>
      </c>
      <c r="L70" s="90">
        <f t="shared" si="24"/>
        <v>76.566442065103672</v>
      </c>
      <c r="M70" s="90">
        <f t="shared" si="24"/>
        <v>76.940976784932118</v>
      </c>
      <c r="N70" s="90">
        <f t="shared" si="24"/>
        <v>74.651341194318022</v>
      </c>
      <c r="O70" s="90">
        <f t="shared" si="24"/>
        <v>73.050424269730414</v>
      </c>
      <c r="P70" s="90">
        <f t="shared" si="24"/>
        <v>73.618612825788759</v>
      </c>
      <c r="Q70" s="90">
        <f t="shared" si="24"/>
        <v>74.073477164632394</v>
      </c>
      <c r="R70" s="90">
        <f t="shared" si="24"/>
        <v>74.073679121879081</v>
      </c>
      <c r="S70" s="90">
        <f t="shared" si="24"/>
        <v>72.22743955094991</v>
      </c>
      <c r="T70" s="90">
        <f t="shared" si="24"/>
        <v>77.950482685076054</v>
      </c>
      <c r="U70" s="90">
        <f t="shared" si="24"/>
        <v>74.468085106382972</v>
      </c>
      <c r="V70" s="90">
        <f t="shared" si="24"/>
        <v>74.099407204742363</v>
      </c>
      <c r="W70" s="90">
        <f t="shared" si="24"/>
        <v>75.114967306172304</v>
      </c>
      <c r="X70" s="90">
        <f t="shared" si="24"/>
        <v>70.059201346138053</v>
      </c>
      <c r="Y70" s="90">
        <f t="shared" si="24"/>
        <v>35.714285714285715</v>
      </c>
      <c r="Z70" s="90">
        <f t="shared" si="24"/>
        <v>34.746351633078525</v>
      </c>
      <c r="AA70" s="90">
        <f t="shared" si="24"/>
        <v>38.055791560464456</v>
      </c>
      <c r="AB70" s="90">
        <f t="shared" si="24"/>
        <v>53.17092034029389</v>
      </c>
      <c r="AC70" s="90">
        <f t="shared" si="24"/>
        <v>52.879921900423042</v>
      </c>
      <c r="AD70" s="90">
        <f t="shared" si="24"/>
        <v>54.537521815008731</v>
      </c>
      <c r="AE70" s="90">
        <f t="shared" si="24"/>
        <v>58.080808080808076</v>
      </c>
      <c r="AF70" s="90">
        <f t="shared" si="24"/>
        <v>52.642661612971153</v>
      </c>
      <c r="AG70" s="90">
        <f t="shared" si="24"/>
        <v>62.21415119720205</v>
      </c>
      <c r="AH70" s="90">
        <f t="shared" si="24"/>
        <v>61.222567580295753</v>
      </c>
      <c r="AI70" s="90">
        <f t="shared" si="24"/>
        <v>69.823622648039759</v>
      </c>
    </row>
    <row r="71" spans="2:35" x14ac:dyDescent="0.25">
      <c r="B71" s="7" t="s">
        <v>68</v>
      </c>
      <c r="C71" s="8" t="s">
        <v>32</v>
      </c>
      <c r="D71" s="28">
        <f t="shared" ref="D71:AH71" si="25">(D22*1000*4800)/10^6</f>
        <v>0</v>
      </c>
      <c r="E71" s="3">
        <f t="shared" si="25"/>
        <v>0</v>
      </c>
      <c r="F71" s="3">
        <f t="shared" si="25"/>
        <v>0</v>
      </c>
      <c r="G71" s="3">
        <f t="shared" si="25"/>
        <v>0</v>
      </c>
      <c r="H71" s="3">
        <f t="shared" si="25"/>
        <v>0</v>
      </c>
      <c r="I71" s="3">
        <f t="shared" si="25"/>
        <v>0</v>
      </c>
      <c r="J71" s="3">
        <f t="shared" si="25"/>
        <v>0</v>
      </c>
      <c r="K71" s="3">
        <f t="shared" si="25"/>
        <v>0</v>
      </c>
      <c r="L71" s="3">
        <f t="shared" si="25"/>
        <v>0</v>
      </c>
      <c r="M71" s="3">
        <f t="shared" si="25"/>
        <v>0</v>
      </c>
      <c r="N71" s="3">
        <f t="shared" si="25"/>
        <v>0</v>
      </c>
      <c r="O71" s="3">
        <f t="shared" si="25"/>
        <v>0</v>
      </c>
      <c r="P71" s="3">
        <f t="shared" si="25"/>
        <v>0</v>
      </c>
      <c r="Q71" s="3">
        <f t="shared" si="25"/>
        <v>0</v>
      </c>
      <c r="R71" s="3">
        <f t="shared" si="25"/>
        <v>0</v>
      </c>
      <c r="S71" s="3">
        <f t="shared" si="25"/>
        <v>0</v>
      </c>
      <c r="T71" s="3">
        <f t="shared" si="25"/>
        <v>0</v>
      </c>
      <c r="U71" s="3">
        <f t="shared" si="25"/>
        <v>0</v>
      </c>
      <c r="V71" s="3">
        <f t="shared" si="25"/>
        <v>0</v>
      </c>
      <c r="W71" s="3">
        <f t="shared" si="25"/>
        <v>0</v>
      </c>
      <c r="X71" s="3">
        <f t="shared" si="25"/>
        <v>0</v>
      </c>
      <c r="Y71" s="3">
        <f t="shared" si="25"/>
        <v>0</v>
      </c>
      <c r="Z71" s="3">
        <f t="shared" si="25"/>
        <v>0</v>
      </c>
      <c r="AA71" s="3">
        <f t="shared" si="25"/>
        <v>0</v>
      </c>
      <c r="AB71" s="3">
        <f t="shared" si="25"/>
        <v>0</v>
      </c>
      <c r="AC71" s="3">
        <f t="shared" si="25"/>
        <v>0</v>
      </c>
      <c r="AD71" s="3">
        <f t="shared" si="25"/>
        <v>0</v>
      </c>
      <c r="AE71" s="3">
        <f t="shared" si="25"/>
        <v>172.89599999999999</v>
      </c>
      <c r="AF71" s="3">
        <f t="shared" si="25"/>
        <v>185.328</v>
      </c>
      <c r="AG71" s="3">
        <f t="shared" si="25"/>
        <v>186.14400000000001</v>
      </c>
      <c r="AH71" s="3">
        <f t="shared" si="25"/>
        <v>179.47200000000001</v>
      </c>
      <c r="AI71" s="44">
        <f>SUM(D71:AH71)</f>
        <v>723.83999999999992</v>
      </c>
    </row>
    <row r="72" spans="2:35" x14ac:dyDescent="0.25">
      <c r="B72" s="7" t="s">
        <v>69</v>
      </c>
      <c r="C72" s="8" t="s">
        <v>32</v>
      </c>
      <c r="D72" s="28">
        <f t="shared" ref="D72:AH72" si="26">D41+(((D33)*1000*565))/10^6</f>
        <v>0</v>
      </c>
      <c r="E72" s="3">
        <f t="shared" si="26"/>
        <v>0</v>
      </c>
      <c r="F72" s="3">
        <f t="shared" si="26"/>
        <v>0</v>
      </c>
      <c r="G72" s="3">
        <f t="shared" si="26"/>
        <v>0</v>
      </c>
      <c r="H72" s="3">
        <f t="shared" si="26"/>
        <v>0</v>
      </c>
      <c r="I72" s="3">
        <f t="shared" si="26"/>
        <v>0</v>
      </c>
      <c r="J72" s="3">
        <f t="shared" si="26"/>
        <v>0</v>
      </c>
      <c r="K72" s="3">
        <f t="shared" si="26"/>
        <v>0</v>
      </c>
      <c r="L72" s="3">
        <f t="shared" si="26"/>
        <v>0</v>
      </c>
      <c r="M72" s="3">
        <f t="shared" si="26"/>
        <v>0</v>
      </c>
      <c r="N72" s="3">
        <f t="shared" si="26"/>
        <v>0</v>
      </c>
      <c r="O72" s="3">
        <f t="shared" si="26"/>
        <v>0</v>
      </c>
      <c r="P72" s="3">
        <f t="shared" si="26"/>
        <v>0</v>
      </c>
      <c r="Q72" s="3">
        <f t="shared" si="26"/>
        <v>0</v>
      </c>
      <c r="R72" s="3">
        <f t="shared" si="26"/>
        <v>0</v>
      </c>
      <c r="S72" s="3">
        <f t="shared" si="26"/>
        <v>0</v>
      </c>
      <c r="T72" s="3">
        <f t="shared" si="26"/>
        <v>0</v>
      </c>
      <c r="U72" s="3">
        <f t="shared" si="26"/>
        <v>0</v>
      </c>
      <c r="V72" s="3">
        <f t="shared" si="26"/>
        <v>0</v>
      </c>
      <c r="W72" s="3">
        <f t="shared" si="26"/>
        <v>0</v>
      </c>
      <c r="X72" s="3">
        <f t="shared" si="26"/>
        <v>0</v>
      </c>
      <c r="Y72" s="3">
        <f t="shared" si="26"/>
        <v>0</v>
      </c>
      <c r="Z72" s="3">
        <f t="shared" si="26"/>
        <v>0</v>
      </c>
      <c r="AA72" s="3">
        <f t="shared" si="26"/>
        <v>0</v>
      </c>
      <c r="AB72" s="3">
        <f t="shared" si="26"/>
        <v>0</v>
      </c>
      <c r="AC72" s="3">
        <f t="shared" si="26"/>
        <v>0</v>
      </c>
      <c r="AD72" s="3">
        <f t="shared" si="26"/>
        <v>0</v>
      </c>
      <c r="AE72" s="3">
        <f t="shared" si="26"/>
        <v>104</v>
      </c>
      <c r="AF72" s="3">
        <f t="shared" si="26"/>
        <v>121</v>
      </c>
      <c r="AG72" s="3">
        <f t="shared" si="26"/>
        <v>121</v>
      </c>
      <c r="AH72" s="3">
        <f t="shared" si="26"/>
        <v>104</v>
      </c>
      <c r="AI72" s="44">
        <f>SUM(D72:AH72)</f>
        <v>450</v>
      </c>
    </row>
    <row r="73" spans="2:35" ht="15.75" thickBot="1" x14ac:dyDescent="0.3">
      <c r="B73" s="132" t="s">
        <v>70</v>
      </c>
      <c r="C73" s="133" t="s">
        <v>63</v>
      </c>
      <c r="D73" s="90" t="str">
        <f>IFERROR((D72/D71)*100,"")</f>
        <v/>
      </c>
      <c r="E73" s="90" t="str">
        <f t="shared" ref="E73:AI73" si="27">IFERROR((E72/E71)*100,"")</f>
        <v/>
      </c>
      <c r="F73" s="90" t="str">
        <f t="shared" si="27"/>
        <v/>
      </c>
      <c r="G73" s="90" t="str">
        <f t="shared" si="27"/>
        <v/>
      </c>
      <c r="H73" s="90" t="str">
        <f t="shared" si="27"/>
        <v/>
      </c>
      <c r="I73" s="90" t="str">
        <f t="shared" si="27"/>
        <v/>
      </c>
      <c r="J73" s="90" t="str">
        <f t="shared" si="27"/>
        <v/>
      </c>
      <c r="K73" s="90" t="str">
        <f t="shared" si="27"/>
        <v/>
      </c>
      <c r="L73" s="90" t="str">
        <f t="shared" si="27"/>
        <v/>
      </c>
      <c r="M73" s="90" t="str">
        <f t="shared" si="27"/>
        <v/>
      </c>
      <c r="N73" s="90" t="str">
        <f t="shared" si="27"/>
        <v/>
      </c>
      <c r="O73" s="90" t="str">
        <f t="shared" si="27"/>
        <v/>
      </c>
      <c r="P73" s="90" t="str">
        <f t="shared" si="27"/>
        <v/>
      </c>
      <c r="Q73" s="90" t="str">
        <f t="shared" si="27"/>
        <v/>
      </c>
      <c r="R73" s="90" t="str">
        <f t="shared" si="27"/>
        <v/>
      </c>
      <c r="S73" s="90" t="str">
        <f t="shared" si="27"/>
        <v/>
      </c>
      <c r="T73" s="90" t="str">
        <f t="shared" si="27"/>
        <v/>
      </c>
      <c r="U73" s="90" t="str">
        <f t="shared" si="27"/>
        <v/>
      </c>
      <c r="V73" s="90" t="str">
        <f t="shared" si="27"/>
        <v/>
      </c>
      <c r="W73" s="90" t="str">
        <f t="shared" si="27"/>
        <v/>
      </c>
      <c r="X73" s="90" t="str">
        <f t="shared" si="27"/>
        <v/>
      </c>
      <c r="Y73" s="90" t="str">
        <f t="shared" si="27"/>
        <v/>
      </c>
      <c r="Z73" s="90" t="str">
        <f t="shared" si="27"/>
        <v/>
      </c>
      <c r="AA73" s="90" t="str">
        <f t="shared" si="27"/>
        <v/>
      </c>
      <c r="AB73" s="90" t="str">
        <f t="shared" si="27"/>
        <v/>
      </c>
      <c r="AC73" s="90" t="str">
        <f t="shared" si="27"/>
        <v/>
      </c>
      <c r="AD73" s="90" t="str">
        <f t="shared" si="27"/>
        <v/>
      </c>
      <c r="AE73" s="90">
        <f t="shared" si="27"/>
        <v>60.15176753655377</v>
      </c>
      <c r="AF73" s="90">
        <f t="shared" si="27"/>
        <v>65.289648622981957</v>
      </c>
      <c r="AG73" s="90">
        <f t="shared" si="27"/>
        <v>65.003438198384046</v>
      </c>
      <c r="AH73" s="90">
        <f t="shared" si="27"/>
        <v>57.947757867522512</v>
      </c>
      <c r="AI73" s="90">
        <f t="shared" si="27"/>
        <v>62.168435013262602</v>
      </c>
    </row>
    <row r="74" spans="2:35" ht="16.5" thickBot="1" x14ac:dyDescent="0.3">
      <c r="B74" s="237" t="s">
        <v>72</v>
      </c>
      <c r="C74" s="238"/>
      <c r="D74" s="228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29"/>
      <c r="AC74" s="229"/>
      <c r="AD74" s="229"/>
      <c r="AE74" s="229"/>
      <c r="AF74" s="229"/>
      <c r="AG74" s="229"/>
      <c r="AH74" s="229"/>
      <c r="AI74" s="230"/>
    </row>
    <row r="75" spans="2:35" x14ac:dyDescent="0.25">
      <c r="B75" s="130" t="s">
        <v>71</v>
      </c>
      <c r="C75" s="134" t="s">
        <v>32</v>
      </c>
      <c r="D75" s="60">
        <f t="shared" ref="D75:AH75" si="28">SUM(D42:D44)</f>
        <v>137.07780659999997</v>
      </c>
      <c r="E75" s="61">
        <f t="shared" si="28"/>
        <v>129.92325779999999</v>
      </c>
      <c r="F75" s="61">
        <f t="shared" si="28"/>
        <v>133.0568442</v>
      </c>
      <c r="G75" s="61">
        <f t="shared" si="28"/>
        <v>139.21301519999997</v>
      </c>
      <c r="H75" s="61">
        <f t="shared" si="28"/>
        <v>127.47858479999999</v>
      </c>
      <c r="I75" s="61">
        <f t="shared" si="28"/>
        <v>132.90131400000001</v>
      </c>
      <c r="J75" s="61">
        <f t="shared" si="28"/>
        <v>112.4327337</v>
      </c>
      <c r="K75" s="61">
        <f t="shared" si="28"/>
        <v>96.097873200000009</v>
      </c>
      <c r="L75" s="61">
        <f t="shared" si="28"/>
        <v>104.1833688</v>
      </c>
      <c r="M75" s="61">
        <f t="shared" si="28"/>
        <v>139.21293539999999</v>
      </c>
      <c r="N75" s="61">
        <f t="shared" si="28"/>
        <v>137.98780590000001</v>
      </c>
      <c r="O75" s="61">
        <f t="shared" si="28"/>
        <v>134.45701499999998</v>
      </c>
      <c r="P75" s="61">
        <f t="shared" si="28"/>
        <v>142.10217420000001</v>
      </c>
      <c r="Q75" s="61">
        <f t="shared" si="28"/>
        <v>138.23514599999999</v>
      </c>
      <c r="R75" s="61">
        <f t="shared" si="28"/>
        <v>123.87824819999999</v>
      </c>
      <c r="S75" s="61">
        <f t="shared" si="28"/>
        <v>135.50155709999999</v>
      </c>
      <c r="T75" s="61">
        <f t="shared" si="28"/>
        <v>136.36830479999998</v>
      </c>
      <c r="U75" s="61">
        <f t="shared" si="28"/>
        <v>138.99077219999998</v>
      </c>
      <c r="V75" s="61">
        <f t="shared" si="28"/>
        <v>140.96873490000002</v>
      </c>
      <c r="W75" s="61">
        <f t="shared" si="28"/>
        <v>145.12467900000001</v>
      </c>
      <c r="X75" s="61">
        <f t="shared" si="28"/>
        <v>118.366542</v>
      </c>
      <c r="Y75" s="61">
        <f t="shared" si="28"/>
        <v>158.28090600000002</v>
      </c>
      <c r="Z75" s="61">
        <f t="shared" si="28"/>
        <v>139.39080960000001</v>
      </c>
      <c r="AA75" s="61">
        <f t="shared" si="28"/>
        <v>146.03587529999999</v>
      </c>
      <c r="AB75" s="61">
        <f t="shared" si="28"/>
        <v>123.90043259999999</v>
      </c>
      <c r="AC75" s="61">
        <f t="shared" si="28"/>
        <v>125.455974</v>
      </c>
      <c r="AD75" s="61">
        <f t="shared" si="28"/>
        <v>127.8786222</v>
      </c>
      <c r="AE75" s="61">
        <f t="shared" si="28"/>
        <v>22.779867599999999</v>
      </c>
      <c r="AF75" s="61">
        <f t="shared" si="28"/>
        <v>0</v>
      </c>
      <c r="AG75" s="61">
        <f t="shared" si="28"/>
        <v>0</v>
      </c>
      <c r="AH75" s="61">
        <f t="shared" si="28"/>
        <v>0</v>
      </c>
      <c r="AI75" s="63">
        <f>SUM(D75:AH75)</f>
        <v>3587.2812002999999</v>
      </c>
    </row>
    <row r="76" spans="2:35" x14ac:dyDescent="0.25">
      <c r="B76" s="7" t="s">
        <v>58</v>
      </c>
      <c r="C76" s="54" t="s">
        <v>32</v>
      </c>
      <c r="D76" s="28">
        <f t="shared" ref="D76:AH76" si="29">(SUM(D34:D37)*1000*565)/10^6</f>
        <v>1.5650571428571429</v>
      </c>
      <c r="E76" s="28">
        <f t="shared" si="29"/>
        <v>1.6252464285714285</v>
      </c>
      <c r="F76" s="28">
        <f t="shared" si="29"/>
        <v>1.6630428571428573</v>
      </c>
      <c r="G76" s="28">
        <f t="shared" si="29"/>
        <v>1.8898214285714288</v>
      </c>
      <c r="H76" s="28">
        <f t="shared" si="29"/>
        <v>1.3228750000000002</v>
      </c>
      <c r="I76" s="28">
        <f t="shared" si="29"/>
        <v>3.8173714285714286</v>
      </c>
      <c r="J76" s="28">
        <f t="shared" si="29"/>
        <v>37.796360714285726</v>
      </c>
      <c r="K76" s="28">
        <f t="shared" si="29"/>
        <v>57.072471428571433</v>
      </c>
      <c r="L76" s="28">
        <f t="shared" si="29"/>
        <v>34.016785714285724</v>
      </c>
      <c r="M76" s="28">
        <f t="shared" si="29"/>
        <v>56.392135714285715</v>
      </c>
      <c r="N76" s="28">
        <f t="shared" si="29"/>
        <v>65.463414285714293</v>
      </c>
      <c r="O76" s="28">
        <f t="shared" si="29"/>
        <v>38.174392857142848</v>
      </c>
      <c r="P76" s="28">
        <f t="shared" si="29"/>
        <v>4.1954035714285718</v>
      </c>
      <c r="Q76" s="28">
        <f t="shared" si="29"/>
        <v>17.268217857142858</v>
      </c>
      <c r="R76" s="28">
        <f t="shared" si="29"/>
        <v>13.833492857142858</v>
      </c>
      <c r="S76" s="28">
        <f t="shared" si="29"/>
        <v>8.7687714285714282</v>
      </c>
      <c r="T76" s="28">
        <f t="shared" si="29"/>
        <v>21.65735357142858</v>
      </c>
      <c r="U76" s="28">
        <f t="shared" si="29"/>
        <v>1.1716214285714286</v>
      </c>
      <c r="V76" s="28">
        <f t="shared" si="29"/>
        <v>2.9103250000000003</v>
      </c>
      <c r="W76" s="28">
        <f t="shared" si="29"/>
        <v>29.103249999999996</v>
      </c>
      <c r="X76" s="28">
        <f t="shared" si="29"/>
        <v>5.5174642857142864</v>
      </c>
      <c r="Y76" s="28">
        <f t="shared" si="29"/>
        <v>1.5493142857142859</v>
      </c>
      <c r="Z76" s="28">
        <f t="shared" si="29"/>
        <v>2.5700214285714287</v>
      </c>
      <c r="AA76" s="28">
        <f t="shared" si="29"/>
        <v>9.2601250000000004</v>
      </c>
      <c r="AB76" s="28">
        <f t="shared" si="29"/>
        <v>35.67982857142858</v>
      </c>
      <c r="AC76" s="28">
        <f t="shared" si="29"/>
        <v>33.860714285714288</v>
      </c>
      <c r="AD76" s="28">
        <f t="shared" si="29"/>
        <v>9.4868357142857143</v>
      </c>
      <c r="AE76" s="28">
        <f t="shared" si="29"/>
        <v>10.167171428571431</v>
      </c>
      <c r="AF76" s="28">
        <f t="shared" si="29"/>
        <v>10.658457142857143</v>
      </c>
      <c r="AG76" s="28">
        <f t="shared" si="29"/>
        <v>15.877214285714288</v>
      </c>
      <c r="AH76" s="28">
        <f t="shared" si="29"/>
        <v>18.55804642857143</v>
      </c>
      <c r="AI76" s="44">
        <f>SUM(D76:AH76)</f>
        <v>552.89260357142859</v>
      </c>
    </row>
    <row r="77" spans="2:35" s="1" customFormat="1" ht="45" x14ac:dyDescent="0.25">
      <c r="B77" s="9" t="s">
        <v>102</v>
      </c>
      <c r="C77" s="54" t="s">
        <v>32</v>
      </c>
      <c r="D77" s="28">
        <f t="shared" ref="D77:AH77" si="30">D65+D72+D69+((D24*860.5)/10^6)+D75+D76</f>
        <v>640.95493486285716</v>
      </c>
      <c r="E77" s="3">
        <f t="shared" si="30"/>
        <v>617.26634022857138</v>
      </c>
      <c r="F77" s="3">
        <f t="shared" si="30"/>
        <v>593.07103695154285</v>
      </c>
      <c r="G77" s="3">
        <f t="shared" si="30"/>
        <v>680.05386396190477</v>
      </c>
      <c r="H77" s="3">
        <f t="shared" si="30"/>
        <v>609.61347360303023</v>
      </c>
      <c r="I77" s="3">
        <f t="shared" si="30"/>
        <v>596.18210876190471</v>
      </c>
      <c r="J77" s="3">
        <f t="shared" si="30"/>
        <v>600.58988441428573</v>
      </c>
      <c r="K77" s="3">
        <f t="shared" si="30"/>
        <v>598.7468296285715</v>
      </c>
      <c r="L77" s="3">
        <f t="shared" si="30"/>
        <v>625.63594184761905</v>
      </c>
      <c r="M77" s="3">
        <f t="shared" si="30"/>
        <v>679.78215987428564</v>
      </c>
      <c r="N77" s="3">
        <f t="shared" si="30"/>
        <v>669.45144025931438</v>
      </c>
      <c r="O77" s="3">
        <f t="shared" si="30"/>
        <v>618.96696967154276</v>
      </c>
      <c r="P77" s="3">
        <f t="shared" si="30"/>
        <v>633.45580860342864</v>
      </c>
      <c r="Q77" s="3">
        <f t="shared" si="30"/>
        <v>638.43574057714284</v>
      </c>
      <c r="R77" s="3">
        <f t="shared" si="30"/>
        <v>607.72950942194279</v>
      </c>
      <c r="S77" s="3">
        <f t="shared" si="30"/>
        <v>603.42184480857145</v>
      </c>
      <c r="T77" s="3">
        <f t="shared" si="30"/>
        <v>604.7476987314285</v>
      </c>
      <c r="U77" s="3">
        <f t="shared" si="30"/>
        <v>556.75796318857147</v>
      </c>
      <c r="V77" s="3">
        <f t="shared" si="30"/>
        <v>576.71009002000005</v>
      </c>
      <c r="W77" s="3">
        <f t="shared" si="30"/>
        <v>592.78009328159999</v>
      </c>
      <c r="X77" s="3">
        <f t="shared" si="30"/>
        <v>500.63437488091432</v>
      </c>
      <c r="Y77" s="3">
        <f t="shared" si="30"/>
        <v>409.8930398857143</v>
      </c>
      <c r="Z77" s="3">
        <f t="shared" si="30"/>
        <v>377.51054530857141</v>
      </c>
      <c r="AA77" s="3">
        <f t="shared" si="30"/>
        <v>469.48905038320004</v>
      </c>
      <c r="AB77" s="3">
        <f t="shared" si="30"/>
        <v>513.3903347794286</v>
      </c>
      <c r="AC77" s="3">
        <f t="shared" si="30"/>
        <v>517.29965469371427</v>
      </c>
      <c r="AD77" s="3">
        <f t="shared" si="30"/>
        <v>479.45467987428572</v>
      </c>
      <c r="AE77" s="3">
        <f t="shared" si="30"/>
        <v>490.91838370857141</v>
      </c>
      <c r="AF77" s="3">
        <f t="shared" si="30"/>
        <v>477.00625442285713</v>
      </c>
      <c r="AG77" s="3">
        <f t="shared" si="30"/>
        <v>528.90981632571436</v>
      </c>
      <c r="AH77" s="3">
        <f t="shared" si="30"/>
        <v>505.58579826057144</v>
      </c>
      <c r="AI77" s="44">
        <f>SUM(D77:AH77)</f>
        <v>17614.445665221658</v>
      </c>
    </row>
    <row r="78" spans="2:35" s="1" customFormat="1" ht="30" x14ac:dyDescent="0.25">
      <c r="B78" s="9" t="s">
        <v>103</v>
      </c>
      <c r="C78" s="54" t="s">
        <v>44</v>
      </c>
      <c r="D78" s="28">
        <f t="shared" ref="D78:AH78" si="31">(((D13+D14+D15)*D49)+((D21+D22)*1000*D50)+(D24*D51)+((SUM(D5:D12))*D49))</f>
        <v>1699546.7255000002</v>
      </c>
      <c r="E78" s="28">
        <f t="shared" si="31"/>
        <v>1688308.0688</v>
      </c>
      <c r="F78" s="28">
        <f t="shared" si="31"/>
        <v>1803249.2101350001</v>
      </c>
      <c r="G78" s="28">
        <f t="shared" si="31"/>
        <v>1762952.4394999999</v>
      </c>
      <c r="H78" s="28">
        <f t="shared" si="31"/>
        <v>1644451.7942499998</v>
      </c>
      <c r="I78" s="28">
        <f t="shared" si="31"/>
        <v>1646559.4079999998</v>
      </c>
      <c r="J78" s="28">
        <f t="shared" si="31"/>
        <v>1657530.5699999998</v>
      </c>
      <c r="K78" s="28">
        <f t="shared" si="31"/>
        <v>1748513.8969999999</v>
      </c>
      <c r="L78" s="28">
        <f t="shared" si="31"/>
        <v>1656870.80525</v>
      </c>
      <c r="M78" s="28">
        <f t="shared" si="31"/>
        <v>1785345.6440000001</v>
      </c>
      <c r="N78" s="28">
        <f t="shared" si="31"/>
        <v>1799905.5581249997</v>
      </c>
      <c r="O78" s="28">
        <f t="shared" si="31"/>
        <v>1716085.9928000001</v>
      </c>
      <c r="P78" s="28">
        <f t="shared" si="31"/>
        <v>1733404.3442500001</v>
      </c>
      <c r="Q78" s="28">
        <f t="shared" si="31"/>
        <v>1722163.7296500001</v>
      </c>
      <c r="R78" s="28">
        <f t="shared" si="31"/>
        <v>1627175.6623750001</v>
      </c>
      <c r="S78" s="28">
        <f t="shared" si="31"/>
        <v>1654658.0385</v>
      </c>
      <c r="T78" s="28">
        <f t="shared" si="31"/>
        <v>1684891.68625</v>
      </c>
      <c r="U78" s="28">
        <f t="shared" si="31"/>
        <v>1565591.9554999999</v>
      </c>
      <c r="V78" s="28">
        <f t="shared" si="31"/>
        <v>1599530.6254999998</v>
      </c>
      <c r="W78" s="28">
        <f t="shared" si="31"/>
        <v>1629319.8245999999</v>
      </c>
      <c r="X78" s="28">
        <f t="shared" si="31"/>
        <v>1465849.1760750001</v>
      </c>
      <c r="Y78" s="28">
        <f t="shared" si="31"/>
        <v>1399889.551</v>
      </c>
      <c r="Z78" s="28">
        <f t="shared" si="31"/>
        <v>1305770.9291499997</v>
      </c>
      <c r="AA78" s="28">
        <f t="shared" si="31"/>
        <v>1528857.6971999998</v>
      </c>
      <c r="AB78" s="28">
        <f t="shared" si="31"/>
        <v>1565904.9384999999</v>
      </c>
      <c r="AC78" s="28">
        <f t="shared" si="31"/>
        <v>1584318.4945499999</v>
      </c>
      <c r="AD78" s="28">
        <f t="shared" si="31"/>
        <v>1491176.1119999997</v>
      </c>
      <c r="AE78" s="28">
        <f t="shared" si="31"/>
        <v>1408989.1505</v>
      </c>
      <c r="AF78" s="28">
        <f t="shared" si="31"/>
        <v>1364931.8674999999</v>
      </c>
      <c r="AG78" s="28">
        <f t="shared" si="31"/>
        <v>1444291.6329999999</v>
      </c>
      <c r="AH78" s="28">
        <f t="shared" si="31"/>
        <v>1427733.1086500001</v>
      </c>
      <c r="AI78" s="44">
        <f>SUM(D78:AH78)</f>
        <v>49813768.638109989</v>
      </c>
    </row>
    <row r="79" spans="2:35" s="2" customFormat="1" ht="15.75" thickBot="1" x14ac:dyDescent="0.3">
      <c r="B79" s="55" t="s">
        <v>60</v>
      </c>
      <c r="C79" s="56" t="s">
        <v>56</v>
      </c>
      <c r="D79" s="57">
        <f>IFERROR(D78/D77,"")</f>
        <v>2651.5853659253689</v>
      </c>
      <c r="E79" s="57">
        <f t="shared" ref="E79:AH79" si="32">IFERROR(E78/E77,"")</f>
        <v>2735.1371017166202</v>
      </c>
      <c r="F79" s="57">
        <f t="shared" si="32"/>
        <v>3040.5281960891566</v>
      </c>
      <c r="G79" s="57">
        <f t="shared" si="32"/>
        <v>2592.3717707142632</v>
      </c>
      <c r="H79" s="57">
        <f t="shared" si="32"/>
        <v>2697.5319041600424</v>
      </c>
      <c r="I79" s="57">
        <f t="shared" si="32"/>
        <v>2761.8396858963456</v>
      </c>
      <c r="J79" s="57">
        <f t="shared" si="32"/>
        <v>2759.8376413157143</v>
      </c>
      <c r="K79" s="57">
        <f t="shared" si="32"/>
        <v>2920.2891948249289</v>
      </c>
      <c r="L79" s="57">
        <f t="shared" si="32"/>
        <v>2648.298626125847</v>
      </c>
      <c r="M79" s="57">
        <f t="shared" si="32"/>
        <v>2626.3496593234663</v>
      </c>
      <c r="N79" s="57">
        <f t="shared" si="32"/>
        <v>2688.6275088568036</v>
      </c>
      <c r="O79" s="57">
        <f t="shared" si="32"/>
        <v>2772.5001120991124</v>
      </c>
      <c r="P79" s="57">
        <f t="shared" si="32"/>
        <v>2736.4250523988612</v>
      </c>
      <c r="Q79" s="57">
        <f t="shared" si="32"/>
        <v>2697.4738727709264</v>
      </c>
      <c r="R79" s="57">
        <f t="shared" si="32"/>
        <v>2677.4669275525703</v>
      </c>
      <c r="S79" s="57">
        <f t="shared" si="32"/>
        <v>2742.124854669325</v>
      </c>
      <c r="T79" s="57">
        <f t="shared" si="32"/>
        <v>2786.1068174122461</v>
      </c>
      <c r="U79" s="57">
        <f t="shared" si="32"/>
        <v>2811.9794578847195</v>
      </c>
      <c r="V79" s="57">
        <f t="shared" si="32"/>
        <v>2773.5436802302675</v>
      </c>
      <c r="W79" s="57">
        <f t="shared" si="32"/>
        <v>2748.6075242172346</v>
      </c>
      <c r="X79" s="57">
        <f t="shared" si="32"/>
        <v>2927.9834738149593</v>
      </c>
      <c r="Y79" s="57">
        <f t="shared" si="32"/>
        <v>3415.2557247381287</v>
      </c>
      <c r="Z79" s="57">
        <f t="shared" si="32"/>
        <v>3458.8992158687442</v>
      </c>
      <c r="AA79" s="57">
        <f t="shared" si="32"/>
        <v>3256.4288686863647</v>
      </c>
      <c r="AB79" s="57">
        <f t="shared" si="32"/>
        <v>3050.125474552945</v>
      </c>
      <c r="AC79" s="57">
        <f t="shared" si="32"/>
        <v>3062.6706980658091</v>
      </c>
      <c r="AD79" s="57">
        <f t="shared" si="32"/>
        <v>3110.150290724016</v>
      </c>
      <c r="AE79" s="57">
        <f t="shared" si="32"/>
        <v>2870.1087538339812</v>
      </c>
      <c r="AF79" s="57">
        <f t="shared" si="32"/>
        <v>2861.4548653066786</v>
      </c>
      <c r="AG79" s="57">
        <f t="shared" si="32"/>
        <v>2730.6954577499714</v>
      </c>
      <c r="AH79" s="57">
        <f t="shared" si="32"/>
        <v>2823.9185387762168</v>
      </c>
      <c r="AI79" s="47"/>
    </row>
    <row r="80" spans="2:35" ht="15.75" thickBot="1" x14ac:dyDescent="0.3"/>
    <row r="81" spans="2:35" ht="30" x14ac:dyDescent="0.25">
      <c r="B81" s="184" t="s">
        <v>143</v>
      </c>
      <c r="C81" s="185" t="s">
        <v>32</v>
      </c>
      <c r="D81" s="182">
        <f>D65+D72+D69+D75+D76</f>
        <v>636.39428486285726</v>
      </c>
      <c r="E81" s="180">
        <f t="shared" ref="E81:AH81" si="33">E65+E72+E69+E75+E76</f>
        <v>610.89864022857137</v>
      </c>
      <c r="F81" s="180">
        <f t="shared" si="33"/>
        <v>588.72551195154279</v>
      </c>
      <c r="G81" s="180">
        <f t="shared" si="33"/>
        <v>674.97691396190476</v>
      </c>
      <c r="H81" s="180">
        <f t="shared" si="33"/>
        <v>604.48489360303029</v>
      </c>
      <c r="I81" s="180">
        <f t="shared" si="33"/>
        <v>591.0191087619047</v>
      </c>
      <c r="J81" s="180">
        <f t="shared" si="33"/>
        <v>595.42688441428572</v>
      </c>
      <c r="K81" s="180">
        <f t="shared" si="33"/>
        <v>568.0700046285715</v>
      </c>
      <c r="L81" s="180">
        <f t="shared" si="33"/>
        <v>620.47294184761904</v>
      </c>
      <c r="M81" s="180">
        <f t="shared" si="33"/>
        <v>674.66218487428569</v>
      </c>
      <c r="N81" s="180">
        <f t="shared" si="33"/>
        <v>664.24541525931431</v>
      </c>
      <c r="O81" s="180">
        <f t="shared" si="33"/>
        <v>613.80396967154275</v>
      </c>
      <c r="P81" s="180">
        <f t="shared" si="33"/>
        <v>628.37885860342863</v>
      </c>
      <c r="Q81" s="180">
        <f t="shared" si="33"/>
        <v>634.09021557714277</v>
      </c>
      <c r="R81" s="180">
        <f t="shared" si="33"/>
        <v>602.9967594219429</v>
      </c>
      <c r="S81" s="180">
        <f t="shared" si="33"/>
        <v>598.2158198085715</v>
      </c>
      <c r="T81" s="180">
        <f t="shared" si="33"/>
        <v>582.50377373142851</v>
      </c>
      <c r="U81" s="180">
        <f t="shared" si="33"/>
        <v>551.50891318857146</v>
      </c>
      <c r="V81" s="180">
        <f t="shared" si="33"/>
        <v>571.5040650200001</v>
      </c>
      <c r="W81" s="180">
        <f t="shared" si="33"/>
        <v>587.57406828160003</v>
      </c>
      <c r="X81" s="180">
        <f t="shared" si="33"/>
        <v>495.47137488091431</v>
      </c>
      <c r="Y81" s="180">
        <f t="shared" si="33"/>
        <v>404.47188988571429</v>
      </c>
      <c r="Z81" s="180">
        <f t="shared" si="33"/>
        <v>372.47662030857146</v>
      </c>
      <c r="AA81" s="180">
        <f t="shared" si="33"/>
        <v>464.28302538320003</v>
      </c>
      <c r="AB81" s="180">
        <f t="shared" si="33"/>
        <v>508.44245977942853</v>
      </c>
      <c r="AC81" s="180">
        <f t="shared" si="33"/>
        <v>512.09362969371421</v>
      </c>
      <c r="AD81" s="180">
        <f t="shared" si="33"/>
        <v>474.24865487428571</v>
      </c>
      <c r="AE81" s="180">
        <f t="shared" si="33"/>
        <v>485.7123587085714</v>
      </c>
      <c r="AF81" s="180">
        <f t="shared" si="33"/>
        <v>472.53165442285712</v>
      </c>
      <c r="AG81" s="180">
        <f t="shared" si="33"/>
        <v>525.16664132571429</v>
      </c>
      <c r="AH81" s="180">
        <f t="shared" si="33"/>
        <v>500.55187326057148</v>
      </c>
      <c r="AI81" s="44">
        <f>SUM(D81:AH81)</f>
        <v>17415.403410221654</v>
      </c>
    </row>
    <row r="82" spans="2:35" ht="30" x14ac:dyDescent="0.25">
      <c r="B82" s="186" t="s">
        <v>142</v>
      </c>
      <c r="C82" s="187" t="s">
        <v>44</v>
      </c>
      <c r="D82" s="183">
        <f>(((D13+D14+D15)*D49)+((D21+D22)*1000*D50)+((SUM(D5:D12))*D49))</f>
        <v>1657676.7255000002</v>
      </c>
      <c r="E82" s="181">
        <f t="shared" ref="E82:AH82" si="34">(((E13+E14+E15)*E49)+((E21+E22)*1000*E50)+((SUM(E5:E12))*E49))</f>
        <v>1629848.0688</v>
      </c>
      <c r="F82" s="181">
        <f t="shared" si="34"/>
        <v>1763354.2101350001</v>
      </c>
      <c r="G82" s="181">
        <f t="shared" si="34"/>
        <v>1716342.4394999999</v>
      </c>
      <c r="H82" s="181">
        <f t="shared" si="34"/>
        <v>1597367.7942499998</v>
      </c>
      <c r="I82" s="181">
        <f t="shared" si="34"/>
        <v>1599159.4079999998</v>
      </c>
      <c r="J82" s="181">
        <f t="shared" si="34"/>
        <v>1610130.5699999998</v>
      </c>
      <c r="K82" s="181">
        <f t="shared" si="34"/>
        <v>1466878.8969999999</v>
      </c>
      <c r="L82" s="181">
        <f t="shared" si="34"/>
        <v>1609470.80525</v>
      </c>
      <c r="M82" s="181">
        <f t="shared" si="34"/>
        <v>1738340.6440000001</v>
      </c>
      <c r="N82" s="181">
        <f t="shared" si="34"/>
        <v>1752110.5581249997</v>
      </c>
      <c r="O82" s="181">
        <f t="shared" si="34"/>
        <v>1668685.9928000001</v>
      </c>
      <c r="P82" s="181">
        <f t="shared" si="34"/>
        <v>1686794.3442500001</v>
      </c>
      <c r="Q82" s="181">
        <f t="shared" si="34"/>
        <v>1682268.7296500001</v>
      </c>
      <c r="R82" s="181">
        <f t="shared" si="34"/>
        <v>1583725.6623750001</v>
      </c>
      <c r="S82" s="181">
        <f t="shared" si="34"/>
        <v>1606863.0385</v>
      </c>
      <c r="T82" s="181">
        <f t="shared" si="34"/>
        <v>1480676.68625</v>
      </c>
      <c r="U82" s="181">
        <f t="shared" si="34"/>
        <v>1517401.9554999999</v>
      </c>
      <c r="V82" s="181">
        <f t="shared" si="34"/>
        <v>1551735.6254999998</v>
      </c>
      <c r="W82" s="181">
        <f t="shared" si="34"/>
        <v>1581524.8245999999</v>
      </c>
      <c r="X82" s="181">
        <f t="shared" si="34"/>
        <v>1418449.1760750001</v>
      </c>
      <c r="Y82" s="181">
        <f t="shared" si="34"/>
        <v>1350119.551</v>
      </c>
      <c r="Z82" s="181">
        <f t="shared" si="34"/>
        <v>1259555.9291499997</v>
      </c>
      <c r="AA82" s="181">
        <f t="shared" si="34"/>
        <v>1481062.6971999998</v>
      </c>
      <c r="AB82" s="181">
        <f t="shared" si="34"/>
        <v>1520479.9384999999</v>
      </c>
      <c r="AC82" s="181">
        <f t="shared" si="34"/>
        <v>1536523.4945499999</v>
      </c>
      <c r="AD82" s="181">
        <f t="shared" si="34"/>
        <v>1443381.1119999997</v>
      </c>
      <c r="AE82" s="181">
        <f t="shared" si="34"/>
        <v>1361194.1505</v>
      </c>
      <c r="AF82" s="181">
        <f t="shared" si="34"/>
        <v>1323851.8674999999</v>
      </c>
      <c r="AG82" s="181">
        <f t="shared" si="34"/>
        <v>1409926.6329999999</v>
      </c>
      <c r="AH82" s="181">
        <f t="shared" si="34"/>
        <v>1381518.1086500001</v>
      </c>
      <c r="AI82" s="44">
        <f>SUM(D82:AH82)</f>
        <v>47986419.638110004</v>
      </c>
    </row>
    <row r="83" spans="2:35" ht="15.75" thickBot="1" x14ac:dyDescent="0.3">
      <c r="B83" s="188" t="s">
        <v>60</v>
      </c>
      <c r="C83" s="189" t="s">
        <v>56</v>
      </c>
      <c r="D83" s="179">
        <f>IFERROR(D82/D81,"")</f>
        <v>2604.7951166896933</v>
      </c>
      <c r="E83" s="57">
        <f t="shared" ref="E83:AH83" si="35">IFERROR(E82/E81,"")</f>
        <v>2667.9517050327408</v>
      </c>
      <c r="F83" s="57">
        <f t="shared" si="35"/>
        <v>2995.206041419417</v>
      </c>
      <c r="G83" s="57">
        <f t="shared" si="35"/>
        <v>2542.816508235227</v>
      </c>
      <c r="H83" s="57">
        <f t="shared" si="35"/>
        <v>2642.5272345995186</v>
      </c>
      <c r="I83" s="57">
        <f t="shared" si="35"/>
        <v>2705.7659968896705</v>
      </c>
      <c r="J83" s="57">
        <f t="shared" si="35"/>
        <v>2704.1616899510104</v>
      </c>
      <c r="K83" s="57">
        <f t="shared" si="35"/>
        <v>2582.2150176000018</v>
      </c>
      <c r="L83" s="57">
        <f t="shared" si="35"/>
        <v>2593.9419702290052</v>
      </c>
      <c r="M83" s="57">
        <f t="shared" si="35"/>
        <v>2576.6089799799834</v>
      </c>
      <c r="N83" s="57">
        <f t="shared" si="35"/>
        <v>2637.7458058043117</v>
      </c>
      <c r="O83" s="57">
        <f t="shared" si="35"/>
        <v>2718.597590193076</v>
      </c>
      <c r="P83" s="57">
        <f t="shared" si="35"/>
        <v>2684.358840459558</v>
      </c>
      <c r="Q83" s="57">
        <f t="shared" si="35"/>
        <v>2653.0431921565223</v>
      </c>
      <c r="R83" s="57">
        <f t="shared" si="35"/>
        <v>2626.4248316910089</v>
      </c>
      <c r="S83" s="57">
        <f t="shared" si="35"/>
        <v>2686.0925192753925</v>
      </c>
      <c r="T83" s="57">
        <f t="shared" si="35"/>
        <v>2541.9177574850987</v>
      </c>
      <c r="U83" s="57">
        <f t="shared" si="35"/>
        <v>2751.3643373904479</v>
      </c>
      <c r="V83" s="57">
        <f t="shared" si="35"/>
        <v>2715.1786320989618</v>
      </c>
      <c r="W83" s="57">
        <f t="shared" si="35"/>
        <v>2691.6178061180881</v>
      </c>
      <c r="X83" s="57">
        <f t="shared" si="35"/>
        <v>2862.8276990086902</v>
      </c>
      <c r="Y83" s="57">
        <f t="shared" si="35"/>
        <v>3337.9811669520063</v>
      </c>
      <c r="Z83" s="57">
        <f t="shared" si="35"/>
        <v>3381.570440868325</v>
      </c>
      <c r="AA83" s="57">
        <f t="shared" si="35"/>
        <v>3189.999668795972</v>
      </c>
      <c r="AB83" s="57">
        <f t="shared" si="35"/>
        <v>2990.4660975002193</v>
      </c>
      <c r="AC83" s="57">
        <f t="shared" si="35"/>
        <v>3000.4737521710676</v>
      </c>
      <c r="AD83" s="57">
        <f t="shared" si="35"/>
        <v>3043.5112407068664</v>
      </c>
      <c r="AE83" s="57">
        <f t="shared" si="35"/>
        <v>2802.4696635662913</v>
      </c>
      <c r="AF83" s="57">
        <f t="shared" si="35"/>
        <v>2801.6152042066519</v>
      </c>
      <c r="AG83" s="57">
        <f t="shared" si="35"/>
        <v>2684.7223758173691</v>
      </c>
      <c r="AH83" s="57">
        <f t="shared" si="35"/>
        <v>2759.9898880626611</v>
      </c>
      <c r="AI83" s="57"/>
    </row>
    <row r="84" spans="2:35" s="176" customFormat="1" ht="15.75" thickBot="1" x14ac:dyDescent="0.3">
      <c r="D84" s="177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8"/>
      <c r="AD84" s="178"/>
      <c r="AE84" s="178"/>
      <c r="AF84" s="178"/>
      <c r="AG84" s="178"/>
      <c r="AH84" s="178"/>
    </row>
    <row r="85" spans="2:35" ht="19.5" thickBot="1" x14ac:dyDescent="0.3">
      <c r="B85" s="151" t="s">
        <v>194</v>
      </c>
      <c r="C85" s="150" t="s">
        <v>39</v>
      </c>
      <c r="D85" s="153">
        <f>SUMPRODUCT(D26:AH26,D53:AH53)/SUM(D26:AH26)</f>
        <v>5.3356714591949963</v>
      </c>
    </row>
    <row r="86" spans="2:35" ht="19.5" thickBot="1" x14ac:dyDescent="0.3">
      <c r="B86" s="151" t="s">
        <v>195</v>
      </c>
      <c r="C86" s="150" t="s">
        <v>39</v>
      </c>
      <c r="D86" s="153">
        <f>SUMPRODUCT(D56:AH56,D57:AH57)/SUM(D56:AH56)</f>
        <v>5.7900632704959687</v>
      </c>
    </row>
    <row r="87" spans="2:35" ht="19.5" thickBot="1" x14ac:dyDescent="0.3">
      <c r="B87" s="151" t="s">
        <v>196</v>
      </c>
      <c r="C87" s="150" t="s">
        <v>56</v>
      </c>
      <c r="D87" s="153">
        <f>SUMPRODUCT(D77:AH77,D79:AH79)/SUM(D77:AH77)</f>
        <v>2828.0066023572558</v>
      </c>
    </row>
    <row r="88" spans="2:35" ht="19.5" thickBot="1" x14ac:dyDescent="0.3">
      <c r="B88" s="151" t="s">
        <v>197</v>
      </c>
      <c r="C88" s="150" t="s">
        <v>56</v>
      </c>
      <c r="D88" s="153">
        <f>SUMPRODUCT(D81:AH81,D83:AH83)/SUM(D81:AH81)</f>
        <v>2755.4009808320175</v>
      </c>
      <c r="E88" s="160"/>
      <c r="AH88">
        <f>75.19*22.45</f>
        <v>1688.0155</v>
      </c>
    </row>
    <row r="89" spans="2:35" ht="19.5" thickBot="1" x14ac:dyDescent="0.3">
      <c r="B89" s="152" t="s">
        <v>198</v>
      </c>
      <c r="C89" s="150" t="s">
        <v>106</v>
      </c>
      <c r="D89" s="153">
        <f>AI54/10^5</f>
        <v>93.725592727573087</v>
      </c>
      <c r="AH89">
        <f>AH88/1000</f>
        <v>1.6880154999999999</v>
      </c>
    </row>
    <row r="90" spans="2:35" ht="19.5" thickBot="1" x14ac:dyDescent="0.3">
      <c r="B90" s="152" t="s">
        <v>199</v>
      </c>
      <c r="C90" s="150" t="s">
        <v>106</v>
      </c>
      <c r="D90" s="153">
        <f>SUM(D61:AH61)/10^5</f>
        <v>61.936606914144122</v>
      </c>
    </row>
    <row r="91" spans="2:35" ht="19.5" thickBot="1" x14ac:dyDescent="0.3">
      <c r="B91" s="152" t="s">
        <v>200</v>
      </c>
      <c r="C91" s="150" t="s">
        <v>106</v>
      </c>
      <c r="D91" s="153">
        <f>D89+D90</f>
        <v>155.66219964171722</v>
      </c>
      <c r="F91" t="s">
        <v>151</v>
      </c>
      <c r="G91" t="s">
        <v>139</v>
      </c>
      <c r="H91" t="s">
        <v>151</v>
      </c>
    </row>
    <row r="96" spans="2:35" x14ac:dyDescent="0.25">
      <c r="D96" s="160"/>
    </row>
  </sheetData>
  <mergeCells count="23">
    <mergeCell ref="B45:C45"/>
    <mergeCell ref="D45:AI45"/>
    <mergeCell ref="B3:C3"/>
    <mergeCell ref="B4:C4"/>
    <mergeCell ref="D4:AI4"/>
    <mergeCell ref="B20:C20"/>
    <mergeCell ref="D20:AI20"/>
    <mergeCell ref="B23:C23"/>
    <mergeCell ref="D23:AI23"/>
    <mergeCell ref="B25:C25"/>
    <mergeCell ref="B29:C29"/>
    <mergeCell ref="D29:AI29"/>
    <mergeCell ref="B38:C38"/>
    <mergeCell ref="D38:AI38"/>
    <mergeCell ref="B74:C74"/>
    <mergeCell ref="D74:AI74"/>
    <mergeCell ref="B48:C48"/>
    <mergeCell ref="D48:AI48"/>
    <mergeCell ref="B58:C58"/>
    <mergeCell ref="B63:C63"/>
    <mergeCell ref="D63:AI63"/>
    <mergeCell ref="B67:C67"/>
    <mergeCell ref="D67:AI67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96"/>
  <sheetViews>
    <sheetView topLeftCell="A75" zoomScale="80" zoomScaleNormal="80" workbookViewId="0">
      <selection activeCell="D53" sqref="D53:AG53"/>
    </sheetView>
  </sheetViews>
  <sheetFormatPr defaultRowHeight="15" x14ac:dyDescent="0.25"/>
  <cols>
    <col min="2" max="2" width="61.7109375" bestFit="1" customWidth="1"/>
    <col min="3" max="3" width="12.140625" bestFit="1" customWidth="1"/>
    <col min="4" max="13" width="14.140625" customWidth="1"/>
    <col min="14" max="21" width="11.5703125" bestFit="1" customWidth="1"/>
    <col min="22" max="22" width="13.140625" bestFit="1" customWidth="1"/>
    <col min="23" max="33" width="11.5703125" bestFit="1" customWidth="1"/>
    <col min="34" max="34" width="12.7109375" bestFit="1" customWidth="1"/>
  </cols>
  <sheetData>
    <row r="2" spans="2:34" ht="15.75" thickBot="1" x14ac:dyDescent="0.3"/>
    <row r="3" spans="2:34" ht="15.75" thickBot="1" x14ac:dyDescent="0.3">
      <c r="B3" s="233" t="s">
        <v>33</v>
      </c>
      <c r="C3" s="234"/>
      <c r="D3" s="48">
        <v>42675</v>
      </c>
      <c r="E3" s="48">
        <v>42676</v>
      </c>
      <c r="F3" s="48">
        <v>42677</v>
      </c>
      <c r="G3" s="48">
        <v>42678</v>
      </c>
      <c r="H3" s="48">
        <v>42679</v>
      </c>
      <c r="I3" s="48">
        <v>42680</v>
      </c>
      <c r="J3" s="48">
        <v>42681</v>
      </c>
      <c r="K3" s="48">
        <v>42682</v>
      </c>
      <c r="L3" s="48">
        <v>42683</v>
      </c>
      <c r="M3" s="48">
        <v>42684</v>
      </c>
      <c r="N3" s="48">
        <v>42685</v>
      </c>
      <c r="O3" s="48">
        <v>42686</v>
      </c>
      <c r="P3" s="48">
        <v>42687</v>
      </c>
      <c r="Q3" s="48">
        <v>42688</v>
      </c>
      <c r="R3" s="48">
        <v>42689</v>
      </c>
      <c r="S3" s="48">
        <v>42690</v>
      </c>
      <c r="T3" s="48">
        <v>42691</v>
      </c>
      <c r="U3" s="48">
        <v>42692</v>
      </c>
      <c r="V3" s="48">
        <v>42693</v>
      </c>
      <c r="W3" s="48">
        <v>42694</v>
      </c>
      <c r="X3" s="48">
        <v>42695</v>
      </c>
      <c r="Y3" s="48">
        <v>42696</v>
      </c>
      <c r="Z3" s="48">
        <v>42697</v>
      </c>
      <c r="AA3" s="48">
        <v>42698</v>
      </c>
      <c r="AB3" s="48">
        <v>42699</v>
      </c>
      <c r="AC3" s="48">
        <v>42700</v>
      </c>
      <c r="AD3" s="48">
        <v>42701</v>
      </c>
      <c r="AE3" s="48">
        <v>42702</v>
      </c>
      <c r="AF3" s="48">
        <v>42703</v>
      </c>
      <c r="AG3" s="48">
        <v>42704</v>
      </c>
      <c r="AH3" s="52" t="s">
        <v>45</v>
      </c>
    </row>
    <row r="4" spans="2:34" ht="16.5" thickBot="1" x14ac:dyDescent="0.3">
      <c r="B4" s="231" t="s">
        <v>16</v>
      </c>
      <c r="C4" s="232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30"/>
    </row>
    <row r="5" spans="2:34" x14ac:dyDescent="0.25">
      <c r="B5" s="22" t="s">
        <v>0</v>
      </c>
      <c r="C5" s="101" t="s">
        <v>1</v>
      </c>
      <c r="D5" s="60">
        <v>1102.8599999999999</v>
      </c>
      <c r="E5" s="61">
        <v>359.3</v>
      </c>
      <c r="F5" s="61">
        <v>133</v>
      </c>
      <c r="G5" s="61">
        <v>2868.6</v>
      </c>
      <c r="H5" s="61">
        <v>3113.6</v>
      </c>
      <c r="I5" s="61">
        <v>3514.67</v>
      </c>
      <c r="J5" s="61">
        <v>2305.7800000000002</v>
      </c>
      <c r="K5" s="61">
        <v>1008</v>
      </c>
      <c r="L5" s="61">
        <v>381.245</v>
      </c>
      <c r="M5" s="61">
        <v>239.51</v>
      </c>
      <c r="N5" s="61">
        <v>445.6</v>
      </c>
      <c r="O5" s="61">
        <v>955.26</v>
      </c>
      <c r="P5" s="61">
        <v>3135.91</v>
      </c>
      <c r="Q5" s="61">
        <v>44.56</v>
      </c>
      <c r="R5" s="61">
        <v>228.37</v>
      </c>
      <c r="S5" s="61">
        <v>75.194999999999993</v>
      </c>
      <c r="T5" s="61">
        <v>1434.3</v>
      </c>
      <c r="U5" s="61">
        <v>2381.1750000000002</v>
      </c>
      <c r="V5" s="61">
        <v>1632.01</v>
      </c>
      <c r="W5" s="61">
        <v>1069.44</v>
      </c>
      <c r="X5" s="61">
        <v>409.39</v>
      </c>
      <c r="Y5" s="61">
        <v>41.8</v>
      </c>
      <c r="Z5" s="61">
        <v>64.055000000000007</v>
      </c>
      <c r="AA5" s="61">
        <v>0</v>
      </c>
      <c r="AB5" s="61">
        <v>1161.345</v>
      </c>
      <c r="AC5" s="61">
        <v>2375.6</v>
      </c>
      <c r="AD5" s="61">
        <v>2901.97</v>
      </c>
      <c r="AE5" s="61">
        <v>2275.3449999999998</v>
      </c>
      <c r="AF5" s="61">
        <v>2395.1</v>
      </c>
      <c r="AG5" s="61">
        <v>2631.8249999999998</v>
      </c>
      <c r="AH5" s="61">
        <f t="shared" ref="AH5:AH19" si="0">SUM(D5:AG5)</f>
        <v>40684.814999999995</v>
      </c>
    </row>
    <row r="6" spans="2:34" x14ac:dyDescent="0.25">
      <c r="B6" s="15" t="s">
        <v>2</v>
      </c>
      <c r="C6" s="15" t="s">
        <v>1</v>
      </c>
      <c r="D6" s="28">
        <v>44.56</v>
      </c>
      <c r="E6" s="3">
        <v>69.3</v>
      </c>
      <c r="F6" s="3">
        <v>86</v>
      </c>
      <c r="G6" s="3">
        <v>3857.23</v>
      </c>
      <c r="H6" s="3">
        <v>6979.21</v>
      </c>
      <c r="I6" s="3">
        <v>7062.76</v>
      </c>
      <c r="J6" s="3">
        <v>3177.68</v>
      </c>
      <c r="K6" s="3">
        <v>58.48</v>
      </c>
      <c r="L6" s="3">
        <v>75.194999999999993</v>
      </c>
      <c r="M6" s="3">
        <v>77.98</v>
      </c>
      <c r="N6" s="3">
        <v>66.84</v>
      </c>
      <c r="O6" s="3">
        <v>91.91</v>
      </c>
      <c r="P6" s="3">
        <v>2286.4850000000001</v>
      </c>
      <c r="Q6" s="3">
        <v>6678.43</v>
      </c>
      <c r="R6" s="3">
        <v>905.12</v>
      </c>
      <c r="S6" s="3">
        <v>0</v>
      </c>
      <c r="T6" s="3">
        <v>136.5</v>
      </c>
      <c r="U6" s="3">
        <v>2294.84</v>
      </c>
      <c r="V6" s="3">
        <v>3055.145</v>
      </c>
      <c r="W6" s="3">
        <v>849.42</v>
      </c>
      <c r="X6" s="3">
        <v>69.62</v>
      </c>
      <c r="Y6" s="3">
        <v>61.3</v>
      </c>
      <c r="Z6" s="3">
        <v>19.495000000000001</v>
      </c>
      <c r="AA6" s="3">
        <v>108.62</v>
      </c>
      <c r="AB6" s="3">
        <v>3433.9050000000002</v>
      </c>
      <c r="AC6" s="3">
        <v>7363.54</v>
      </c>
      <c r="AD6" s="3">
        <v>7494.4350000000004</v>
      </c>
      <c r="AE6" s="3">
        <v>7396.96</v>
      </c>
      <c r="AF6" s="3">
        <v>7494.43</v>
      </c>
      <c r="AG6" s="3">
        <v>7547.35</v>
      </c>
      <c r="AH6" s="3">
        <f t="shared" si="0"/>
        <v>78842.740000000005</v>
      </c>
    </row>
    <row r="7" spans="2:34" x14ac:dyDescent="0.25">
      <c r="B7" s="15" t="s">
        <v>3</v>
      </c>
      <c r="C7" s="15" t="s">
        <v>1</v>
      </c>
      <c r="D7" s="28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f t="shared" si="0"/>
        <v>0</v>
      </c>
    </row>
    <row r="8" spans="2:34" x14ac:dyDescent="0.25">
      <c r="B8" s="15" t="s">
        <v>4</v>
      </c>
      <c r="C8" s="15" t="s">
        <v>1</v>
      </c>
      <c r="D8" s="28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f t="shared" si="0"/>
        <v>0</v>
      </c>
    </row>
    <row r="9" spans="2:34" x14ac:dyDescent="0.25">
      <c r="B9" s="15" t="s">
        <v>5</v>
      </c>
      <c r="C9" s="15" t="s">
        <v>1</v>
      </c>
      <c r="D9" s="28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f t="shared" si="0"/>
        <v>0</v>
      </c>
    </row>
    <row r="10" spans="2:34" x14ac:dyDescent="0.25">
      <c r="B10" s="15" t="s">
        <v>6</v>
      </c>
      <c r="C10" s="15" t="s">
        <v>1</v>
      </c>
      <c r="D10" s="28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913.48</v>
      </c>
      <c r="AC10" s="3">
        <v>103.045</v>
      </c>
      <c r="AD10" s="3">
        <v>111.4</v>
      </c>
      <c r="AE10" s="3">
        <v>178.24</v>
      </c>
      <c r="AF10" s="3">
        <v>158.745</v>
      </c>
      <c r="AG10" s="3">
        <v>278.5</v>
      </c>
      <c r="AH10" s="3">
        <f t="shared" si="0"/>
        <v>1743.4099999999999</v>
      </c>
    </row>
    <row r="11" spans="2:34" x14ac:dyDescent="0.25">
      <c r="B11" s="15" t="s">
        <v>7</v>
      </c>
      <c r="C11" s="15" t="s">
        <v>1</v>
      </c>
      <c r="D11" s="28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273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854.995</v>
      </c>
      <c r="AC11" s="3">
        <v>1991.2750000000001</v>
      </c>
      <c r="AD11" s="3">
        <v>2013.5550000000001</v>
      </c>
      <c r="AE11" s="3">
        <v>1891.0150000000001</v>
      </c>
      <c r="AF11" s="3">
        <v>651.69000000000005</v>
      </c>
      <c r="AG11" s="3">
        <v>0</v>
      </c>
      <c r="AH11" s="3">
        <f t="shared" si="0"/>
        <v>7675.5300000000007</v>
      </c>
    </row>
    <row r="12" spans="2:34" x14ac:dyDescent="0.25">
      <c r="B12" s="15" t="s">
        <v>8</v>
      </c>
      <c r="C12" s="15" t="s">
        <v>1</v>
      </c>
      <c r="D12" s="28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1342.37</v>
      </c>
      <c r="AC12" s="3">
        <v>2840.7</v>
      </c>
      <c r="AD12" s="3">
        <v>2851.84</v>
      </c>
      <c r="AE12" s="3">
        <v>2901.97</v>
      </c>
      <c r="AF12" s="3">
        <v>2787.78</v>
      </c>
      <c r="AG12" s="3">
        <v>3456.1849999999999</v>
      </c>
      <c r="AH12" s="3">
        <f t="shared" si="0"/>
        <v>16180.844999999999</v>
      </c>
    </row>
    <row r="13" spans="2:34" x14ac:dyDescent="0.25">
      <c r="B13" s="15" t="s">
        <v>9</v>
      </c>
      <c r="C13" s="15" t="s">
        <v>10</v>
      </c>
      <c r="D13" s="28">
        <v>38209.300000000003</v>
      </c>
      <c r="E13" s="3">
        <v>39668.400000000001</v>
      </c>
      <c r="F13" s="3">
        <v>40580.800000000003</v>
      </c>
      <c r="G13" s="3">
        <v>40976.699999999997</v>
      </c>
      <c r="H13" s="3">
        <v>40791.75</v>
      </c>
      <c r="I13" s="3">
        <v>41358.93</v>
      </c>
      <c r="J13" s="3">
        <v>41530.18</v>
      </c>
      <c r="K13" s="3">
        <v>43401.599999999999</v>
      </c>
      <c r="L13" s="3">
        <v>41330.160000000003</v>
      </c>
      <c r="M13" s="3">
        <v>41208.230000000003</v>
      </c>
      <c r="N13" s="3">
        <v>41368.519999999997</v>
      </c>
      <c r="O13" s="3">
        <v>41054.79</v>
      </c>
      <c r="P13" s="3">
        <v>39306.67</v>
      </c>
      <c r="Q13" s="3">
        <v>36359.800000000003</v>
      </c>
      <c r="R13" s="3">
        <v>33195.1</v>
      </c>
      <c r="S13" s="3">
        <v>31468.9</v>
      </c>
      <c r="T13" s="3">
        <v>33839</v>
      </c>
      <c r="U13" s="3">
        <v>35636.44</v>
      </c>
      <c r="V13" s="3">
        <v>34058.199999999997</v>
      </c>
      <c r="W13" s="3">
        <v>37829.82</v>
      </c>
      <c r="X13" s="3">
        <v>39138.160000000003</v>
      </c>
      <c r="Y13" s="3">
        <v>40586.300000000003</v>
      </c>
      <c r="Z13" s="3">
        <v>41768.559999999998</v>
      </c>
      <c r="AA13" s="3">
        <v>41696</v>
      </c>
      <c r="AB13" s="3">
        <v>19949.939999999999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f t="shared" si="0"/>
        <v>956312.25</v>
      </c>
    </row>
    <row r="14" spans="2:34" x14ac:dyDescent="0.25">
      <c r="B14" s="15" t="s">
        <v>11</v>
      </c>
      <c r="C14" s="15" t="s">
        <v>1</v>
      </c>
      <c r="D14" s="28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f t="shared" si="0"/>
        <v>0</v>
      </c>
    </row>
    <row r="15" spans="2:34" x14ac:dyDescent="0.25">
      <c r="B15" s="15" t="s">
        <v>12</v>
      </c>
      <c r="C15" s="15" t="s">
        <v>1</v>
      </c>
      <c r="D15" s="28">
        <v>6157.6509999999998</v>
      </c>
      <c r="E15" s="3">
        <v>3774.72</v>
      </c>
      <c r="F15" s="3">
        <v>2467.4</v>
      </c>
      <c r="G15" s="3">
        <v>3160</v>
      </c>
      <c r="H15" s="3">
        <v>3738.51</v>
      </c>
      <c r="I15" s="3">
        <v>3390.7860000000001</v>
      </c>
      <c r="J15" s="3">
        <v>3636.68</v>
      </c>
      <c r="K15" s="3">
        <v>2427.9699999999998</v>
      </c>
      <c r="L15" s="3">
        <v>2445.6914999999999</v>
      </c>
      <c r="M15" s="3">
        <v>699.82500000000005</v>
      </c>
      <c r="N15" s="3">
        <v>1534.9739999999999</v>
      </c>
      <c r="O15" s="3">
        <v>1534.9949999999999</v>
      </c>
      <c r="P15" s="3">
        <v>4625.9849999999997</v>
      </c>
      <c r="Q15" s="3">
        <v>4759.3455000000004</v>
      </c>
      <c r="R15" s="3">
        <v>5229.3900000000003</v>
      </c>
      <c r="S15" s="3">
        <v>5006.32</v>
      </c>
      <c r="T15" s="3">
        <v>5107.7299999999996</v>
      </c>
      <c r="U15" s="3">
        <v>5844.8249999999998</v>
      </c>
      <c r="V15" s="3">
        <v>6498.6495000000004</v>
      </c>
      <c r="W15" s="3">
        <v>3900.5504999999998</v>
      </c>
      <c r="X15" s="3">
        <v>3191.6</v>
      </c>
      <c r="Y15" s="3">
        <v>1156.0999999999999</v>
      </c>
      <c r="Z15" s="3">
        <v>1219.2496000000001</v>
      </c>
      <c r="AA15" s="3">
        <v>804.3</v>
      </c>
      <c r="AB15" s="3">
        <v>998.88599999999997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f t="shared" si="0"/>
        <v>83312.133600000016</v>
      </c>
    </row>
    <row r="16" spans="2:34" x14ac:dyDescent="0.25">
      <c r="B16" s="15" t="s">
        <v>13</v>
      </c>
      <c r="C16" s="15" t="s">
        <v>1</v>
      </c>
      <c r="D16" s="28">
        <v>25373.25</v>
      </c>
      <c r="E16" s="3">
        <v>27890.199999999997</v>
      </c>
      <c r="F16" s="3">
        <v>26902.05</v>
      </c>
      <c r="G16" s="3">
        <v>20383.699999999997</v>
      </c>
      <c r="H16" s="3">
        <v>18821.25</v>
      </c>
      <c r="I16" s="3">
        <v>17336</v>
      </c>
      <c r="J16" s="3">
        <v>23260</v>
      </c>
      <c r="K16" s="3">
        <v>29852</v>
      </c>
      <c r="L16" s="3">
        <v>30829.050000000003</v>
      </c>
      <c r="M16" s="3">
        <v>27658.05</v>
      </c>
      <c r="N16" s="3">
        <v>25939.770000000004</v>
      </c>
      <c r="O16" s="3">
        <v>31287.59</v>
      </c>
      <c r="P16" s="3">
        <v>23115.749999999996</v>
      </c>
      <c r="Q16" s="3">
        <v>8676.1500000000015</v>
      </c>
      <c r="R16" s="3">
        <v>8964.5</v>
      </c>
      <c r="S16" s="3">
        <v>8377.65</v>
      </c>
      <c r="T16" s="3">
        <v>8213.2000000000007</v>
      </c>
      <c r="U16" s="3">
        <v>10555.65</v>
      </c>
      <c r="V16" s="3">
        <v>8098.335</v>
      </c>
      <c r="W16" s="3">
        <v>12381.599999999999</v>
      </c>
      <c r="X16" s="3">
        <v>20136</v>
      </c>
      <c r="Y16" s="3">
        <v>36356.700000000004</v>
      </c>
      <c r="Z16" s="3">
        <v>37573.199999999997</v>
      </c>
      <c r="AA16" s="3">
        <v>42857.85</v>
      </c>
      <c r="AB16" s="3">
        <v>25401.599999999999</v>
      </c>
      <c r="AC16" s="3">
        <v>34317.154999999999</v>
      </c>
      <c r="AD16" s="3">
        <v>33845.699999999997</v>
      </c>
      <c r="AE16" s="3">
        <v>32850.5</v>
      </c>
      <c r="AF16" s="3">
        <v>29896.524999999998</v>
      </c>
      <c r="AG16" s="3">
        <v>27343.89</v>
      </c>
      <c r="AH16" s="3">
        <f t="shared" si="0"/>
        <v>714494.86500000011</v>
      </c>
    </row>
    <row r="17" spans="2:34" x14ac:dyDescent="0.25">
      <c r="B17" s="15" t="s">
        <v>14</v>
      </c>
      <c r="C17" s="15" t="s">
        <v>1</v>
      </c>
      <c r="D17" s="28">
        <f t="shared" ref="D17:AG17" si="1">D18-SUM(D5:D16)</f>
        <v>254.25900000000547</v>
      </c>
      <c r="E17" s="3">
        <f t="shared" si="1"/>
        <v>-677.14999999999418</v>
      </c>
      <c r="F17" s="3">
        <f t="shared" si="1"/>
        <v>-466.11999999999534</v>
      </c>
      <c r="G17" s="3">
        <f t="shared" si="1"/>
        <v>252.77000000000407</v>
      </c>
      <c r="H17" s="3">
        <f t="shared" si="1"/>
        <v>-610.23000000001048</v>
      </c>
      <c r="I17" s="3">
        <f t="shared" si="1"/>
        <v>253.35399999999208</v>
      </c>
      <c r="J17" s="3">
        <f t="shared" si="1"/>
        <v>62.919999999998254</v>
      </c>
      <c r="K17" s="3">
        <f t="shared" si="1"/>
        <v>-2501.1399999999994</v>
      </c>
      <c r="L17" s="3">
        <f t="shared" si="1"/>
        <v>-2174.251500000013</v>
      </c>
      <c r="M17" s="3">
        <f t="shared" si="1"/>
        <v>-1223.9150000000081</v>
      </c>
      <c r="N17" s="3">
        <f t="shared" si="1"/>
        <v>-74.213999999992666</v>
      </c>
      <c r="O17" s="3">
        <f t="shared" si="1"/>
        <v>936.375</v>
      </c>
      <c r="P17" s="3">
        <f t="shared" si="1"/>
        <v>-38.75</v>
      </c>
      <c r="Q17" s="3">
        <f t="shared" si="1"/>
        <v>2285.5544999999911</v>
      </c>
      <c r="R17" s="3">
        <f t="shared" si="1"/>
        <v>1002.0000000000073</v>
      </c>
      <c r="S17" s="3">
        <f t="shared" si="1"/>
        <v>1347.7350000000006</v>
      </c>
      <c r="T17" s="3">
        <f t="shared" si="1"/>
        <v>1492.6500000000015</v>
      </c>
      <c r="U17" s="3">
        <f t="shared" si="1"/>
        <v>889.25</v>
      </c>
      <c r="V17" s="3">
        <f t="shared" si="1"/>
        <v>2014.4705000000031</v>
      </c>
      <c r="W17" s="3">
        <f t="shared" si="1"/>
        <v>2773.3295000000071</v>
      </c>
      <c r="X17" s="3">
        <f t="shared" si="1"/>
        <v>5367.1900000000023</v>
      </c>
      <c r="Y17" s="3">
        <f t="shared" si="1"/>
        <v>-754.99000000000524</v>
      </c>
      <c r="Z17" s="3">
        <f t="shared" si="1"/>
        <v>1369.9603999999963</v>
      </c>
      <c r="AA17" s="3">
        <f t="shared" si="1"/>
        <v>-469.58000000000175</v>
      </c>
      <c r="AB17" s="3">
        <f t="shared" si="1"/>
        <v>128.57900000000518</v>
      </c>
      <c r="AC17" s="3">
        <f t="shared" si="1"/>
        <v>-1613.8650000000052</v>
      </c>
      <c r="AD17" s="3">
        <f t="shared" si="1"/>
        <v>557.89000000000669</v>
      </c>
      <c r="AE17" s="3">
        <f t="shared" si="1"/>
        <v>-470.97999999999593</v>
      </c>
      <c r="AF17" s="3">
        <f t="shared" si="1"/>
        <v>-613.62000000000262</v>
      </c>
      <c r="AG17" s="3">
        <f t="shared" si="1"/>
        <v>-501.04000000000087</v>
      </c>
      <c r="AH17" s="3">
        <f t="shared" si="0"/>
        <v>8798.4413999999961</v>
      </c>
    </row>
    <row r="18" spans="2:34" ht="15.75" thickBot="1" x14ac:dyDescent="0.3">
      <c r="B18" s="15" t="s">
        <v>49</v>
      </c>
      <c r="C18" s="102" t="s">
        <v>1</v>
      </c>
      <c r="D18" s="29">
        <v>71141.88</v>
      </c>
      <c r="E18" s="4">
        <v>71084.77</v>
      </c>
      <c r="F18" s="4">
        <v>69703.13</v>
      </c>
      <c r="G18" s="4">
        <v>71499</v>
      </c>
      <c r="H18" s="4">
        <v>72834.09</v>
      </c>
      <c r="I18" s="4">
        <v>72916.5</v>
      </c>
      <c r="J18" s="4">
        <v>74246.240000000005</v>
      </c>
      <c r="K18" s="4">
        <v>74246.91</v>
      </c>
      <c r="L18" s="4">
        <v>72887.09</v>
      </c>
      <c r="M18" s="4">
        <v>68659.679999999993</v>
      </c>
      <c r="N18" s="5">
        <v>69281.490000000005</v>
      </c>
      <c r="O18" s="5">
        <v>75860.92</v>
      </c>
      <c r="P18" s="5">
        <v>72432.05</v>
      </c>
      <c r="Q18" s="5">
        <v>58803.839999999997</v>
      </c>
      <c r="R18" s="5">
        <v>49524.480000000003</v>
      </c>
      <c r="S18" s="5">
        <v>46275.8</v>
      </c>
      <c r="T18" s="5">
        <v>50223.38</v>
      </c>
      <c r="U18" s="5">
        <v>57602.18</v>
      </c>
      <c r="V18" s="5">
        <v>55356.81</v>
      </c>
      <c r="W18" s="5">
        <v>58804.160000000003</v>
      </c>
      <c r="X18" s="5">
        <v>68311.960000000006</v>
      </c>
      <c r="Y18" s="5">
        <v>77447.210000000006</v>
      </c>
      <c r="Z18" s="5">
        <v>82014.52</v>
      </c>
      <c r="AA18" s="5">
        <v>84997.19</v>
      </c>
      <c r="AB18" s="5">
        <v>54185.1</v>
      </c>
      <c r="AC18" s="5">
        <v>47377.45</v>
      </c>
      <c r="AD18" s="5">
        <v>49776.79</v>
      </c>
      <c r="AE18" s="5">
        <v>47023.05</v>
      </c>
      <c r="AF18" s="5">
        <v>42770.65</v>
      </c>
      <c r="AG18" s="5">
        <v>40756.71</v>
      </c>
      <c r="AH18" s="105">
        <f t="shared" si="0"/>
        <v>1908045.0299999998</v>
      </c>
    </row>
    <row r="19" spans="2:34" ht="15.75" thickBot="1" x14ac:dyDescent="0.3">
      <c r="B19" s="15" t="s">
        <v>83</v>
      </c>
      <c r="C19" s="102" t="s">
        <v>1</v>
      </c>
      <c r="D19" s="106">
        <f>(D39*10^6/9500/0.84)+((IF(D31&lt;0,D30*75.19,(D30-D31)*75.19)))+(SUM(D5:D12))+D16+D17</f>
        <v>45493.554690000004</v>
      </c>
      <c r="E19" s="106">
        <f t="shared" ref="E19:AG19" si="2">(E39*10^6/9500/0.84)+((IF(E31&lt;0,E30*75.19,(E30-E31)*75.19)))+(SUM(E5:E12))+E16+E17</f>
        <v>47070.745999999999</v>
      </c>
      <c r="F19" s="106">
        <f t="shared" si="2"/>
        <v>46159.216</v>
      </c>
      <c r="G19" s="106">
        <f t="shared" si="2"/>
        <v>47340.283000000003</v>
      </c>
      <c r="H19" s="106">
        <f t="shared" si="2"/>
        <v>48920.927999999985</v>
      </c>
      <c r="I19" s="106">
        <f t="shared" si="2"/>
        <v>48769.595899999986</v>
      </c>
      <c r="J19" s="106">
        <f t="shared" si="2"/>
        <v>49381.431899999996</v>
      </c>
      <c r="K19" s="106">
        <f t="shared" si="2"/>
        <v>47581.015299999999</v>
      </c>
      <c r="L19" s="106">
        <f t="shared" si="2"/>
        <v>47404.965499999991</v>
      </c>
      <c r="M19" s="106">
        <f t="shared" si="2"/>
        <v>42313.473729999991</v>
      </c>
      <c r="N19" s="106">
        <f t="shared" si="2"/>
        <v>42683.774590000008</v>
      </c>
      <c r="O19" s="106">
        <f t="shared" si="2"/>
        <v>51508.469500000007</v>
      </c>
      <c r="P19" s="106">
        <f t="shared" si="2"/>
        <v>49682.673699999999</v>
      </c>
      <c r="Q19" s="106">
        <f t="shared" si="2"/>
        <v>36708.215639999995</v>
      </c>
      <c r="R19" s="106">
        <f t="shared" si="2"/>
        <v>29676.431400000009</v>
      </c>
      <c r="S19" s="106">
        <f t="shared" si="2"/>
        <v>27266.465100000001</v>
      </c>
      <c r="T19" s="106">
        <f t="shared" si="2"/>
        <v>29096.68</v>
      </c>
      <c r="U19" s="106">
        <f t="shared" si="2"/>
        <v>37432.167079999999</v>
      </c>
      <c r="V19" s="106">
        <f t="shared" si="2"/>
        <v>36030.909660000005</v>
      </c>
      <c r="W19" s="106">
        <f t="shared" si="2"/>
        <v>36642.81409</v>
      </c>
      <c r="X19" s="106">
        <f t="shared" si="2"/>
        <v>43463.123099999997</v>
      </c>
      <c r="Y19" s="106">
        <f t="shared" si="2"/>
        <v>49569.845999999998</v>
      </c>
      <c r="Z19" s="106">
        <f t="shared" si="2"/>
        <v>56014.011149999991</v>
      </c>
      <c r="AA19" s="106">
        <f t="shared" si="2"/>
        <v>60534.97099999999</v>
      </c>
      <c r="AB19" s="106">
        <f t="shared" si="2"/>
        <v>42985.935730000005</v>
      </c>
      <c r="AC19" s="106">
        <f t="shared" si="2"/>
        <v>47377.45</v>
      </c>
      <c r="AD19" s="106">
        <f t="shared" si="2"/>
        <v>49776.79</v>
      </c>
      <c r="AE19" s="106">
        <f t="shared" si="2"/>
        <v>47023.05</v>
      </c>
      <c r="AF19" s="106">
        <f t="shared" si="2"/>
        <v>42770.65</v>
      </c>
      <c r="AG19" s="106">
        <f t="shared" si="2"/>
        <v>40756.71</v>
      </c>
      <c r="AH19" s="107">
        <f t="shared" si="0"/>
        <v>1327436.34776</v>
      </c>
    </row>
    <row r="20" spans="2:34" ht="16.5" thickBot="1" x14ac:dyDescent="0.3">
      <c r="B20" s="231" t="s">
        <v>17</v>
      </c>
      <c r="C20" s="232"/>
      <c r="D20" s="243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5"/>
    </row>
    <row r="21" spans="2:34" x14ac:dyDescent="0.25">
      <c r="B21" s="15" t="s">
        <v>18</v>
      </c>
      <c r="C21" s="16" t="s">
        <v>46</v>
      </c>
      <c r="D21" s="60">
        <v>33.44</v>
      </c>
      <c r="E21" s="61">
        <v>46.34</v>
      </c>
      <c r="F21" s="61">
        <v>49.4</v>
      </c>
      <c r="G21" s="61">
        <v>41.34</v>
      </c>
      <c r="H21" s="61">
        <v>33.200000000000003</v>
      </c>
      <c r="I21" s="61">
        <v>46.44</v>
      </c>
      <c r="J21" s="61">
        <v>57.34</v>
      </c>
      <c r="K21" s="61">
        <v>55</v>
      </c>
      <c r="L21" s="61">
        <v>46.22</v>
      </c>
      <c r="M21" s="61">
        <v>49.39</v>
      </c>
      <c r="N21" s="61">
        <v>53.04</v>
      </c>
      <c r="O21" s="61">
        <v>46.95</v>
      </c>
      <c r="P21" s="61">
        <v>36.44</v>
      </c>
      <c r="Q21" s="61">
        <v>47.78</v>
      </c>
      <c r="R21" s="61">
        <v>55.22</v>
      </c>
      <c r="S21" s="61">
        <v>46.83</v>
      </c>
      <c r="T21" s="61">
        <v>47.95</v>
      </c>
      <c r="U21" s="61">
        <v>45.1</v>
      </c>
      <c r="V21" s="61">
        <v>44.56</v>
      </c>
      <c r="W21" s="61">
        <v>53.78</v>
      </c>
      <c r="X21" s="61">
        <v>49.22</v>
      </c>
      <c r="Y21" s="61">
        <v>52.5</v>
      </c>
      <c r="Z21" s="61">
        <v>51.78</v>
      </c>
      <c r="AA21" s="61">
        <v>49</v>
      </c>
      <c r="AB21" s="61">
        <v>48.95</v>
      </c>
      <c r="AC21" s="61">
        <v>52.2</v>
      </c>
      <c r="AD21" s="61">
        <v>44.78</v>
      </c>
      <c r="AE21" s="61">
        <v>53</v>
      </c>
      <c r="AF21" s="61">
        <v>54.39</v>
      </c>
      <c r="AG21" s="61">
        <v>67.61</v>
      </c>
      <c r="AH21" s="63">
        <f>SUM(D21:AG21)</f>
        <v>1459.19</v>
      </c>
    </row>
    <row r="22" spans="2:34" ht="15.75" thickBot="1" x14ac:dyDescent="0.3">
      <c r="B22" s="15" t="s">
        <v>19</v>
      </c>
      <c r="C22" s="17" t="s">
        <v>46</v>
      </c>
      <c r="D22" s="68">
        <v>37.44</v>
      </c>
      <c r="E22" s="69">
        <v>36.17</v>
      </c>
      <c r="F22" s="69">
        <v>34.799999999999997</v>
      </c>
      <c r="G22" s="69">
        <v>38.200000000000003</v>
      </c>
      <c r="H22" s="69">
        <v>34.4</v>
      </c>
      <c r="I22" s="69">
        <v>39.39</v>
      </c>
      <c r="J22" s="69">
        <v>41</v>
      </c>
      <c r="K22" s="69">
        <v>39.61</v>
      </c>
      <c r="L22" s="69">
        <v>38</v>
      </c>
      <c r="M22" s="69">
        <v>40.39</v>
      </c>
      <c r="N22" s="69">
        <v>38.83</v>
      </c>
      <c r="O22" s="69">
        <v>38.61</v>
      </c>
      <c r="P22" s="69">
        <v>22.78</v>
      </c>
      <c r="Q22" s="69">
        <v>0</v>
      </c>
      <c r="R22" s="69">
        <v>0</v>
      </c>
      <c r="S22" s="69">
        <v>0</v>
      </c>
      <c r="T22" s="69">
        <v>18.39</v>
      </c>
      <c r="U22" s="69">
        <v>25.66</v>
      </c>
      <c r="V22" s="69">
        <v>25.56</v>
      </c>
      <c r="W22" s="69">
        <v>38.61</v>
      </c>
      <c r="X22" s="69">
        <v>31.83</v>
      </c>
      <c r="Y22" s="69">
        <v>45.5</v>
      </c>
      <c r="Z22" s="69">
        <v>43.78</v>
      </c>
      <c r="AA22" s="69">
        <v>44.2</v>
      </c>
      <c r="AB22" s="69">
        <v>41.78</v>
      </c>
      <c r="AC22" s="69">
        <v>36.22</v>
      </c>
      <c r="AD22" s="69">
        <v>33.39</v>
      </c>
      <c r="AE22" s="69">
        <v>37.39</v>
      </c>
      <c r="AF22" s="69">
        <v>36.61</v>
      </c>
      <c r="AG22" s="69">
        <v>35.61</v>
      </c>
      <c r="AH22" s="71">
        <f>SUM(D22:AG22)</f>
        <v>974.15</v>
      </c>
    </row>
    <row r="23" spans="2:34" ht="16.5" thickBot="1" x14ac:dyDescent="0.3">
      <c r="B23" s="231" t="s">
        <v>34</v>
      </c>
      <c r="C23" s="232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30"/>
    </row>
    <row r="24" spans="2:34" ht="15.75" thickBot="1" x14ac:dyDescent="0.3">
      <c r="B24" s="15" t="s">
        <v>20</v>
      </c>
      <c r="C24" s="21" t="s">
        <v>47</v>
      </c>
      <c r="D24" s="162">
        <v>6000</v>
      </c>
      <c r="E24" s="162">
        <v>5950</v>
      </c>
      <c r="F24" s="162">
        <v>4850</v>
      </c>
      <c r="G24" s="162">
        <v>5850</v>
      </c>
      <c r="H24" s="162">
        <v>6100</v>
      </c>
      <c r="I24" s="162">
        <v>5950</v>
      </c>
      <c r="J24" s="162">
        <v>12950</v>
      </c>
      <c r="K24" s="162">
        <v>5850</v>
      </c>
      <c r="L24" s="162">
        <v>5550</v>
      </c>
      <c r="M24" s="162">
        <v>5550</v>
      </c>
      <c r="N24" s="162">
        <v>5550</v>
      </c>
      <c r="O24" s="162">
        <v>5550</v>
      </c>
      <c r="P24" s="162">
        <v>5600</v>
      </c>
      <c r="Q24" s="162">
        <v>5750</v>
      </c>
      <c r="R24" s="162">
        <v>5900</v>
      </c>
      <c r="S24" s="162">
        <v>5850</v>
      </c>
      <c r="T24" s="162">
        <v>5800</v>
      </c>
      <c r="U24" s="162">
        <v>5500</v>
      </c>
      <c r="V24" s="162">
        <v>6000</v>
      </c>
      <c r="W24" s="162">
        <v>4450</v>
      </c>
      <c r="X24" s="162">
        <v>5500</v>
      </c>
      <c r="Y24" s="162">
        <v>5550</v>
      </c>
      <c r="Z24" s="162">
        <v>5450</v>
      </c>
      <c r="AA24" s="162">
        <v>5450</v>
      </c>
      <c r="AB24" s="162">
        <v>64450</v>
      </c>
      <c r="AC24" s="162">
        <v>122650</v>
      </c>
      <c r="AD24" s="162">
        <v>124450</v>
      </c>
      <c r="AE24" s="162">
        <v>125200</v>
      </c>
      <c r="AF24" s="162">
        <v>127850</v>
      </c>
      <c r="AG24" s="162">
        <v>126500</v>
      </c>
      <c r="AH24" s="75">
        <f>SUM(D24:AG24)</f>
        <v>833600</v>
      </c>
    </row>
    <row r="25" spans="2:34" ht="16.5" thickBot="1" x14ac:dyDescent="0.3">
      <c r="B25" s="231" t="s">
        <v>35</v>
      </c>
      <c r="C25" s="232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9"/>
    </row>
    <row r="26" spans="2:34" x14ac:dyDescent="0.25">
      <c r="B26" s="19" t="s">
        <v>15</v>
      </c>
      <c r="C26" s="20" t="s">
        <v>21</v>
      </c>
      <c r="D26" s="162">
        <v>115830</v>
      </c>
      <c r="E26" s="162">
        <v>123040</v>
      </c>
      <c r="F26" s="174">
        <v>126096</v>
      </c>
      <c r="G26" s="216">
        <v>128540</v>
      </c>
      <c r="H26" s="162">
        <v>127376</v>
      </c>
      <c r="I26" s="162">
        <v>130064</v>
      </c>
      <c r="J26" s="162">
        <v>131136</v>
      </c>
      <c r="K26" s="162">
        <v>138976</v>
      </c>
      <c r="L26" s="162">
        <v>129792</v>
      </c>
      <c r="M26" s="174">
        <v>129552</v>
      </c>
      <c r="N26" s="216">
        <v>130656</v>
      </c>
      <c r="O26" s="162">
        <v>128832</v>
      </c>
      <c r="P26" s="162">
        <v>119616</v>
      </c>
      <c r="Q26" s="162">
        <v>105900</v>
      </c>
      <c r="R26" s="162">
        <v>89790</v>
      </c>
      <c r="S26" s="162">
        <v>81090</v>
      </c>
      <c r="T26" s="174">
        <v>92800</v>
      </c>
      <c r="U26" s="216">
        <v>101312</v>
      </c>
      <c r="V26" s="162">
        <v>95370</v>
      </c>
      <c r="W26" s="162">
        <v>113520</v>
      </c>
      <c r="X26" s="162">
        <v>119168</v>
      </c>
      <c r="Y26" s="162">
        <v>127248</v>
      </c>
      <c r="Z26" s="162">
        <v>132326</v>
      </c>
      <c r="AA26" s="174">
        <v>131712</v>
      </c>
      <c r="AB26" s="216">
        <v>59968</v>
      </c>
      <c r="AC26" s="162">
        <v>0</v>
      </c>
      <c r="AD26" s="162">
        <v>0</v>
      </c>
      <c r="AE26" s="162">
        <v>0</v>
      </c>
      <c r="AF26" s="162">
        <v>0</v>
      </c>
      <c r="AG26" s="162">
        <v>0</v>
      </c>
      <c r="AH26" s="63">
        <f>SUM(D26:AG26)</f>
        <v>2909710</v>
      </c>
    </row>
    <row r="27" spans="2:34" x14ac:dyDescent="0.25">
      <c r="B27" s="53" t="s">
        <v>79</v>
      </c>
      <c r="C27" s="14" t="s">
        <v>80</v>
      </c>
      <c r="D27" s="30">
        <f>(D26/24000)</f>
        <v>4.8262499999999999</v>
      </c>
      <c r="E27" s="23">
        <f t="shared" ref="E27:AG27" si="3">(E26/24000)</f>
        <v>5.1266666666666669</v>
      </c>
      <c r="F27" s="23">
        <f t="shared" si="3"/>
        <v>5.2539999999999996</v>
      </c>
      <c r="G27" s="23">
        <f t="shared" si="3"/>
        <v>5.355833333333333</v>
      </c>
      <c r="H27" s="23">
        <f t="shared" si="3"/>
        <v>5.3073333333333332</v>
      </c>
      <c r="I27" s="23">
        <f t="shared" si="3"/>
        <v>5.4193333333333333</v>
      </c>
      <c r="J27" s="23">
        <f t="shared" si="3"/>
        <v>5.4640000000000004</v>
      </c>
      <c r="K27" s="23">
        <f t="shared" si="3"/>
        <v>5.7906666666666666</v>
      </c>
      <c r="L27" s="23">
        <f t="shared" si="3"/>
        <v>5.4080000000000004</v>
      </c>
      <c r="M27" s="23">
        <f t="shared" si="3"/>
        <v>5.3979999999999997</v>
      </c>
      <c r="N27" s="23">
        <f t="shared" si="3"/>
        <v>5.444</v>
      </c>
      <c r="O27" s="23">
        <f t="shared" si="3"/>
        <v>5.3680000000000003</v>
      </c>
      <c r="P27" s="23">
        <f t="shared" si="3"/>
        <v>4.984</v>
      </c>
      <c r="Q27" s="23">
        <f t="shared" si="3"/>
        <v>4.4124999999999996</v>
      </c>
      <c r="R27" s="23">
        <f t="shared" si="3"/>
        <v>3.74125</v>
      </c>
      <c r="S27" s="23">
        <f t="shared" si="3"/>
        <v>3.3787500000000001</v>
      </c>
      <c r="T27" s="23">
        <f t="shared" si="3"/>
        <v>3.8666666666666667</v>
      </c>
      <c r="U27" s="23">
        <f t="shared" si="3"/>
        <v>4.2213333333333329</v>
      </c>
      <c r="V27" s="23">
        <f t="shared" si="3"/>
        <v>3.9737499999999999</v>
      </c>
      <c r="W27" s="23">
        <f t="shared" si="3"/>
        <v>4.7300000000000004</v>
      </c>
      <c r="X27" s="23">
        <f t="shared" si="3"/>
        <v>4.9653333333333336</v>
      </c>
      <c r="Y27" s="23">
        <f t="shared" si="3"/>
        <v>5.3019999999999996</v>
      </c>
      <c r="Z27" s="23">
        <f t="shared" si="3"/>
        <v>5.5135833333333331</v>
      </c>
      <c r="AA27" s="23">
        <f t="shared" si="3"/>
        <v>5.4880000000000004</v>
      </c>
      <c r="AB27" s="23">
        <f t="shared" si="3"/>
        <v>2.4986666666666668</v>
      </c>
      <c r="AC27" s="23">
        <f t="shared" si="3"/>
        <v>0</v>
      </c>
      <c r="AD27" s="23">
        <f t="shared" si="3"/>
        <v>0</v>
      </c>
      <c r="AE27" s="23">
        <f t="shared" si="3"/>
        <v>0</v>
      </c>
      <c r="AF27" s="23">
        <f t="shared" si="3"/>
        <v>0</v>
      </c>
      <c r="AG27" s="23">
        <f t="shared" si="3"/>
        <v>0</v>
      </c>
      <c r="AH27" s="44"/>
    </row>
    <row r="28" spans="2:34" ht="15.75" thickBot="1" x14ac:dyDescent="0.3">
      <c r="B28" s="53" t="s">
        <v>81</v>
      </c>
      <c r="C28" s="14" t="s">
        <v>82</v>
      </c>
      <c r="D28" s="68">
        <f t="shared" ref="D28:AG28" si="4">IFERROR(D13/D26,"")</f>
        <v>0.32987395320728657</v>
      </c>
      <c r="E28" s="68">
        <f t="shared" si="4"/>
        <v>0.32240247074122236</v>
      </c>
      <c r="F28" s="68">
        <f t="shared" si="4"/>
        <v>0.32182464154295143</v>
      </c>
      <c r="G28" s="68">
        <f t="shared" si="4"/>
        <v>0.31878559203360818</v>
      </c>
      <c r="H28" s="68">
        <f t="shared" si="4"/>
        <v>0.32024674978017836</v>
      </c>
      <c r="I28" s="68">
        <f t="shared" si="4"/>
        <v>0.31798906692090051</v>
      </c>
      <c r="J28" s="68">
        <f t="shared" si="4"/>
        <v>0.31669549170326988</v>
      </c>
      <c r="K28" s="68">
        <f t="shared" si="4"/>
        <v>0.31229564816946809</v>
      </c>
      <c r="L28" s="68">
        <f t="shared" si="4"/>
        <v>0.31843380177514796</v>
      </c>
      <c r="M28" s="68">
        <f t="shared" si="4"/>
        <v>0.3180825460046931</v>
      </c>
      <c r="N28" s="68">
        <f t="shared" si="4"/>
        <v>0.31662166299289735</v>
      </c>
      <c r="O28" s="68">
        <f t="shared" si="4"/>
        <v>0.31866919709388974</v>
      </c>
      <c r="P28" s="68">
        <f t="shared" si="4"/>
        <v>0.32860712613697163</v>
      </c>
      <c r="Q28" s="68">
        <f t="shared" si="4"/>
        <v>0.3433408876298395</v>
      </c>
      <c r="R28" s="68">
        <f t="shared" si="4"/>
        <v>0.36969707094331217</v>
      </c>
      <c r="S28" s="68">
        <f t="shared" si="4"/>
        <v>0.38807374522135901</v>
      </c>
      <c r="T28" s="68">
        <f t="shared" si="4"/>
        <v>0.36464439655172415</v>
      </c>
      <c r="U28" s="68">
        <f t="shared" si="4"/>
        <v>0.35174944725205309</v>
      </c>
      <c r="V28" s="68">
        <f t="shared" si="4"/>
        <v>0.357116493656286</v>
      </c>
      <c r="W28" s="68">
        <f t="shared" si="4"/>
        <v>0.3332436575052854</v>
      </c>
      <c r="X28" s="68">
        <f t="shared" si="4"/>
        <v>0.32842843716433945</v>
      </c>
      <c r="Y28" s="68">
        <f t="shared" si="4"/>
        <v>0.3189543254117943</v>
      </c>
      <c r="Z28" s="68">
        <f t="shared" si="4"/>
        <v>0.31564892764838354</v>
      </c>
      <c r="AA28" s="68">
        <f t="shared" si="4"/>
        <v>0.3165694849368319</v>
      </c>
      <c r="AB28" s="68">
        <f t="shared" si="4"/>
        <v>0.33267642742796155</v>
      </c>
      <c r="AC28" s="68" t="str">
        <f t="shared" si="4"/>
        <v/>
      </c>
      <c r="AD28" s="68" t="str">
        <f t="shared" si="4"/>
        <v/>
      </c>
      <c r="AE28" s="68" t="str">
        <f t="shared" si="4"/>
        <v/>
      </c>
      <c r="AF28" s="68" t="str">
        <f t="shared" si="4"/>
        <v/>
      </c>
      <c r="AG28" s="68" t="str">
        <f t="shared" si="4"/>
        <v/>
      </c>
      <c r="AH28" s="71"/>
    </row>
    <row r="29" spans="2:34" ht="16.5" thickBot="1" x14ac:dyDescent="0.3">
      <c r="B29" s="231" t="s">
        <v>22</v>
      </c>
      <c r="C29" s="232"/>
      <c r="D29" s="228"/>
      <c r="E29" s="229"/>
      <c r="F29" s="229"/>
      <c r="G29" s="229" t="s">
        <v>27</v>
      </c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30"/>
    </row>
    <row r="30" spans="2:34" ht="15.75" thickBot="1" x14ac:dyDescent="0.3">
      <c r="B30" s="15" t="s">
        <v>24</v>
      </c>
      <c r="C30" s="16" t="s">
        <v>23</v>
      </c>
      <c r="D30" s="60">
        <v>292.87200000000001</v>
      </c>
      <c r="E30" s="61">
        <v>283.32100000000003</v>
      </c>
      <c r="F30" s="61">
        <v>274.60000000000002</v>
      </c>
      <c r="G30" s="61">
        <v>281.89999999999998</v>
      </c>
      <c r="H30" s="61">
        <v>284.13</v>
      </c>
      <c r="I30" s="61">
        <v>289</v>
      </c>
      <c r="J30" s="61">
        <v>285</v>
      </c>
      <c r="K30" s="61">
        <v>272</v>
      </c>
      <c r="L30" s="61">
        <v>260.39999999999998</v>
      </c>
      <c r="M30" s="61">
        <v>233.71299999999999</v>
      </c>
      <c r="N30" s="61">
        <v>234.5</v>
      </c>
      <c r="O30" s="61">
        <v>249.3</v>
      </c>
      <c r="P30" s="61">
        <v>281.73</v>
      </c>
      <c r="Q30" s="61">
        <v>270</v>
      </c>
      <c r="R30" s="61">
        <v>261</v>
      </c>
      <c r="S30" s="61">
        <v>247</v>
      </c>
      <c r="T30" s="61">
        <v>237</v>
      </c>
      <c r="U30" s="61">
        <v>288.37900000000002</v>
      </c>
      <c r="V30" s="61">
        <v>283.52999999999997</v>
      </c>
      <c r="W30" s="61">
        <v>266.94600000000003</v>
      </c>
      <c r="X30" s="61">
        <v>259</v>
      </c>
      <c r="Y30" s="61">
        <v>232.65</v>
      </c>
      <c r="Z30" s="61">
        <v>254.16</v>
      </c>
      <c r="AA30" s="61">
        <v>239.9</v>
      </c>
      <c r="AB30" s="61">
        <v>129.667</v>
      </c>
      <c r="AC30" s="61">
        <v>0</v>
      </c>
      <c r="AD30" s="61">
        <v>0</v>
      </c>
      <c r="AE30" s="61">
        <v>0</v>
      </c>
      <c r="AF30" s="61">
        <v>0</v>
      </c>
      <c r="AG30" s="61">
        <v>0</v>
      </c>
      <c r="AH30" s="63">
        <f t="shared" ref="AH30:AH37" si="5">SUM(D30:AG30)</f>
        <v>6491.6979999999994</v>
      </c>
    </row>
    <row r="31" spans="2:34" x14ac:dyDescent="0.25">
      <c r="B31" s="15" t="s">
        <v>50</v>
      </c>
      <c r="C31" s="16" t="s">
        <v>23</v>
      </c>
      <c r="D31" s="28">
        <v>43.921000000000006</v>
      </c>
      <c r="E31" s="3">
        <v>24.921000000000014</v>
      </c>
      <c r="F31" s="3">
        <v>15.200000000000017</v>
      </c>
      <c r="G31" s="3">
        <v>16.199999999999989</v>
      </c>
      <c r="H31" s="3">
        <v>9.93</v>
      </c>
      <c r="I31" s="3">
        <v>14.989999999999995</v>
      </c>
      <c r="J31" s="3">
        <v>14.989999999999995</v>
      </c>
      <c r="K31" s="3">
        <v>17.130000000000003</v>
      </c>
      <c r="L31" s="3">
        <v>17.099999999999998</v>
      </c>
      <c r="M31" s="3">
        <v>26.745999999999988</v>
      </c>
      <c r="N31" s="3">
        <v>17.638999999999999</v>
      </c>
      <c r="O31" s="3">
        <v>6.7499999999999893</v>
      </c>
      <c r="P31" s="3">
        <v>0</v>
      </c>
      <c r="Q31" s="3">
        <v>16.993999999999996</v>
      </c>
      <c r="R31" s="3">
        <v>13.940000000000012</v>
      </c>
      <c r="S31" s="3">
        <v>14.710000000000008</v>
      </c>
      <c r="T31" s="3">
        <v>-16.20000000000001</v>
      </c>
      <c r="U31" s="3">
        <v>4.9470000000000312</v>
      </c>
      <c r="V31" s="3">
        <v>1.1659999999999613</v>
      </c>
      <c r="W31" s="3">
        <v>6.6850000000000342</v>
      </c>
      <c r="X31" s="3">
        <v>26.51</v>
      </c>
      <c r="Y31" s="3">
        <v>48.250000000000014</v>
      </c>
      <c r="Z31" s="3">
        <v>28.23500000000001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44">
        <f t="shared" si="5"/>
        <v>370.75400000000008</v>
      </c>
    </row>
    <row r="32" spans="2:34" x14ac:dyDescent="0.25">
      <c r="B32" s="15" t="s">
        <v>25</v>
      </c>
      <c r="C32" s="18" t="s">
        <v>23</v>
      </c>
      <c r="D32" s="28">
        <v>0</v>
      </c>
      <c r="E32" s="3">
        <v>0</v>
      </c>
      <c r="F32" s="3">
        <v>0</v>
      </c>
      <c r="G32" s="3">
        <v>1.3</v>
      </c>
      <c r="H32" s="3">
        <v>0</v>
      </c>
      <c r="I32" s="3">
        <v>2.4</v>
      </c>
      <c r="J32" s="3">
        <v>5</v>
      </c>
      <c r="K32" s="3">
        <v>6.5</v>
      </c>
      <c r="L32" s="3">
        <v>0</v>
      </c>
      <c r="M32" s="3">
        <v>0</v>
      </c>
      <c r="N32" s="3">
        <v>0</v>
      </c>
      <c r="O32" s="3">
        <v>2</v>
      </c>
      <c r="P32" s="3">
        <v>3</v>
      </c>
      <c r="Q32" s="3">
        <v>5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2.4</v>
      </c>
      <c r="AC32" s="3">
        <v>9</v>
      </c>
      <c r="AD32" s="3">
        <v>9</v>
      </c>
      <c r="AE32" s="3">
        <v>10</v>
      </c>
      <c r="AF32" s="3">
        <v>12</v>
      </c>
      <c r="AG32" s="3">
        <v>19</v>
      </c>
      <c r="AH32" s="44">
        <f t="shared" si="5"/>
        <v>86.6</v>
      </c>
    </row>
    <row r="33" spans="2:36" x14ac:dyDescent="0.25">
      <c r="B33" s="15" t="s">
        <v>26</v>
      </c>
      <c r="C33" s="18" t="s">
        <v>23</v>
      </c>
      <c r="D33" s="28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2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2.6</v>
      </c>
      <c r="AC33" s="3">
        <v>11</v>
      </c>
      <c r="AD33" s="3">
        <v>10</v>
      </c>
      <c r="AE33" s="3">
        <v>11</v>
      </c>
      <c r="AF33" s="3">
        <v>12</v>
      </c>
      <c r="AG33" s="3">
        <v>8</v>
      </c>
      <c r="AH33" s="44">
        <f t="shared" si="5"/>
        <v>56.6</v>
      </c>
    </row>
    <row r="34" spans="2:36" x14ac:dyDescent="0.25">
      <c r="B34" s="15" t="s">
        <v>0</v>
      </c>
      <c r="C34" s="18" t="s">
        <v>23</v>
      </c>
      <c r="D34" s="28">
        <f>D5*9500/565/0.7/1000</f>
        <v>26.49094816687737</v>
      </c>
      <c r="E34" s="28">
        <f t="shared" ref="E34:AG35" si="6">E5*9500/565/0.7/1000</f>
        <v>8.6304677623261696</v>
      </c>
      <c r="F34" s="28">
        <f t="shared" si="6"/>
        <v>3.194690265486726</v>
      </c>
      <c r="G34" s="28">
        <f t="shared" si="6"/>
        <v>68.904424778761069</v>
      </c>
      <c r="H34" s="28">
        <f t="shared" si="6"/>
        <v>74.78938053097346</v>
      </c>
      <c r="I34" s="28">
        <f t="shared" si="6"/>
        <v>84.423173198482942</v>
      </c>
      <c r="J34" s="28">
        <f t="shared" si="6"/>
        <v>55.385360303413414</v>
      </c>
      <c r="K34" s="28">
        <f t="shared" si="6"/>
        <v>24.212389380530979</v>
      </c>
      <c r="L34" s="28">
        <f t="shared" si="6"/>
        <v>9.1575916561314799</v>
      </c>
      <c r="M34" s="28">
        <f t="shared" si="6"/>
        <v>5.7530847029077119</v>
      </c>
      <c r="N34" s="28">
        <f t="shared" si="6"/>
        <v>10.703413400758535</v>
      </c>
      <c r="O34" s="28">
        <f t="shared" si="6"/>
        <v>22.945562579013909</v>
      </c>
      <c r="P34" s="28">
        <f t="shared" si="6"/>
        <v>75.325271807838178</v>
      </c>
      <c r="Q34" s="28">
        <f t="shared" si="6"/>
        <v>1.0703413400758535</v>
      </c>
      <c r="R34" s="28">
        <f t="shared" si="6"/>
        <v>5.4854993678887496</v>
      </c>
      <c r="S34" s="28">
        <f t="shared" si="6"/>
        <v>1.8062010113780023</v>
      </c>
      <c r="T34" s="28">
        <f t="shared" si="6"/>
        <v>34.452212389380534</v>
      </c>
      <c r="U34" s="28">
        <f t="shared" si="6"/>
        <v>57.19636536030341</v>
      </c>
      <c r="V34" s="28">
        <f t="shared" si="6"/>
        <v>39.201251580278125</v>
      </c>
      <c r="W34" s="28">
        <f t="shared" si="6"/>
        <v>25.688192161820481</v>
      </c>
      <c r="X34" s="28">
        <f t="shared" si="6"/>
        <v>9.8336409608091024</v>
      </c>
      <c r="Y34" s="28">
        <f t="shared" si="6"/>
        <v>1.0040455120101139</v>
      </c>
      <c r="Z34" s="28">
        <f t="shared" si="6"/>
        <v>1.5386156763590395</v>
      </c>
      <c r="AA34" s="28">
        <f t="shared" si="6"/>
        <v>0</v>
      </c>
      <c r="AB34" s="28">
        <f t="shared" si="6"/>
        <v>27.895771175726932</v>
      </c>
      <c r="AC34" s="28">
        <f t="shared" si="6"/>
        <v>57.062452591656132</v>
      </c>
      <c r="AD34" s="28">
        <f t="shared" si="6"/>
        <v>69.705979772439946</v>
      </c>
      <c r="AE34" s="28">
        <f t="shared" si="6"/>
        <v>54.654304677623259</v>
      </c>
      <c r="AF34" s="28">
        <f t="shared" si="6"/>
        <v>57.53084702907713</v>
      </c>
      <c r="AG34" s="28">
        <f t="shared" si="6"/>
        <v>63.217035398230088</v>
      </c>
      <c r="AH34" s="44">
        <f t="shared" si="5"/>
        <v>977.25851453855876</v>
      </c>
    </row>
    <row r="35" spans="2:36" x14ac:dyDescent="0.25">
      <c r="B35" s="15" t="s">
        <v>2</v>
      </c>
      <c r="C35" s="18" t="s">
        <v>23</v>
      </c>
      <c r="D35" s="28">
        <f>D6*9500/565/0.7/1000</f>
        <v>1.0703413400758535</v>
      </c>
      <c r="E35" s="28">
        <f t="shared" si="6"/>
        <v>1.6646017699115045</v>
      </c>
      <c r="F35" s="28">
        <f>F6*9500/565/0.7/1000</f>
        <v>2.0657395701643493</v>
      </c>
      <c r="G35" s="28">
        <f t="shared" si="6"/>
        <v>92.65154235145387</v>
      </c>
      <c r="H35" s="28">
        <f t="shared" si="6"/>
        <v>167.64221238938052</v>
      </c>
      <c r="I35" s="28">
        <f t="shared" si="6"/>
        <v>169.64910240202278</v>
      </c>
      <c r="J35" s="28">
        <f t="shared" si="6"/>
        <v>76.328596713021497</v>
      </c>
      <c r="K35" s="28">
        <f t="shared" si="6"/>
        <v>1.4047029077117572</v>
      </c>
      <c r="L35" s="28">
        <f t="shared" si="6"/>
        <v>1.8062010113780023</v>
      </c>
      <c r="M35" s="28">
        <f t="shared" si="6"/>
        <v>1.8730973451327435</v>
      </c>
      <c r="N35" s="28">
        <f t="shared" si="6"/>
        <v>1.6055120101137801</v>
      </c>
      <c r="O35" s="28">
        <f t="shared" si="6"/>
        <v>2.2076991150442482</v>
      </c>
      <c r="P35" s="28">
        <f t="shared" si="6"/>
        <v>54.921890012642223</v>
      </c>
      <c r="Q35" s="28">
        <f t="shared" si="6"/>
        <v>160.41740834386854</v>
      </c>
      <c r="R35" s="28">
        <f t="shared" si="6"/>
        <v>21.741188369152972</v>
      </c>
      <c r="S35" s="28">
        <f t="shared" si="6"/>
        <v>0</v>
      </c>
      <c r="T35" s="28">
        <f t="shared" si="6"/>
        <v>3.2787610619469025</v>
      </c>
      <c r="U35" s="28">
        <f t="shared" si="6"/>
        <v>55.122579013906446</v>
      </c>
      <c r="V35" s="28">
        <f t="shared" si="6"/>
        <v>73.385278128950702</v>
      </c>
      <c r="W35" s="28">
        <f t="shared" si="6"/>
        <v>20.403261694058155</v>
      </c>
      <c r="X35" s="28">
        <f t="shared" si="6"/>
        <v>1.6722882427307206</v>
      </c>
      <c r="Y35" s="28">
        <f t="shared" si="6"/>
        <v>1.4724399494310998</v>
      </c>
      <c r="Z35" s="28">
        <f t="shared" si="6"/>
        <v>0.46827433628318588</v>
      </c>
      <c r="AA35" s="28">
        <f t="shared" si="6"/>
        <v>2.609077117572693</v>
      </c>
      <c r="AB35" s="28">
        <f t="shared" si="6"/>
        <v>82.483179519595467</v>
      </c>
      <c r="AC35" s="28">
        <f t="shared" si="6"/>
        <v>176.87390644753478</v>
      </c>
      <c r="AD35" s="28">
        <f t="shared" si="6"/>
        <v>180.01803413400762</v>
      </c>
      <c r="AE35" s="28">
        <f t="shared" si="6"/>
        <v>177.67666245259167</v>
      </c>
      <c r="AF35" s="28">
        <f t="shared" si="6"/>
        <v>180.01791403286981</v>
      </c>
      <c r="AG35" s="28">
        <f t="shared" si="6"/>
        <v>181.28906447534766</v>
      </c>
      <c r="AH35" s="44">
        <f t="shared" si="5"/>
        <v>1893.8205562579017</v>
      </c>
    </row>
    <row r="36" spans="2:36" x14ac:dyDescent="0.25">
      <c r="B36" s="15" t="s">
        <v>6</v>
      </c>
      <c r="C36" s="18" t="s">
        <v>23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60</v>
      </c>
      <c r="AC36" s="28">
        <v>1.3704985000000001</v>
      </c>
      <c r="AD36" s="28">
        <v>1.4816200000000002</v>
      </c>
      <c r="AE36" s="28">
        <v>2.3705920000000003</v>
      </c>
      <c r="AF36" s="28">
        <v>2.1113085000000003</v>
      </c>
      <c r="AG36" s="28">
        <v>0</v>
      </c>
      <c r="AH36" s="44">
        <f t="shared" si="5"/>
        <v>67.334018999999998</v>
      </c>
    </row>
    <row r="37" spans="2:36" ht="15.75" thickBot="1" x14ac:dyDescent="0.3">
      <c r="B37" s="15" t="s">
        <v>48</v>
      </c>
      <c r="C37" s="17" t="s">
        <v>23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44">
        <f t="shared" si="5"/>
        <v>0</v>
      </c>
    </row>
    <row r="38" spans="2:36" ht="16.5" thickBot="1" x14ac:dyDescent="0.3">
      <c r="B38" s="231" t="s">
        <v>28</v>
      </c>
      <c r="C38" s="232"/>
      <c r="D38" s="228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30"/>
    </row>
    <row r="39" spans="2:36" x14ac:dyDescent="0.25">
      <c r="B39" s="15" t="s">
        <v>29</v>
      </c>
      <c r="C39" s="101" t="s">
        <v>32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144">
        <f t="shared" ref="AH39:AH44" si="7">SUM(D39:AG39)</f>
        <v>0</v>
      </c>
    </row>
    <row r="40" spans="2:36" x14ac:dyDescent="0.25">
      <c r="B40" s="15" t="s">
        <v>30</v>
      </c>
      <c r="C40" s="15" t="s">
        <v>32</v>
      </c>
      <c r="D40" s="28">
        <v>92</v>
      </c>
      <c r="E40" s="3">
        <v>132</v>
      </c>
      <c r="F40" s="3">
        <v>147</v>
      </c>
      <c r="G40" s="3">
        <v>113</v>
      </c>
      <c r="H40" s="3">
        <v>87</v>
      </c>
      <c r="I40" s="3">
        <v>128</v>
      </c>
      <c r="J40" s="3">
        <v>206</v>
      </c>
      <c r="K40" s="3">
        <v>195</v>
      </c>
      <c r="L40" s="3">
        <v>130</v>
      </c>
      <c r="M40" s="3">
        <v>176</v>
      </c>
      <c r="N40" s="3">
        <v>189</v>
      </c>
      <c r="O40" s="3">
        <v>143</v>
      </c>
      <c r="P40" s="3">
        <v>105</v>
      </c>
      <c r="Q40" s="3">
        <v>152</v>
      </c>
      <c r="R40" s="3">
        <v>193</v>
      </c>
      <c r="S40" s="3">
        <v>162</v>
      </c>
      <c r="T40" s="3">
        <v>167</v>
      </c>
      <c r="U40" s="3">
        <v>151</v>
      </c>
      <c r="V40" s="3">
        <v>152</v>
      </c>
      <c r="W40" s="3">
        <v>192</v>
      </c>
      <c r="X40" s="3">
        <v>172</v>
      </c>
      <c r="Y40" s="3">
        <v>186</v>
      </c>
      <c r="Z40" s="3">
        <v>183</v>
      </c>
      <c r="AA40" s="3">
        <v>172</v>
      </c>
      <c r="AB40" s="3">
        <v>169</v>
      </c>
      <c r="AC40" s="3">
        <v>175</v>
      </c>
      <c r="AD40" s="3">
        <v>153</v>
      </c>
      <c r="AE40" s="3">
        <v>187</v>
      </c>
      <c r="AF40" s="3">
        <v>198</v>
      </c>
      <c r="AG40" s="3">
        <v>245</v>
      </c>
      <c r="AH40" s="145">
        <f t="shared" si="7"/>
        <v>4852</v>
      </c>
      <c r="AJ40" s="161"/>
    </row>
    <row r="41" spans="2:36" x14ac:dyDescent="0.25">
      <c r="B41" s="15" t="s">
        <v>31</v>
      </c>
      <c r="C41" s="15" t="s">
        <v>32</v>
      </c>
      <c r="D41" s="28">
        <v>96</v>
      </c>
      <c r="E41" s="3">
        <v>90</v>
      </c>
      <c r="F41" s="3">
        <v>85</v>
      </c>
      <c r="G41" s="3">
        <v>107</v>
      </c>
      <c r="H41" s="3">
        <v>85</v>
      </c>
      <c r="I41" s="3">
        <v>107</v>
      </c>
      <c r="J41" s="3">
        <v>112</v>
      </c>
      <c r="K41" s="3">
        <v>110</v>
      </c>
      <c r="L41" s="3">
        <v>103</v>
      </c>
      <c r="M41" s="3">
        <v>114</v>
      </c>
      <c r="N41" s="3">
        <v>112</v>
      </c>
      <c r="O41" s="3">
        <v>105</v>
      </c>
      <c r="P41" s="3">
        <v>56</v>
      </c>
      <c r="Q41" s="3">
        <v>0</v>
      </c>
      <c r="R41" s="3">
        <v>0</v>
      </c>
      <c r="S41" s="3">
        <v>0</v>
      </c>
      <c r="T41" s="3">
        <v>47</v>
      </c>
      <c r="U41" s="3">
        <v>68</v>
      </c>
      <c r="V41" s="3">
        <v>67</v>
      </c>
      <c r="W41" s="3">
        <v>124</v>
      </c>
      <c r="X41" s="3">
        <v>100</v>
      </c>
      <c r="Y41" s="3">
        <v>152</v>
      </c>
      <c r="Z41" s="3">
        <v>147</v>
      </c>
      <c r="AA41" s="3">
        <v>151</v>
      </c>
      <c r="AB41" s="3">
        <v>133</v>
      </c>
      <c r="AC41" s="3">
        <v>117</v>
      </c>
      <c r="AD41" s="3">
        <v>105</v>
      </c>
      <c r="AE41" s="3">
        <v>120</v>
      </c>
      <c r="AF41" s="3">
        <v>109</v>
      </c>
      <c r="AG41" s="3">
        <v>102</v>
      </c>
      <c r="AH41" s="145">
        <f t="shared" si="7"/>
        <v>2824</v>
      </c>
      <c r="AJ41" s="161"/>
    </row>
    <row r="42" spans="2:36" x14ac:dyDescent="0.25">
      <c r="B42" s="15" t="s">
        <v>3</v>
      </c>
      <c r="C42" s="15" t="s">
        <v>32</v>
      </c>
      <c r="D42" s="31">
        <f t="shared" ref="D42:AG44" si="8">(D7*9500*0.84)/10^6</f>
        <v>0</v>
      </c>
      <c r="E42" s="6">
        <f t="shared" si="8"/>
        <v>0</v>
      </c>
      <c r="F42" s="6">
        <f t="shared" si="8"/>
        <v>0</v>
      </c>
      <c r="G42" s="6">
        <f t="shared" si="8"/>
        <v>0</v>
      </c>
      <c r="H42" s="6">
        <f t="shared" si="8"/>
        <v>0</v>
      </c>
      <c r="I42" s="6">
        <f t="shared" si="8"/>
        <v>0</v>
      </c>
      <c r="J42" s="6">
        <f t="shared" si="8"/>
        <v>0</v>
      </c>
      <c r="K42" s="6">
        <f t="shared" si="8"/>
        <v>0</v>
      </c>
      <c r="L42" s="6">
        <f t="shared" si="8"/>
        <v>0</v>
      </c>
      <c r="M42" s="6">
        <f t="shared" si="8"/>
        <v>0</v>
      </c>
      <c r="N42" s="6">
        <f t="shared" si="8"/>
        <v>0</v>
      </c>
      <c r="O42" s="6">
        <f t="shared" si="8"/>
        <v>0</v>
      </c>
      <c r="P42" s="6">
        <f t="shared" si="8"/>
        <v>0</v>
      </c>
      <c r="Q42" s="6">
        <f t="shared" si="8"/>
        <v>0</v>
      </c>
      <c r="R42" s="6">
        <f t="shared" si="8"/>
        <v>0</v>
      </c>
      <c r="S42" s="6">
        <f t="shared" si="8"/>
        <v>0</v>
      </c>
      <c r="T42" s="6">
        <f t="shared" si="8"/>
        <v>0</v>
      </c>
      <c r="U42" s="6">
        <f t="shared" si="8"/>
        <v>0</v>
      </c>
      <c r="V42" s="6">
        <f t="shared" si="8"/>
        <v>0</v>
      </c>
      <c r="W42" s="6">
        <f t="shared" si="8"/>
        <v>0</v>
      </c>
      <c r="X42" s="6">
        <f t="shared" si="8"/>
        <v>0</v>
      </c>
      <c r="Y42" s="6">
        <f t="shared" si="8"/>
        <v>0</v>
      </c>
      <c r="Z42" s="6">
        <f t="shared" si="8"/>
        <v>0</v>
      </c>
      <c r="AA42" s="6">
        <f t="shared" si="8"/>
        <v>0</v>
      </c>
      <c r="AB42" s="6">
        <f t="shared" si="8"/>
        <v>0</v>
      </c>
      <c r="AC42" s="6">
        <f t="shared" si="8"/>
        <v>0</v>
      </c>
      <c r="AD42" s="6">
        <f t="shared" si="8"/>
        <v>0</v>
      </c>
      <c r="AE42" s="6">
        <f t="shared" si="8"/>
        <v>0</v>
      </c>
      <c r="AF42" s="6">
        <f t="shared" si="8"/>
        <v>0</v>
      </c>
      <c r="AG42" s="6">
        <f t="shared" si="8"/>
        <v>0</v>
      </c>
      <c r="AH42" s="145">
        <f t="shared" si="7"/>
        <v>0</v>
      </c>
      <c r="AJ42" s="160"/>
    </row>
    <row r="43" spans="2:36" x14ac:dyDescent="0.25">
      <c r="B43" s="15" t="s">
        <v>4</v>
      </c>
      <c r="C43" s="15" t="s">
        <v>32</v>
      </c>
      <c r="D43" s="31">
        <f t="shared" si="8"/>
        <v>0</v>
      </c>
      <c r="E43" s="6">
        <f t="shared" si="8"/>
        <v>0</v>
      </c>
      <c r="F43" s="6">
        <f t="shared" si="8"/>
        <v>0</v>
      </c>
      <c r="G43" s="6">
        <f t="shared" si="8"/>
        <v>0</v>
      </c>
      <c r="H43" s="6">
        <f t="shared" si="8"/>
        <v>0</v>
      </c>
      <c r="I43" s="6">
        <f t="shared" si="8"/>
        <v>0</v>
      </c>
      <c r="J43" s="6">
        <f t="shared" si="8"/>
        <v>0</v>
      </c>
      <c r="K43" s="6">
        <f t="shared" si="8"/>
        <v>0</v>
      </c>
      <c r="L43" s="6">
        <f t="shared" si="8"/>
        <v>0</v>
      </c>
      <c r="M43" s="6">
        <f t="shared" si="8"/>
        <v>0</v>
      </c>
      <c r="N43" s="6">
        <f t="shared" si="8"/>
        <v>0</v>
      </c>
      <c r="O43" s="6">
        <f t="shared" si="8"/>
        <v>0</v>
      </c>
      <c r="P43" s="6">
        <f t="shared" si="8"/>
        <v>0</v>
      </c>
      <c r="Q43" s="6">
        <f t="shared" si="8"/>
        <v>0</v>
      </c>
      <c r="R43" s="6">
        <f t="shared" si="8"/>
        <v>0</v>
      </c>
      <c r="S43" s="6">
        <f t="shared" si="8"/>
        <v>0</v>
      </c>
      <c r="T43" s="6">
        <f t="shared" si="8"/>
        <v>0</v>
      </c>
      <c r="U43" s="6">
        <f t="shared" si="8"/>
        <v>0</v>
      </c>
      <c r="V43" s="6">
        <f t="shared" si="8"/>
        <v>0</v>
      </c>
      <c r="W43" s="6">
        <f t="shared" si="8"/>
        <v>0</v>
      </c>
      <c r="X43" s="6">
        <f t="shared" si="8"/>
        <v>0</v>
      </c>
      <c r="Y43" s="6">
        <f t="shared" si="8"/>
        <v>0</v>
      </c>
      <c r="Z43" s="6">
        <f t="shared" si="8"/>
        <v>0</v>
      </c>
      <c r="AA43" s="6">
        <f t="shared" si="8"/>
        <v>0</v>
      </c>
      <c r="AB43" s="6">
        <f t="shared" si="8"/>
        <v>0</v>
      </c>
      <c r="AC43" s="6">
        <f t="shared" si="8"/>
        <v>0</v>
      </c>
      <c r="AD43" s="6">
        <f t="shared" si="8"/>
        <v>0</v>
      </c>
      <c r="AE43" s="6">
        <f t="shared" si="8"/>
        <v>0</v>
      </c>
      <c r="AF43" s="6">
        <f t="shared" si="8"/>
        <v>0</v>
      </c>
      <c r="AG43" s="6">
        <f t="shared" si="8"/>
        <v>0</v>
      </c>
      <c r="AH43" s="145">
        <f t="shared" si="7"/>
        <v>0</v>
      </c>
    </row>
    <row r="44" spans="2:36" ht="15.75" thickBot="1" x14ac:dyDescent="0.3">
      <c r="B44" s="15" t="s">
        <v>5</v>
      </c>
      <c r="C44" s="15" t="s">
        <v>32</v>
      </c>
      <c r="D44" s="80">
        <f t="shared" si="8"/>
        <v>0</v>
      </c>
      <c r="E44" s="81">
        <f t="shared" si="8"/>
        <v>0</v>
      </c>
      <c r="F44" s="81">
        <f t="shared" si="8"/>
        <v>0</v>
      </c>
      <c r="G44" s="81">
        <f t="shared" si="8"/>
        <v>0</v>
      </c>
      <c r="H44" s="81">
        <f t="shared" si="8"/>
        <v>0</v>
      </c>
      <c r="I44" s="81">
        <f t="shared" si="8"/>
        <v>0</v>
      </c>
      <c r="J44" s="81">
        <f t="shared" si="8"/>
        <v>0</v>
      </c>
      <c r="K44" s="81">
        <f t="shared" si="8"/>
        <v>0</v>
      </c>
      <c r="L44" s="81">
        <f t="shared" si="8"/>
        <v>0</v>
      </c>
      <c r="M44" s="81">
        <f t="shared" si="8"/>
        <v>0</v>
      </c>
      <c r="N44" s="81">
        <f t="shared" si="8"/>
        <v>0</v>
      </c>
      <c r="O44" s="81">
        <f t="shared" si="8"/>
        <v>0</v>
      </c>
      <c r="P44" s="81">
        <f t="shared" si="8"/>
        <v>0</v>
      </c>
      <c r="Q44" s="81">
        <f t="shared" si="8"/>
        <v>0</v>
      </c>
      <c r="R44" s="81">
        <f t="shared" si="8"/>
        <v>0</v>
      </c>
      <c r="S44" s="81">
        <f t="shared" si="8"/>
        <v>0</v>
      </c>
      <c r="T44" s="81">
        <f t="shared" si="8"/>
        <v>0</v>
      </c>
      <c r="U44" s="81">
        <f t="shared" si="8"/>
        <v>0</v>
      </c>
      <c r="V44" s="81">
        <f t="shared" si="8"/>
        <v>0</v>
      </c>
      <c r="W44" s="81">
        <f t="shared" si="8"/>
        <v>0</v>
      </c>
      <c r="X44" s="81">
        <f t="shared" si="8"/>
        <v>0</v>
      </c>
      <c r="Y44" s="81">
        <f t="shared" si="8"/>
        <v>0</v>
      </c>
      <c r="Z44" s="81">
        <f t="shared" si="8"/>
        <v>0</v>
      </c>
      <c r="AA44" s="81">
        <f t="shared" si="8"/>
        <v>0</v>
      </c>
      <c r="AB44" s="81">
        <f t="shared" si="8"/>
        <v>0</v>
      </c>
      <c r="AC44" s="81">
        <f t="shared" si="8"/>
        <v>0</v>
      </c>
      <c r="AD44" s="81">
        <f t="shared" si="8"/>
        <v>0</v>
      </c>
      <c r="AE44" s="81">
        <f t="shared" si="8"/>
        <v>0</v>
      </c>
      <c r="AF44" s="81">
        <f t="shared" si="8"/>
        <v>0</v>
      </c>
      <c r="AG44" s="81">
        <f t="shared" si="8"/>
        <v>0</v>
      </c>
      <c r="AH44" s="145">
        <f t="shared" si="7"/>
        <v>0</v>
      </c>
    </row>
    <row r="45" spans="2:36" ht="16.5" thickBot="1" x14ac:dyDescent="0.3">
      <c r="B45" s="231" t="s">
        <v>40</v>
      </c>
      <c r="C45" s="232"/>
      <c r="D45" s="243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30"/>
    </row>
    <row r="46" spans="2:36" x14ac:dyDescent="0.25">
      <c r="B46" s="15" t="s">
        <v>41</v>
      </c>
      <c r="C46" s="16" t="s">
        <v>42</v>
      </c>
      <c r="D46" s="83">
        <v>5936.7394179894181</v>
      </c>
      <c r="E46" s="84">
        <v>5128.5</v>
      </c>
      <c r="F46" s="84">
        <v>5141</v>
      </c>
      <c r="G46" s="84">
        <v>4862.2000000000007</v>
      </c>
      <c r="H46" s="84">
        <v>4857.26</v>
      </c>
      <c r="I46" s="84">
        <v>5433.52</v>
      </c>
      <c r="J46" s="84">
        <v>4604.33</v>
      </c>
      <c r="K46" s="84">
        <v>5764.34</v>
      </c>
      <c r="L46" s="84">
        <v>5656.8606701940034</v>
      </c>
      <c r="M46" s="84">
        <v>5503.9781746031731</v>
      </c>
      <c r="N46" s="84">
        <v>5366.1200000000008</v>
      </c>
      <c r="O46" s="84">
        <v>5325.1488095238074</v>
      </c>
      <c r="P46" s="84">
        <v>5449.7514329805999</v>
      </c>
      <c r="Q46" s="61">
        <v>4917.7050264550253</v>
      </c>
      <c r="R46" s="61">
        <v>4943.3999999999996</v>
      </c>
      <c r="S46" s="61">
        <v>4570.8509700176337</v>
      </c>
      <c r="T46" s="61">
        <v>5208.3999999999996</v>
      </c>
      <c r="U46" s="61">
        <v>5226.1499999999996</v>
      </c>
      <c r="V46" s="61">
        <v>5062.17</v>
      </c>
      <c r="W46" s="61">
        <v>5010.7199999999993</v>
      </c>
      <c r="X46" s="61">
        <v>4684.1499999999996</v>
      </c>
      <c r="Y46" s="61">
        <v>5505.8</v>
      </c>
      <c r="Z46" s="61">
        <v>4482.4189814814818</v>
      </c>
      <c r="AA46" s="61">
        <v>4036.49</v>
      </c>
      <c r="AB46" s="61">
        <v>1203.6000881834216</v>
      </c>
      <c r="AC46" s="61">
        <v>0</v>
      </c>
      <c r="AD46" s="61">
        <v>0</v>
      </c>
      <c r="AE46" s="61">
        <v>0</v>
      </c>
      <c r="AF46" s="61">
        <v>0</v>
      </c>
      <c r="AG46" s="61">
        <v>0</v>
      </c>
      <c r="AH46" s="63">
        <f>SUM(D46:AG46)</f>
        <v>123881.60357142855</v>
      </c>
    </row>
    <row r="47" spans="2:36" ht="15.75" thickBot="1" x14ac:dyDescent="0.3">
      <c r="B47" s="15" t="s">
        <v>43</v>
      </c>
      <c r="C47" s="17" t="s">
        <v>44</v>
      </c>
      <c r="D47" s="68">
        <f>D46*0.6*D51</f>
        <v>29529.341865079361</v>
      </c>
      <c r="E47" s="69">
        <f t="shared" ref="E47:AG47" si="9">E46*0.6*E51</f>
        <v>25509.158999999996</v>
      </c>
      <c r="F47" s="69">
        <f t="shared" si="9"/>
        <v>25571.333999999995</v>
      </c>
      <c r="G47" s="69">
        <f t="shared" si="9"/>
        <v>24184.5828</v>
      </c>
      <c r="H47" s="69">
        <f t="shared" si="9"/>
        <v>24160.01124</v>
      </c>
      <c r="I47" s="69">
        <f t="shared" si="9"/>
        <v>27026.328479999996</v>
      </c>
      <c r="J47" s="69">
        <f t="shared" si="9"/>
        <v>22901.937419999998</v>
      </c>
      <c r="K47" s="69">
        <f t="shared" si="9"/>
        <v>28671.827159999997</v>
      </c>
      <c r="L47" s="69">
        <f t="shared" si="9"/>
        <v>28137.22497354497</v>
      </c>
      <c r="M47" s="69">
        <f t="shared" si="9"/>
        <v>27376.787440476179</v>
      </c>
      <c r="N47" s="69">
        <f t="shared" si="9"/>
        <v>26691.080880000001</v>
      </c>
      <c r="O47" s="69">
        <f t="shared" si="9"/>
        <v>26487.290178571417</v>
      </c>
      <c r="P47" s="69">
        <f t="shared" si="9"/>
        <v>27107.063627645501</v>
      </c>
      <c r="Q47" s="69">
        <f t="shared" si="9"/>
        <v>24460.664801587292</v>
      </c>
      <c r="R47" s="69">
        <f t="shared" si="9"/>
        <v>24588.471599999993</v>
      </c>
      <c r="S47" s="69">
        <f t="shared" si="9"/>
        <v>22735.412724867707</v>
      </c>
      <c r="T47" s="69">
        <f t="shared" si="9"/>
        <v>25906.581599999994</v>
      </c>
      <c r="U47" s="69">
        <f t="shared" si="9"/>
        <v>25994.870099999993</v>
      </c>
      <c r="V47" s="69">
        <f t="shared" si="9"/>
        <v>25179.23358</v>
      </c>
      <c r="W47" s="69">
        <f t="shared" si="9"/>
        <v>24923.321279999993</v>
      </c>
      <c r="X47" s="69">
        <f t="shared" si="9"/>
        <v>23298.962099999997</v>
      </c>
      <c r="Y47" s="69">
        <f t="shared" si="9"/>
        <v>27385.849199999997</v>
      </c>
      <c r="Z47" s="69">
        <f t="shared" si="9"/>
        <v>22295.55201388889</v>
      </c>
      <c r="AA47" s="69">
        <f t="shared" si="9"/>
        <v>20077.501259999997</v>
      </c>
      <c r="AB47" s="69">
        <f t="shared" si="9"/>
        <v>5986.7068386243382</v>
      </c>
      <c r="AC47" s="69">
        <f t="shared" si="9"/>
        <v>0</v>
      </c>
      <c r="AD47" s="69">
        <f t="shared" si="9"/>
        <v>0</v>
      </c>
      <c r="AE47" s="69">
        <f t="shared" si="9"/>
        <v>0</v>
      </c>
      <c r="AF47" s="69">
        <f t="shared" si="9"/>
        <v>0</v>
      </c>
      <c r="AG47" s="69">
        <f t="shared" si="9"/>
        <v>0</v>
      </c>
      <c r="AH47" s="71">
        <f>SUM(D47:AG47)</f>
        <v>616187.09616428555</v>
      </c>
    </row>
    <row r="48" spans="2:36" ht="16.5" thickBot="1" x14ac:dyDescent="0.3">
      <c r="B48" s="239" t="s">
        <v>52</v>
      </c>
      <c r="C48" s="240"/>
      <c r="D48" s="228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30"/>
    </row>
    <row r="49" spans="2:34" x14ac:dyDescent="0.25">
      <c r="B49" s="10" t="s">
        <v>36</v>
      </c>
      <c r="C49" s="110" t="s">
        <v>37</v>
      </c>
      <c r="D49" s="197">
        <v>23.29</v>
      </c>
      <c r="E49" s="197">
        <v>23.29</v>
      </c>
      <c r="F49" s="197">
        <v>23.29</v>
      </c>
      <c r="G49" s="197">
        <v>23.29</v>
      </c>
      <c r="H49" s="197">
        <v>23.29</v>
      </c>
      <c r="I49" s="197">
        <v>23.29</v>
      </c>
      <c r="J49" s="197">
        <v>23.29</v>
      </c>
      <c r="K49" s="197">
        <v>23.29</v>
      </c>
      <c r="L49" s="197">
        <v>23.29</v>
      </c>
      <c r="M49" s="197">
        <v>23.29</v>
      </c>
      <c r="N49" s="197">
        <v>23.29</v>
      </c>
      <c r="O49" s="197">
        <v>23.29</v>
      </c>
      <c r="P49" s="197">
        <v>23.29</v>
      </c>
      <c r="Q49" s="197">
        <v>23.29</v>
      </c>
      <c r="R49" s="197">
        <v>23.29</v>
      </c>
      <c r="S49" s="197">
        <v>23.29</v>
      </c>
      <c r="T49" s="197">
        <v>23.29</v>
      </c>
      <c r="U49" s="197">
        <v>23.29</v>
      </c>
      <c r="V49" s="197">
        <v>23.29</v>
      </c>
      <c r="W49" s="197">
        <v>23.29</v>
      </c>
      <c r="X49" s="197">
        <v>23.29</v>
      </c>
      <c r="Y49" s="197">
        <v>23.29</v>
      </c>
      <c r="Z49" s="197">
        <v>23.29</v>
      </c>
      <c r="AA49" s="197">
        <v>23.29</v>
      </c>
      <c r="AB49" s="197">
        <v>23.29</v>
      </c>
      <c r="AC49" s="197">
        <v>23.29</v>
      </c>
      <c r="AD49" s="197">
        <v>23.29</v>
      </c>
      <c r="AE49" s="197">
        <v>23.29</v>
      </c>
      <c r="AF49" s="197">
        <v>23.29</v>
      </c>
      <c r="AG49" s="197">
        <v>23.29</v>
      </c>
      <c r="AH49" s="85"/>
    </row>
    <row r="50" spans="2:34" x14ac:dyDescent="0.25">
      <c r="B50" s="13" t="s">
        <v>53</v>
      </c>
      <c r="C50" s="109" t="s">
        <v>54</v>
      </c>
      <c r="D50" s="197">
        <v>5.72</v>
      </c>
      <c r="E50" s="197">
        <v>5.72</v>
      </c>
      <c r="F50" s="197">
        <v>5.72</v>
      </c>
      <c r="G50" s="197">
        <v>5.72</v>
      </c>
      <c r="H50" s="197">
        <v>5.72</v>
      </c>
      <c r="I50" s="197">
        <v>5.72</v>
      </c>
      <c r="J50" s="197">
        <v>5.72</v>
      </c>
      <c r="K50" s="197">
        <v>5.72</v>
      </c>
      <c r="L50" s="197">
        <v>5.72</v>
      </c>
      <c r="M50" s="197">
        <v>5.72</v>
      </c>
      <c r="N50" s="197">
        <v>5.72</v>
      </c>
      <c r="O50" s="197">
        <v>5.72</v>
      </c>
      <c r="P50" s="197">
        <v>5.72</v>
      </c>
      <c r="Q50" s="197">
        <v>5.72</v>
      </c>
      <c r="R50" s="197">
        <v>5.72</v>
      </c>
      <c r="S50" s="197">
        <v>5.72</v>
      </c>
      <c r="T50" s="197">
        <v>5.72</v>
      </c>
      <c r="U50" s="197">
        <v>5.72</v>
      </c>
      <c r="V50" s="197">
        <v>5.72</v>
      </c>
      <c r="W50" s="197">
        <v>5.72</v>
      </c>
      <c r="X50" s="197">
        <v>5.72</v>
      </c>
      <c r="Y50" s="197">
        <v>5.72</v>
      </c>
      <c r="Z50" s="197">
        <v>5.72</v>
      </c>
      <c r="AA50" s="197">
        <v>5.72</v>
      </c>
      <c r="AB50" s="197">
        <v>5.72</v>
      </c>
      <c r="AC50" s="197">
        <v>5.72</v>
      </c>
      <c r="AD50" s="197">
        <v>5.72</v>
      </c>
      <c r="AE50" s="197">
        <v>5.72</v>
      </c>
      <c r="AF50" s="197">
        <v>5.72</v>
      </c>
      <c r="AG50" s="197">
        <v>5.72</v>
      </c>
      <c r="AH50" s="46"/>
    </row>
    <row r="51" spans="2:34" x14ac:dyDescent="0.25">
      <c r="B51" s="13" t="s">
        <v>126</v>
      </c>
      <c r="C51" s="109" t="s">
        <v>39</v>
      </c>
      <c r="D51" s="197">
        <v>8.2899999999999991</v>
      </c>
      <c r="E51" s="197">
        <v>8.2899999999999991</v>
      </c>
      <c r="F51" s="197">
        <v>8.2899999999999991</v>
      </c>
      <c r="G51" s="197">
        <v>8.2899999999999991</v>
      </c>
      <c r="H51" s="197">
        <v>8.2899999999999991</v>
      </c>
      <c r="I51" s="197">
        <v>8.2899999999999991</v>
      </c>
      <c r="J51" s="197">
        <v>8.2899999999999991</v>
      </c>
      <c r="K51" s="197">
        <v>8.2899999999999991</v>
      </c>
      <c r="L51" s="197">
        <v>8.2899999999999991</v>
      </c>
      <c r="M51" s="197">
        <v>8.2899999999999991</v>
      </c>
      <c r="N51" s="197">
        <v>8.2899999999999991</v>
      </c>
      <c r="O51" s="197">
        <v>8.2899999999999991</v>
      </c>
      <c r="P51" s="197">
        <v>8.2899999999999991</v>
      </c>
      <c r="Q51" s="197">
        <v>8.2899999999999991</v>
      </c>
      <c r="R51" s="197">
        <v>8.2899999999999991</v>
      </c>
      <c r="S51" s="197">
        <v>8.2899999999999991</v>
      </c>
      <c r="T51" s="197">
        <v>8.2899999999999991</v>
      </c>
      <c r="U51" s="197">
        <v>8.2899999999999991</v>
      </c>
      <c r="V51" s="197">
        <v>8.2899999999999991</v>
      </c>
      <c r="W51" s="197">
        <v>8.2899999999999991</v>
      </c>
      <c r="X51" s="197">
        <v>8.2899999999999991</v>
      </c>
      <c r="Y51" s="197">
        <v>8.2899999999999991</v>
      </c>
      <c r="Z51" s="197">
        <v>8.2899999999999991</v>
      </c>
      <c r="AA51" s="197">
        <v>8.2899999999999991</v>
      </c>
      <c r="AB51" s="197">
        <v>8.2899999999999991</v>
      </c>
      <c r="AC51" s="197">
        <v>8.2899999999999991</v>
      </c>
      <c r="AD51" s="197">
        <v>8.2899999999999991</v>
      </c>
      <c r="AE51" s="197">
        <v>8.2899999999999991</v>
      </c>
      <c r="AF51" s="197">
        <v>8.2899999999999991</v>
      </c>
      <c r="AG51" s="197">
        <v>8.2899999999999991</v>
      </c>
      <c r="AH51" s="46"/>
    </row>
    <row r="52" spans="2:34" x14ac:dyDescent="0.25">
      <c r="B52" s="13" t="s">
        <v>127</v>
      </c>
      <c r="C52" s="109" t="s">
        <v>39</v>
      </c>
      <c r="D52" s="197">
        <v>9.8800000000000008</v>
      </c>
      <c r="E52" s="197">
        <v>9.8800000000000008</v>
      </c>
      <c r="F52" s="197">
        <v>9.8800000000000008</v>
      </c>
      <c r="G52" s="197">
        <v>9.8800000000000008</v>
      </c>
      <c r="H52" s="197">
        <v>9.8800000000000008</v>
      </c>
      <c r="I52" s="197">
        <v>9.8800000000000008</v>
      </c>
      <c r="J52" s="197">
        <v>9.8800000000000008</v>
      </c>
      <c r="K52" s="197">
        <v>9.8800000000000008</v>
      </c>
      <c r="L52" s="197">
        <v>9.8800000000000008</v>
      </c>
      <c r="M52" s="197">
        <v>9.8800000000000008</v>
      </c>
      <c r="N52" s="197">
        <v>9.8800000000000008</v>
      </c>
      <c r="O52" s="197">
        <v>9.8800000000000008</v>
      </c>
      <c r="P52" s="197">
        <v>9.8800000000000008</v>
      </c>
      <c r="Q52" s="197">
        <v>9.8800000000000008</v>
      </c>
      <c r="R52" s="197">
        <v>9.8800000000000008</v>
      </c>
      <c r="S52" s="197">
        <v>9.8800000000000008</v>
      </c>
      <c r="T52" s="197">
        <v>9.8800000000000008</v>
      </c>
      <c r="U52" s="197">
        <v>9.8800000000000008</v>
      </c>
      <c r="V52" s="197">
        <v>9.8800000000000008</v>
      </c>
      <c r="W52" s="197">
        <v>9.8800000000000008</v>
      </c>
      <c r="X52" s="197">
        <v>9.8800000000000008</v>
      </c>
      <c r="Y52" s="197">
        <v>9.8800000000000008</v>
      </c>
      <c r="Z52" s="197">
        <v>9.8800000000000008</v>
      </c>
      <c r="AA52" s="197">
        <v>9.8800000000000008</v>
      </c>
      <c r="AB52" s="197">
        <v>9.8800000000000008</v>
      </c>
      <c r="AC52" s="197">
        <v>9.8800000000000008</v>
      </c>
      <c r="AD52" s="197">
        <v>9.8800000000000008</v>
      </c>
      <c r="AE52" s="197">
        <v>9.8800000000000008</v>
      </c>
      <c r="AF52" s="197">
        <v>9.8800000000000008</v>
      </c>
      <c r="AG52" s="197">
        <v>9.8800000000000008</v>
      </c>
      <c r="AH52" s="46"/>
    </row>
    <row r="53" spans="2:34" x14ac:dyDescent="0.25">
      <c r="B53" s="13" t="s">
        <v>51</v>
      </c>
      <c r="C53" s="109" t="s">
        <v>39</v>
      </c>
      <c r="D53" s="108">
        <f>IFERROR(((D18-D19)*D49/D26)+1.2-(D47/D26),"")</f>
        <v>6.1021855702738552</v>
      </c>
      <c r="E53" s="108">
        <f t="shared" ref="E53:AG53" si="10">IFERROR(((E18-E19)*E49/E26)+1.2-(E47/E26),"")</f>
        <v>5.5382433351755536</v>
      </c>
      <c r="F53" s="108">
        <f t="shared" si="10"/>
        <v>5.3457811751364055</v>
      </c>
      <c r="G53" s="108">
        <f t="shared" si="10"/>
        <v>5.3891390705616917</v>
      </c>
      <c r="H53" s="108">
        <f t="shared" si="10"/>
        <v>5.3827152033350103</v>
      </c>
      <c r="I53" s="108">
        <f t="shared" si="10"/>
        <v>5.3160895252260447</v>
      </c>
      <c r="J53" s="108">
        <f t="shared" si="10"/>
        <v>5.441393997292888</v>
      </c>
      <c r="K53" s="108">
        <f t="shared" si="10"/>
        <v>5.4624399925382816</v>
      </c>
      <c r="L53" s="108">
        <f t="shared" si="10"/>
        <v>5.5557496196333753</v>
      </c>
      <c r="M53" s="108">
        <f t="shared" si="10"/>
        <v>5.725027452975052</v>
      </c>
      <c r="N53" s="108">
        <f t="shared" si="10"/>
        <v>5.736873247450557</v>
      </c>
      <c r="O53" s="108">
        <f t="shared" si="10"/>
        <v>5.3967933585322614</v>
      </c>
      <c r="P53" s="108">
        <f t="shared" si="10"/>
        <v>5.4028316479346792</v>
      </c>
      <c r="Q53" s="108">
        <f t="shared" si="10"/>
        <v>5.8283892969104132</v>
      </c>
      <c r="R53" s="108">
        <f t="shared" si="10"/>
        <v>6.07440227524223</v>
      </c>
      <c r="S53" s="108">
        <f t="shared" si="10"/>
        <v>6.3793315710461505</v>
      </c>
      <c r="T53" s="108">
        <f t="shared" si="10"/>
        <v>6.2229985064655171</v>
      </c>
      <c r="U53" s="108">
        <f t="shared" si="10"/>
        <v>5.5801793549313015</v>
      </c>
      <c r="V53" s="108">
        <f t="shared" si="10"/>
        <v>5.655499479276501</v>
      </c>
      <c r="W53" s="108">
        <f t="shared" si="10"/>
        <v>5.5271179084205428</v>
      </c>
      <c r="X53" s="108">
        <f t="shared" si="10"/>
        <v>5.8609026693491559</v>
      </c>
      <c r="Y53" s="108">
        <f t="shared" si="10"/>
        <v>6.0871334587577035</v>
      </c>
      <c r="Z53" s="108">
        <f t="shared" si="10"/>
        <v>5.6077225874175252</v>
      </c>
      <c r="AA53" s="108">
        <f t="shared" si="10"/>
        <v>5.3731017617984715</v>
      </c>
      <c r="AB53" s="108">
        <f t="shared" si="10"/>
        <v>5.4496302863139601</v>
      </c>
      <c r="AC53" s="108" t="str">
        <f t="shared" si="10"/>
        <v/>
      </c>
      <c r="AD53" s="108" t="str">
        <f t="shared" si="10"/>
        <v/>
      </c>
      <c r="AE53" s="108" t="str">
        <f t="shared" si="10"/>
        <v/>
      </c>
      <c r="AF53" s="108" t="str">
        <f t="shared" si="10"/>
        <v/>
      </c>
      <c r="AG53" s="108" t="str">
        <f t="shared" si="10"/>
        <v/>
      </c>
      <c r="AH53" s="46"/>
    </row>
    <row r="54" spans="2:34" x14ac:dyDescent="0.25">
      <c r="B54" s="13" t="s">
        <v>75</v>
      </c>
      <c r="C54" s="109" t="s">
        <v>44</v>
      </c>
      <c r="D54" s="25">
        <f t="shared" ref="D54:AG54" si="11">IFERROR((D51-D53)*D26,"")</f>
        <v>253414.54539517924</v>
      </c>
      <c r="E54" s="25">
        <f t="shared" si="11"/>
        <v>338576.14003999979</v>
      </c>
      <c r="F54" s="25">
        <f t="shared" si="11"/>
        <v>371254.21693999972</v>
      </c>
      <c r="G54" s="25">
        <f t="shared" si="11"/>
        <v>372876.66387000005</v>
      </c>
      <c r="H54" s="25">
        <f t="shared" si="11"/>
        <v>370318.30825999961</v>
      </c>
      <c r="I54" s="25">
        <f t="shared" si="11"/>
        <v>386798.69199099962</v>
      </c>
      <c r="J54" s="25">
        <f t="shared" si="11"/>
        <v>373554.79677099973</v>
      </c>
      <c r="K54" s="25">
        <f t="shared" si="11"/>
        <v>392962.97959699965</v>
      </c>
      <c r="L54" s="25">
        <f t="shared" si="11"/>
        <v>354883.82536854484</v>
      </c>
      <c r="M54" s="25">
        <f t="shared" si="11"/>
        <v>332297.32341217593</v>
      </c>
      <c r="N54" s="25">
        <f t="shared" si="11"/>
        <v>333581.32898109988</v>
      </c>
      <c r="O54" s="25">
        <f t="shared" si="11"/>
        <v>372737.59803357162</v>
      </c>
      <c r="P54" s="25">
        <f t="shared" si="11"/>
        <v>345351.5296006453</v>
      </c>
      <c r="Q54" s="25">
        <f t="shared" si="11"/>
        <v>260684.57345718716</v>
      </c>
      <c r="R54" s="25">
        <f t="shared" si="11"/>
        <v>198938.51970600011</v>
      </c>
      <c r="S54" s="25">
        <f t="shared" si="11"/>
        <v>154936.10290386758</v>
      </c>
      <c r="T54" s="25">
        <f t="shared" si="11"/>
        <v>191817.73859999992</v>
      </c>
      <c r="U54" s="25">
        <f t="shared" si="11"/>
        <v>274537.34919319989</v>
      </c>
      <c r="V54" s="25">
        <f t="shared" si="11"/>
        <v>251252.31466140001</v>
      </c>
      <c r="W54" s="25">
        <f t="shared" si="11"/>
        <v>313642.37503609987</v>
      </c>
      <c r="X54" s="25">
        <f t="shared" si="11"/>
        <v>289470.67069899966</v>
      </c>
      <c r="Y54" s="25">
        <f t="shared" si="11"/>
        <v>280310.36163999961</v>
      </c>
      <c r="Z54" s="25">
        <f t="shared" si="11"/>
        <v>354935.04089738848</v>
      </c>
      <c r="AA54" s="25">
        <f t="shared" si="11"/>
        <v>384190.5007499996</v>
      </c>
      <c r="AB54" s="25">
        <f t="shared" si="11"/>
        <v>170331.2909903244</v>
      </c>
      <c r="AC54" s="25" t="str">
        <f t="shared" si="11"/>
        <v/>
      </c>
      <c r="AD54" s="25" t="str">
        <f t="shared" si="11"/>
        <v/>
      </c>
      <c r="AE54" s="25" t="str">
        <f t="shared" si="11"/>
        <v/>
      </c>
      <c r="AF54" s="25" t="str">
        <f t="shared" si="11"/>
        <v/>
      </c>
      <c r="AG54" s="25" t="str">
        <f t="shared" si="11"/>
        <v/>
      </c>
      <c r="AH54" s="149">
        <f>SUM(D54:AG54)</f>
        <v>7723654.7867946811</v>
      </c>
    </row>
    <row r="55" spans="2:34" x14ac:dyDescent="0.25">
      <c r="B55" s="13" t="s">
        <v>84</v>
      </c>
      <c r="C55" s="109" t="s">
        <v>74</v>
      </c>
      <c r="D55" s="26">
        <f>IFERROR(D54/10^5,0)</f>
        <v>2.5341454539517922</v>
      </c>
      <c r="E55" s="26">
        <f>IFERROR(E54/10^5,0)+D55</f>
        <v>5.9199068543517903</v>
      </c>
      <c r="F55" s="26">
        <f t="shared" ref="F55:AG55" si="12">IFERROR(F54/10^5,0)+E55</f>
        <v>9.6324490237517875</v>
      </c>
      <c r="G55" s="26">
        <f t="shared" si="12"/>
        <v>13.361215662451787</v>
      </c>
      <c r="H55" s="26">
        <f t="shared" si="12"/>
        <v>17.064398745051783</v>
      </c>
      <c r="I55" s="26">
        <f t="shared" si="12"/>
        <v>20.932385664961778</v>
      </c>
      <c r="J55" s="26">
        <f t="shared" si="12"/>
        <v>24.667933632671776</v>
      </c>
      <c r="K55" s="26">
        <f t="shared" si="12"/>
        <v>28.597563428641774</v>
      </c>
      <c r="L55" s="26">
        <f t="shared" si="12"/>
        <v>32.146401682327223</v>
      </c>
      <c r="M55" s="26">
        <f t="shared" si="12"/>
        <v>35.469374916448984</v>
      </c>
      <c r="N55" s="26">
        <f t="shared" si="12"/>
        <v>38.805188206259984</v>
      </c>
      <c r="O55" s="26">
        <f t="shared" si="12"/>
        <v>42.5325641865957</v>
      </c>
      <c r="P55" s="26">
        <f t="shared" si="12"/>
        <v>45.98607948260215</v>
      </c>
      <c r="Q55" s="26">
        <f t="shared" si="12"/>
        <v>48.59292521717402</v>
      </c>
      <c r="R55" s="26">
        <f t="shared" si="12"/>
        <v>50.582310414234023</v>
      </c>
      <c r="S55" s="26">
        <f t="shared" si="12"/>
        <v>52.131671443272701</v>
      </c>
      <c r="T55" s="26">
        <f t="shared" si="12"/>
        <v>54.049848829272698</v>
      </c>
      <c r="U55" s="26">
        <f t="shared" si="12"/>
        <v>56.795222321204697</v>
      </c>
      <c r="V55" s="26">
        <f t="shared" si="12"/>
        <v>59.307745467818698</v>
      </c>
      <c r="W55" s="26">
        <f t="shared" si="12"/>
        <v>62.444169218179695</v>
      </c>
      <c r="X55" s="26">
        <f t="shared" si="12"/>
        <v>65.338875925169688</v>
      </c>
      <c r="Y55" s="26">
        <f t="shared" si="12"/>
        <v>68.141979541569683</v>
      </c>
      <c r="Z55" s="26">
        <f t="shared" si="12"/>
        <v>71.691329950543562</v>
      </c>
      <c r="AA55" s="26">
        <f t="shared" si="12"/>
        <v>75.53323495804355</v>
      </c>
      <c r="AB55" s="26">
        <f t="shared" si="12"/>
        <v>77.236547867946797</v>
      </c>
      <c r="AC55" s="26">
        <f t="shared" si="12"/>
        <v>77.236547867946797</v>
      </c>
      <c r="AD55" s="26">
        <f t="shared" si="12"/>
        <v>77.236547867946797</v>
      </c>
      <c r="AE55" s="26">
        <f t="shared" si="12"/>
        <v>77.236547867946797</v>
      </c>
      <c r="AF55" s="26">
        <f t="shared" si="12"/>
        <v>77.236547867946797</v>
      </c>
      <c r="AG55" s="26">
        <f t="shared" si="12"/>
        <v>77.236547867946797</v>
      </c>
      <c r="AH55" s="46"/>
    </row>
    <row r="56" spans="2:34" x14ac:dyDescent="0.25">
      <c r="B56" s="13" t="s">
        <v>98</v>
      </c>
      <c r="C56" s="109" t="s">
        <v>21</v>
      </c>
      <c r="D56" s="6">
        <f t="shared" ref="D56:AG56" si="13">D24+D26</f>
        <v>121830</v>
      </c>
      <c r="E56" s="6">
        <f t="shared" si="13"/>
        <v>128990</v>
      </c>
      <c r="F56" s="6">
        <f t="shared" si="13"/>
        <v>130946</v>
      </c>
      <c r="G56" s="6">
        <f t="shared" si="13"/>
        <v>134390</v>
      </c>
      <c r="H56" s="6">
        <f t="shared" si="13"/>
        <v>133476</v>
      </c>
      <c r="I56" s="6">
        <f t="shared" si="13"/>
        <v>136014</v>
      </c>
      <c r="J56" s="6">
        <f t="shared" si="13"/>
        <v>144086</v>
      </c>
      <c r="K56" s="6">
        <f t="shared" si="13"/>
        <v>144826</v>
      </c>
      <c r="L56" s="6">
        <f t="shared" si="13"/>
        <v>135342</v>
      </c>
      <c r="M56" s="6">
        <f t="shared" si="13"/>
        <v>135102</v>
      </c>
      <c r="N56" s="6">
        <f t="shared" si="13"/>
        <v>136206</v>
      </c>
      <c r="O56" s="6">
        <f t="shared" si="13"/>
        <v>134382</v>
      </c>
      <c r="P56" s="6">
        <f t="shared" si="13"/>
        <v>125216</v>
      </c>
      <c r="Q56" s="6">
        <f t="shared" si="13"/>
        <v>111650</v>
      </c>
      <c r="R56" s="6">
        <f t="shared" si="13"/>
        <v>95690</v>
      </c>
      <c r="S56" s="6">
        <f t="shared" si="13"/>
        <v>86940</v>
      </c>
      <c r="T56" s="6">
        <f t="shared" si="13"/>
        <v>98600</v>
      </c>
      <c r="U56" s="6">
        <f t="shared" si="13"/>
        <v>106812</v>
      </c>
      <c r="V56" s="6">
        <f t="shared" si="13"/>
        <v>101370</v>
      </c>
      <c r="W56" s="6">
        <f t="shared" si="13"/>
        <v>117970</v>
      </c>
      <c r="X56" s="6">
        <f t="shared" si="13"/>
        <v>124668</v>
      </c>
      <c r="Y56" s="6">
        <f t="shared" si="13"/>
        <v>132798</v>
      </c>
      <c r="Z56" s="6">
        <f t="shared" si="13"/>
        <v>137776</v>
      </c>
      <c r="AA56" s="6">
        <f t="shared" si="13"/>
        <v>137162</v>
      </c>
      <c r="AB56" s="6">
        <f t="shared" si="13"/>
        <v>124418</v>
      </c>
      <c r="AC56" s="6">
        <f t="shared" si="13"/>
        <v>122650</v>
      </c>
      <c r="AD56" s="6">
        <f t="shared" si="13"/>
        <v>124450</v>
      </c>
      <c r="AE56" s="6">
        <f t="shared" si="13"/>
        <v>125200</v>
      </c>
      <c r="AF56" s="6">
        <f t="shared" si="13"/>
        <v>127850</v>
      </c>
      <c r="AG56" s="6">
        <f t="shared" si="13"/>
        <v>126500</v>
      </c>
      <c r="AH56" s="118">
        <f>SUM(D56:AG56)</f>
        <v>3743310</v>
      </c>
    </row>
    <row r="57" spans="2:34" ht="15.75" thickBot="1" x14ac:dyDescent="0.3">
      <c r="B57" s="127" t="s">
        <v>77</v>
      </c>
      <c r="C57" s="128" t="s">
        <v>78</v>
      </c>
      <c r="D57" s="129">
        <f>IFERROR(((D26*D53)+(D24*D52))/D56,D52)</f>
        <v>6.2882389773029681</v>
      </c>
      <c r="E57" s="129">
        <f t="shared" ref="E57:AG57" si="14">IFERROR(((E26*E53)+(E24*E52))/E56,E52)</f>
        <v>5.7385181793937523</v>
      </c>
      <c r="F57" s="129">
        <f t="shared" si="14"/>
        <v>5.5137203355581699</v>
      </c>
      <c r="G57" s="129">
        <f t="shared" si="14"/>
        <v>5.5846263570950203</v>
      </c>
      <c r="H57" s="129">
        <f t="shared" si="14"/>
        <v>5.5882460647607086</v>
      </c>
      <c r="I57" s="129">
        <f t="shared" si="14"/>
        <v>5.5157400562368606</v>
      </c>
      <c r="J57" s="129">
        <f t="shared" si="14"/>
        <v>5.8403220523090384</v>
      </c>
      <c r="K57" s="129">
        <f t="shared" si="14"/>
        <v>5.6408798171806183</v>
      </c>
      <c r="L57" s="129">
        <f t="shared" si="14"/>
        <v>5.7330751328593861</v>
      </c>
      <c r="M57" s="129">
        <f t="shared" si="14"/>
        <v>5.8957140278295208</v>
      </c>
      <c r="N57" s="129">
        <f t="shared" si="14"/>
        <v>5.9056936626793242</v>
      </c>
      <c r="O57" s="129">
        <f t="shared" si="14"/>
        <v>5.581950573487731</v>
      </c>
      <c r="P57" s="129">
        <f t="shared" si="14"/>
        <v>5.6030627906925199</v>
      </c>
      <c r="Q57" s="129">
        <f t="shared" si="14"/>
        <v>6.0370481553319548</v>
      </c>
      <c r="R57" s="129">
        <f t="shared" si="14"/>
        <v>6.3090456713763183</v>
      </c>
      <c r="S57" s="129">
        <f t="shared" si="14"/>
        <v>6.6148837945264827</v>
      </c>
      <c r="T57" s="129">
        <f t="shared" si="14"/>
        <v>6.4381162413793103</v>
      </c>
      <c r="U57" s="129">
        <f t="shared" si="14"/>
        <v>5.8015871887690516</v>
      </c>
      <c r="V57" s="129">
        <f t="shared" si="14"/>
        <v>5.9055439019295637</v>
      </c>
      <c r="W57" s="129">
        <f t="shared" si="14"/>
        <v>5.6913149526481313</v>
      </c>
      <c r="X57" s="129">
        <f t="shared" si="14"/>
        <v>6.0382138905011731</v>
      </c>
      <c r="Y57" s="129">
        <f t="shared" si="14"/>
        <v>6.2456479642765723</v>
      </c>
      <c r="Z57" s="129">
        <f t="shared" si="14"/>
        <v>5.776720902788667</v>
      </c>
      <c r="AA57" s="129">
        <f t="shared" si="14"/>
        <v>5.5521790237091926</v>
      </c>
      <c r="AB57" s="129">
        <f t="shared" si="14"/>
        <v>7.7446143565213674</v>
      </c>
      <c r="AC57" s="129">
        <f t="shared" si="14"/>
        <v>9.8800000000000008</v>
      </c>
      <c r="AD57" s="129">
        <f t="shared" si="14"/>
        <v>9.8800000000000008</v>
      </c>
      <c r="AE57" s="129">
        <f t="shared" si="14"/>
        <v>9.8800000000000008</v>
      </c>
      <c r="AF57" s="129">
        <f t="shared" si="14"/>
        <v>9.8800000000000008</v>
      </c>
      <c r="AG57" s="129">
        <f t="shared" si="14"/>
        <v>9.8800000000000008</v>
      </c>
      <c r="AH57" s="114"/>
    </row>
    <row r="58" spans="2:34" ht="16.5" thickBot="1" x14ac:dyDescent="0.3">
      <c r="B58" s="239" t="s">
        <v>99</v>
      </c>
      <c r="C58" s="240"/>
      <c r="D58" s="124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15"/>
    </row>
    <row r="59" spans="2:34" x14ac:dyDescent="0.25">
      <c r="B59" s="10" t="s">
        <v>100</v>
      </c>
      <c r="C59" s="141" t="s">
        <v>78</v>
      </c>
      <c r="D59" s="137">
        <f>IF(D40&gt;0,(((D40*10^6/9500/0.84)*D49)+(D32*75.19*D49))-(D21*1000*D50),"")</f>
        <v>77229.465664160438</v>
      </c>
      <c r="E59" s="120">
        <f t="shared" ref="E59:AG59" si="15">IF(E40&gt;0,(((E40*10^6/9500/0.84)*E49)+(E32*75.19*E49))-(E21*1000*E50),"")</f>
        <v>120183.32030075195</v>
      </c>
      <c r="F59" s="120">
        <f t="shared" si="15"/>
        <v>146458.31578947365</v>
      </c>
      <c r="G59" s="120">
        <f t="shared" si="15"/>
        <v>95607.466978370969</v>
      </c>
      <c r="H59" s="120">
        <f t="shared" si="15"/>
        <v>64009.533834586444</v>
      </c>
      <c r="I59" s="120">
        <f t="shared" si="15"/>
        <v>112139.95507709269</v>
      </c>
      <c r="J59" s="120">
        <f t="shared" si="15"/>
        <v>281991.62687844614</v>
      </c>
      <c r="K59" s="120">
        <f t="shared" si="15"/>
        <v>265899.17950338346</v>
      </c>
      <c r="L59" s="120">
        <f t="shared" si="15"/>
        <v>115032.62756892235</v>
      </c>
      <c r="M59" s="120">
        <f t="shared" si="15"/>
        <v>231153.36040100246</v>
      </c>
      <c r="N59" s="120">
        <f t="shared" si="15"/>
        <v>248216.46315789473</v>
      </c>
      <c r="O59" s="120">
        <f t="shared" si="15"/>
        <v>152300.48052581446</v>
      </c>
      <c r="P59" s="120">
        <f t="shared" si="15"/>
        <v>103264.09372105263</v>
      </c>
      <c r="Q59" s="120">
        <f t="shared" si="15"/>
        <v>179073.32311904768</v>
      </c>
      <c r="R59" s="120">
        <f t="shared" si="15"/>
        <v>247421.04862155387</v>
      </c>
      <c r="S59" s="120">
        <f t="shared" si="15"/>
        <v>204936.91127819556</v>
      </c>
      <c r="T59" s="120">
        <f t="shared" si="15"/>
        <v>213123.24310776946</v>
      </c>
      <c r="U59" s="120">
        <f t="shared" si="15"/>
        <v>182728.50125313282</v>
      </c>
      <c r="V59" s="120">
        <f t="shared" si="15"/>
        <v>188735.84761904765</v>
      </c>
      <c r="W59" s="120">
        <f t="shared" si="15"/>
        <v>252739.30225563911</v>
      </c>
      <c r="X59" s="120">
        <f t="shared" si="15"/>
        <v>220451.57493734342</v>
      </c>
      <c r="Y59" s="120">
        <f t="shared" si="15"/>
        <v>242549.62406015047</v>
      </c>
      <c r="Z59" s="120">
        <f t="shared" si="15"/>
        <v>237912.38496240613</v>
      </c>
      <c r="AA59" s="120">
        <f t="shared" si="15"/>
        <v>221709.97493734339</v>
      </c>
      <c r="AB59" s="120">
        <f t="shared" si="15"/>
        <v>217443.15607959899</v>
      </c>
      <c r="AC59" s="120">
        <f t="shared" si="15"/>
        <v>227922.18993508769</v>
      </c>
      <c r="AD59" s="120">
        <f t="shared" si="15"/>
        <v>206156.56988496246</v>
      </c>
      <c r="AE59" s="120">
        <f t="shared" si="15"/>
        <v>260119.92142606527</v>
      </c>
      <c r="AF59" s="120">
        <f t="shared" si="15"/>
        <v>287775.48165112786</v>
      </c>
      <c r="AG59" s="120">
        <f t="shared" si="15"/>
        <v>361586.98654912278</v>
      </c>
      <c r="AH59" s="117">
        <f>SUM(D59:AG59)</f>
        <v>5965871.9310785467</v>
      </c>
    </row>
    <row r="60" spans="2:34" x14ac:dyDescent="0.25">
      <c r="B60" s="13" t="s">
        <v>101</v>
      </c>
      <c r="C60" s="142" t="s">
        <v>78</v>
      </c>
      <c r="D60" s="138">
        <f>IF(D41&gt;0,(((D41*10^6/9500/0.84)*D49)+(D33*75.19*D49))-(D22*1000*D50),"")</f>
        <v>66023.651127819554</v>
      </c>
      <c r="E60" s="116">
        <f t="shared" ref="E60:AG60" si="16">IF(E41&gt;0,(((E41*10^6/9500/0.84)*E49)+(E33*75.19*E49))-(E22*1000*E50),"")</f>
        <v>55776.772932330816</v>
      </c>
      <c r="F60" s="116">
        <f t="shared" si="16"/>
        <v>49020.441102756886</v>
      </c>
      <c r="G60" s="116">
        <f t="shared" si="16"/>
        <v>93780.461152882199</v>
      </c>
      <c r="H60" s="116">
        <f t="shared" si="16"/>
        <v>51308.441102756886</v>
      </c>
      <c r="I60" s="116">
        <f t="shared" si="16"/>
        <v>86973.66115288221</v>
      </c>
      <c r="J60" s="116">
        <f t="shared" si="16"/>
        <v>92357.192982456123</v>
      </c>
      <c r="K60" s="116">
        <f t="shared" si="16"/>
        <v>97973.250450626569</v>
      </c>
      <c r="L60" s="116">
        <f t="shared" si="16"/>
        <v>83250.275689223083</v>
      </c>
      <c r="M60" s="116">
        <f t="shared" si="16"/>
        <v>101683.48571428575</v>
      </c>
      <c r="N60" s="116">
        <f t="shared" si="16"/>
        <v>104769.59298245615</v>
      </c>
      <c r="O60" s="116">
        <f t="shared" si="16"/>
        <v>85598.168421052658</v>
      </c>
      <c r="P60" s="116">
        <f t="shared" si="16"/>
        <v>33136.99649122807</v>
      </c>
      <c r="Q60" s="116" t="str">
        <f t="shared" si="16"/>
        <v/>
      </c>
      <c r="R60" s="116" t="str">
        <f t="shared" si="16"/>
        <v/>
      </c>
      <c r="S60" s="116" t="str">
        <f t="shared" si="16"/>
        <v/>
      </c>
      <c r="T60" s="116">
        <f t="shared" si="16"/>
        <v>31980.879197995004</v>
      </c>
      <c r="U60" s="116">
        <f t="shared" si="16"/>
        <v>51685.952882205514</v>
      </c>
      <c r="V60" s="116">
        <f t="shared" si="16"/>
        <v>49339.406516290735</v>
      </c>
      <c r="W60" s="116">
        <f t="shared" si="16"/>
        <v>141050.54937343361</v>
      </c>
      <c r="X60" s="116">
        <f t="shared" si="16"/>
        <v>109787.03659147871</v>
      </c>
      <c r="Y60" s="116">
        <f t="shared" si="16"/>
        <v>183359.04761904763</v>
      </c>
      <c r="Z60" s="116">
        <f t="shared" si="16"/>
        <v>178604.71578947367</v>
      </c>
      <c r="AA60" s="116">
        <f t="shared" si="16"/>
        <v>187876.50125313282</v>
      </c>
      <c r="AB60" s="116">
        <f t="shared" si="16"/>
        <v>153738.1219266667</v>
      </c>
      <c r="AC60" s="116">
        <f t="shared" si="16"/>
        <v>153554.45091203004</v>
      </c>
      <c r="AD60" s="116">
        <f t="shared" si="16"/>
        <v>132968.31942105264</v>
      </c>
      <c r="AE60" s="116">
        <f t="shared" si="16"/>
        <v>155617.69000977441</v>
      </c>
      <c r="AF60" s="116">
        <f t="shared" si="16"/>
        <v>129726.45508471175</v>
      </c>
      <c r="AG60" s="116">
        <f t="shared" si="16"/>
        <v>108011.9301233083</v>
      </c>
      <c r="AH60" s="118">
        <f>SUM(D60:AG60)</f>
        <v>2768953.4480033582</v>
      </c>
    </row>
    <row r="61" spans="2:34" x14ac:dyDescent="0.25">
      <c r="B61" s="13" t="s">
        <v>104</v>
      </c>
      <c r="C61" s="142" t="s">
        <v>78</v>
      </c>
      <c r="D61" s="139">
        <f>SUM(D59:D60)</f>
        <v>143253.11679197999</v>
      </c>
      <c r="E61" s="135">
        <f t="shared" ref="E61:AG61" si="17">SUM(E59:E60)</f>
        <v>175960.09323308276</v>
      </c>
      <c r="F61" s="135">
        <f t="shared" si="17"/>
        <v>195478.75689223054</v>
      </c>
      <c r="G61" s="135">
        <f t="shared" si="17"/>
        <v>189387.92813125317</v>
      </c>
      <c r="H61" s="135">
        <f t="shared" si="17"/>
        <v>115317.97493734333</v>
      </c>
      <c r="I61" s="135">
        <f t="shared" si="17"/>
        <v>199113.6162299749</v>
      </c>
      <c r="J61" s="135">
        <f t="shared" si="17"/>
        <v>374348.81986090227</v>
      </c>
      <c r="K61" s="135">
        <f t="shared" si="17"/>
        <v>363872.42995401006</v>
      </c>
      <c r="L61" s="135">
        <f t="shared" si="17"/>
        <v>198282.90325814544</v>
      </c>
      <c r="M61" s="135">
        <f t="shared" si="17"/>
        <v>332836.84611528821</v>
      </c>
      <c r="N61" s="135">
        <f t="shared" si="17"/>
        <v>352986.05614035088</v>
      </c>
      <c r="O61" s="135">
        <f t="shared" si="17"/>
        <v>237898.64894686712</v>
      </c>
      <c r="P61" s="135">
        <f t="shared" si="17"/>
        <v>136401.09021228069</v>
      </c>
      <c r="Q61" s="135">
        <f t="shared" si="17"/>
        <v>179073.32311904768</v>
      </c>
      <c r="R61" s="135">
        <f t="shared" si="17"/>
        <v>247421.04862155387</v>
      </c>
      <c r="S61" s="135">
        <f t="shared" si="17"/>
        <v>204936.91127819556</v>
      </c>
      <c r="T61" s="135">
        <f t="shared" si="17"/>
        <v>245104.12230576447</v>
      </c>
      <c r="U61" s="135">
        <f t="shared" si="17"/>
        <v>234414.45413533834</v>
      </c>
      <c r="V61" s="135">
        <f t="shared" si="17"/>
        <v>238075.25413533839</v>
      </c>
      <c r="W61" s="135">
        <f t="shared" si="17"/>
        <v>393789.85162907268</v>
      </c>
      <c r="X61" s="135">
        <f t="shared" si="17"/>
        <v>330238.6115288221</v>
      </c>
      <c r="Y61" s="135">
        <f t="shared" si="17"/>
        <v>425908.6716791981</v>
      </c>
      <c r="Z61" s="135">
        <f t="shared" si="17"/>
        <v>416517.1007518798</v>
      </c>
      <c r="AA61" s="135">
        <f t="shared" si="17"/>
        <v>409586.47619047621</v>
      </c>
      <c r="AB61" s="135">
        <f t="shared" si="17"/>
        <v>371181.2780062657</v>
      </c>
      <c r="AC61" s="135">
        <f t="shared" si="17"/>
        <v>381476.64084711776</v>
      </c>
      <c r="AD61" s="135">
        <f t="shared" si="17"/>
        <v>339124.8893060151</v>
      </c>
      <c r="AE61" s="135">
        <f t="shared" si="17"/>
        <v>415737.61143583967</v>
      </c>
      <c r="AF61" s="135">
        <f t="shared" si="17"/>
        <v>417501.93673583958</v>
      </c>
      <c r="AG61" s="135">
        <f t="shared" si="17"/>
        <v>469598.91667243105</v>
      </c>
      <c r="AH61" s="118">
        <f>SUM(D61:AG61)</f>
        <v>8734825.3790819049</v>
      </c>
    </row>
    <row r="62" spans="2:34" ht="15.75" thickBot="1" x14ac:dyDescent="0.3">
      <c r="B62" s="127" t="s">
        <v>97</v>
      </c>
      <c r="C62" s="143" t="s">
        <v>44</v>
      </c>
      <c r="D62" s="140">
        <f>IFERROR(D54+D61,"")</f>
        <v>396667.66218715924</v>
      </c>
      <c r="E62" s="100">
        <f t="shared" ref="E62:AG62" si="18">IFERROR(E54+E61,"")</f>
        <v>514536.23327308253</v>
      </c>
      <c r="F62" s="100">
        <f t="shared" si="18"/>
        <v>566732.97383223032</v>
      </c>
      <c r="G62" s="100">
        <f t="shared" si="18"/>
        <v>562264.59200125327</v>
      </c>
      <c r="H62" s="100">
        <f t="shared" si="18"/>
        <v>485636.28319734294</v>
      </c>
      <c r="I62" s="100">
        <f t="shared" si="18"/>
        <v>585912.30822097452</v>
      </c>
      <c r="J62" s="100">
        <f t="shared" si="18"/>
        <v>747903.61663190206</v>
      </c>
      <c r="K62" s="100">
        <f t="shared" si="18"/>
        <v>756835.40955100977</v>
      </c>
      <c r="L62" s="100">
        <f t="shared" si="18"/>
        <v>553166.72862669034</v>
      </c>
      <c r="M62" s="100">
        <f t="shared" si="18"/>
        <v>665134.16952746408</v>
      </c>
      <c r="N62" s="100">
        <f t="shared" si="18"/>
        <v>686567.38512145076</v>
      </c>
      <c r="O62" s="100">
        <f t="shared" si="18"/>
        <v>610636.24698043871</v>
      </c>
      <c r="P62" s="100">
        <f t="shared" si="18"/>
        <v>481752.61981292599</v>
      </c>
      <c r="Q62" s="100">
        <f t="shared" si="18"/>
        <v>439757.89657623484</v>
      </c>
      <c r="R62" s="100">
        <f t="shared" si="18"/>
        <v>446359.56832755398</v>
      </c>
      <c r="S62" s="100">
        <f t="shared" si="18"/>
        <v>359873.01418206317</v>
      </c>
      <c r="T62" s="100">
        <f t="shared" si="18"/>
        <v>436921.86090576439</v>
      </c>
      <c r="U62" s="100">
        <f t="shared" si="18"/>
        <v>508951.8033285382</v>
      </c>
      <c r="V62" s="100">
        <f t="shared" si="18"/>
        <v>489327.5687967384</v>
      </c>
      <c r="W62" s="100">
        <f t="shared" si="18"/>
        <v>707432.22666517249</v>
      </c>
      <c r="X62" s="100">
        <f t="shared" si="18"/>
        <v>619709.28222782176</v>
      </c>
      <c r="Y62" s="100">
        <f t="shared" si="18"/>
        <v>706219.03331919771</v>
      </c>
      <c r="Z62" s="100">
        <f t="shared" si="18"/>
        <v>771452.14164926833</v>
      </c>
      <c r="AA62" s="100">
        <f t="shared" si="18"/>
        <v>793776.97694047587</v>
      </c>
      <c r="AB62" s="100">
        <f t="shared" si="18"/>
        <v>541512.5689965901</v>
      </c>
      <c r="AC62" s="100" t="str">
        <f t="shared" si="18"/>
        <v/>
      </c>
      <c r="AD62" s="100" t="str">
        <f t="shared" si="18"/>
        <v/>
      </c>
      <c r="AE62" s="100" t="str">
        <f t="shared" si="18"/>
        <v/>
      </c>
      <c r="AF62" s="100" t="str">
        <f t="shared" si="18"/>
        <v/>
      </c>
      <c r="AG62" s="100" t="str">
        <f t="shared" si="18"/>
        <v/>
      </c>
      <c r="AH62" s="119">
        <f>SUM(D62:AG62)</f>
        <v>14435040.170879344</v>
      </c>
    </row>
    <row r="63" spans="2:34" ht="16.5" thickBot="1" x14ac:dyDescent="0.3">
      <c r="B63" s="241" t="s">
        <v>62</v>
      </c>
      <c r="C63" s="242"/>
      <c r="D63" s="243"/>
      <c r="E63" s="244"/>
      <c r="F63" s="244"/>
      <c r="G63" s="244"/>
      <c r="H63" s="244"/>
      <c r="I63" s="244"/>
      <c r="J63" s="244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5"/>
    </row>
    <row r="64" spans="2:34" x14ac:dyDescent="0.25">
      <c r="B64" s="130" t="s">
        <v>61</v>
      </c>
      <c r="C64" s="131" t="s">
        <v>32</v>
      </c>
      <c r="D64" s="83">
        <f t="shared" ref="D64:AG64" si="19">(SUM(D13:D15)*9500)/10^6</f>
        <v>421.48603450000002</v>
      </c>
      <c r="E64" s="84">
        <f t="shared" si="19"/>
        <v>412.70963999999998</v>
      </c>
      <c r="F64" s="84">
        <f t="shared" si="19"/>
        <v>408.95790000000005</v>
      </c>
      <c r="G64" s="84">
        <f t="shared" si="19"/>
        <v>419.29865000000001</v>
      </c>
      <c r="H64" s="84">
        <f t="shared" si="19"/>
        <v>423.03746999999998</v>
      </c>
      <c r="I64" s="84">
        <f t="shared" si="19"/>
        <v>425.12230199999999</v>
      </c>
      <c r="J64" s="84">
        <f t="shared" si="19"/>
        <v>429.08517000000001</v>
      </c>
      <c r="K64" s="84">
        <f t="shared" si="19"/>
        <v>435.38091500000002</v>
      </c>
      <c r="L64" s="84">
        <f t="shared" si="19"/>
        <v>415.87058925000008</v>
      </c>
      <c r="M64" s="84">
        <f t="shared" si="19"/>
        <v>398.12652250000002</v>
      </c>
      <c r="N64" s="84">
        <f t="shared" si="19"/>
        <v>407.58319299999999</v>
      </c>
      <c r="O64" s="84">
        <f t="shared" si="19"/>
        <v>404.60295750000006</v>
      </c>
      <c r="P64" s="84">
        <f t="shared" si="19"/>
        <v>417.36022250000002</v>
      </c>
      <c r="Q64" s="84">
        <f t="shared" si="19"/>
        <v>390.63188225000005</v>
      </c>
      <c r="R64" s="84">
        <f t="shared" si="19"/>
        <v>365.03265499999998</v>
      </c>
      <c r="S64" s="84">
        <f t="shared" si="19"/>
        <v>346.51459</v>
      </c>
      <c r="T64" s="84">
        <f t="shared" si="19"/>
        <v>369.99393499999996</v>
      </c>
      <c r="U64" s="84">
        <f t="shared" si="19"/>
        <v>394.07201750000002</v>
      </c>
      <c r="V64" s="84">
        <f t="shared" si="19"/>
        <v>385.29007024999993</v>
      </c>
      <c r="W64" s="84">
        <f t="shared" si="19"/>
        <v>396.43851975000001</v>
      </c>
      <c r="X64" s="84">
        <f t="shared" si="19"/>
        <v>402.13272000000001</v>
      </c>
      <c r="Y64" s="84">
        <f t="shared" si="19"/>
        <v>396.55279999999999</v>
      </c>
      <c r="Z64" s="84">
        <f t="shared" si="19"/>
        <v>408.38419119999998</v>
      </c>
      <c r="AA64" s="84">
        <f t="shared" si="19"/>
        <v>403.75285000000002</v>
      </c>
      <c r="AB64" s="84">
        <f t="shared" si="19"/>
        <v>199.01384699999997</v>
      </c>
      <c r="AC64" s="84">
        <f t="shared" si="19"/>
        <v>0</v>
      </c>
      <c r="AD64" s="84">
        <f t="shared" si="19"/>
        <v>0</v>
      </c>
      <c r="AE64" s="84">
        <f t="shared" si="19"/>
        <v>0</v>
      </c>
      <c r="AF64" s="84">
        <f t="shared" si="19"/>
        <v>0</v>
      </c>
      <c r="AG64" s="84">
        <f t="shared" si="19"/>
        <v>0</v>
      </c>
      <c r="AH64" s="63">
        <f>SUM(D64:AG64)</f>
        <v>9876.4316441999999</v>
      </c>
    </row>
    <row r="65" spans="2:34" x14ac:dyDescent="0.25">
      <c r="B65" s="7" t="s">
        <v>57</v>
      </c>
      <c r="C65" s="8" t="s">
        <v>32</v>
      </c>
      <c r="D65" s="28">
        <f t="shared" ref="D65:AG65" si="20">((D26*860.5)/10^6)+((D30*1000*565)/10^6)+((D46*3024)/10^6)+D39</f>
        <v>283.09709500000002</v>
      </c>
      <c r="E65" s="28">
        <f t="shared" si="20"/>
        <v>281.460869</v>
      </c>
      <c r="F65" s="28">
        <f t="shared" si="20"/>
        <v>279.20099199999999</v>
      </c>
      <c r="G65" s="28">
        <f t="shared" si="20"/>
        <v>284.58546280000002</v>
      </c>
      <c r="H65" s="28">
        <f t="shared" si="20"/>
        <v>284.82885224</v>
      </c>
      <c r="I65" s="28">
        <f t="shared" si="20"/>
        <v>291.63603647999997</v>
      </c>
      <c r="J65" s="28">
        <f t="shared" si="20"/>
        <v>287.79102191999999</v>
      </c>
      <c r="K65" s="28">
        <f t="shared" si="20"/>
        <v>290.70021215999998</v>
      </c>
      <c r="L65" s="28">
        <f t="shared" si="20"/>
        <v>275.91836266666667</v>
      </c>
      <c r="M65" s="28">
        <f t="shared" si="20"/>
        <v>260.17137099999997</v>
      </c>
      <c r="N65" s="28">
        <f t="shared" si="20"/>
        <v>261.14913488000002</v>
      </c>
      <c r="O65" s="28">
        <f t="shared" si="20"/>
        <v>267.81768599999998</v>
      </c>
      <c r="P65" s="28">
        <f t="shared" si="20"/>
        <v>278.58706633333333</v>
      </c>
      <c r="Q65" s="28">
        <f t="shared" si="20"/>
        <v>258.54809</v>
      </c>
      <c r="R65" s="28">
        <f t="shared" si="20"/>
        <v>239.67813660000002</v>
      </c>
      <c r="S65" s="28">
        <f t="shared" si="20"/>
        <v>223.15519833333332</v>
      </c>
      <c r="T65" s="28">
        <f t="shared" si="20"/>
        <v>229.5096016</v>
      </c>
      <c r="U65" s="28">
        <f t="shared" si="20"/>
        <v>265.91698860000002</v>
      </c>
      <c r="V65" s="28">
        <f t="shared" si="20"/>
        <v>257.56833707999999</v>
      </c>
      <c r="W65" s="28">
        <f t="shared" si="20"/>
        <v>263.66086727999999</v>
      </c>
      <c r="X65" s="28">
        <f t="shared" si="20"/>
        <v>263.0439336</v>
      </c>
      <c r="Y65" s="28">
        <f t="shared" si="20"/>
        <v>257.59369320000002</v>
      </c>
      <c r="Z65" s="28">
        <f t="shared" si="20"/>
        <v>271.02175800000003</v>
      </c>
      <c r="AA65" s="28">
        <f t="shared" si="20"/>
        <v>261.08802176</v>
      </c>
      <c r="AB65" s="28">
        <f t="shared" si="20"/>
        <v>128.50400566666667</v>
      </c>
      <c r="AC65" s="28">
        <f t="shared" si="20"/>
        <v>0</v>
      </c>
      <c r="AD65" s="28">
        <f t="shared" si="20"/>
        <v>0</v>
      </c>
      <c r="AE65" s="28">
        <f t="shared" si="20"/>
        <v>0</v>
      </c>
      <c r="AF65" s="28">
        <f t="shared" si="20"/>
        <v>0</v>
      </c>
      <c r="AG65" s="28">
        <f t="shared" si="20"/>
        <v>0</v>
      </c>
      <c r="AH65" s="44">
        <f>SUM(D65:AG65)</f>
        <v>6546.2327941999993</v>
      </c>
    </row>
    <row r="66" spans="2:34" ht="15.75" thickBot="1" x14ac:dyDescent="0.3">
      <c r="B66" s="132" t="s">
        <v>62</v>
      </c>
      <c r="C66" s="133" t="s">
        <v>63</v>
      </c>
      <c r="D66" s="90">
        <f>IFERROR((D65/D64)*100,"")</f>
        <v>67.16642351764564</v>
      </c>
      <c r="E66" s="90">
        <f t="shared" ref="E66:AG66" si="21">IFERROR((E65/E64)*100,"")</f>
        <v>68.198278334375715</v>
      </c>
      <c r="F66" s="90">
        <f t="shared" si="21"/>
        <v>68.271328662436886</v>
      </c>
      <c r="G66" s="90">
        <f t="shared" si="21"/>
        <v>67.871781318637687</v>
      </c>
      <c r="H66" s="90">
        <f t="shared" si="21"/>
        <v>67.329461912676436</v>
      </c>
      <c r="I66" s="90">
        <f t="shared" si="21"/>
        <v>68.600502751323546</v>
      </c>
      <c r="J66" s="90">
        <f t="shared" si="21"/>
        <v>67.070838621619103</v>
      </c>
      <c r="K66" s="90">
        <f t="shared" si="21"/>
        <v>66.769167445017658</v>
      </c>
      <c r="L66" s="90">
        <f t="shared" si="21"/>
        <v>66.347168998959603</v>
      </c>
      <c r="M66" s="90">
        <f t="shared" si="21"/>
        <v>65.348917064423901</v>
      </c>
      <c r="N66" s="90">
        <f t="shared" si="21"/>
        <v>64.072596555766225</v>
      </c>
      <c r="O66" s="90">
        <f t="shared" si="21"/>
        <v>66.192715855271516</v>
      </c>
      <c r="P66" s="90">
        <f t="shared" si="21"/>
        <v>66.749788627336983</v>
      </c>
      <c r="Q66" s="90">
        <f t="shared" si="21"/>
        <v>66.187144917816028</v>
      </c>
      <c r="R66" s="90">
        <f t="shared" si="21"/>
        <v>65.659368639224908</v>
      </c>
      <c r="S66" s="90">
        <f t="shared" si="21"/>
        <v>64.399942967288425</v>
      </c>
      <c r="T66" s="90">
        <f t="shared" si="21"/>
        <v>62.030638853580136</v>
      </c>
      <c r="U66" s="90">
        <f t="shared" si="21"/>
        <v>67.479287234597933</v>
      </c>
      <c r="V66" s="90">
        <f t="shared" si="21"/>
        <v>66.850499654162846</v>
      </c>
      <c r="W66" s="90">
        <f t="shared" si="21"/>
        <v>66.507378608483464</v>
      </c>
      <c r="X66" s="90">
        <f t="shared" si="21"/>
        <v>65.412218533224546</v>
      </c>
      <c r="Y66" s="90">
        <f t="shared" si="21"/>
        <v>64.958233355053864</v>
      </c>
      <c r="Z66" s="90">
        <f t="shared" si="21"/>
        <v>66.364409749463405</v>
      </c>
      <c r="AA66" s="90">
        <f t="shared" si="21"/>
        <v>64.665307442411859</v>
      </c>
      <c r="AB66" s="90">
        <f t="shared" si="21"/>
        <v>64.570384223901115</v>
      </c>
      <c r="AC66" s="90" t="str">
        <f t="shared" si="21"/>
        <v/>
      </c>
      <c r="AD66" s="90" t="str">
        <f t="shared" si="21"/>
        <v/>
      </c>
      <c r="AE66" s="90" t="str">
        <f t="shared" si="21"/>
        <v/>
      </c>
      <c r="AF66" s="90" t="str">
        <f t="shared" si="21"/>
        <v/>
      </c>
      <c r="AG66" s="90" t="str">
        <f t="shared" si="21"/>
        <v/>
      </c>
      <c r="AH66" s="71"/>
    </row>
    <row r="67" spans="2:34" ht="16.5" thickBot="1" x14ac:dyDescent="0.3">
      <c r="B67" s="237" t="s">
        <v>66</v>
      </c>
      <c r="C67" s="238"/>
      <c r="D67" s="228"/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29"/>
      <c r="AD67" s="229"/>
      <c r="AE67" s="229"/>
      <c r="AF67" s="229"/>
      <c r="AG67" s="229"/>
      <c r="AH67" s="230"/>
    </row>
    <row r="68" spans="2:34" x14ac:dyDescent="0.25">
      <c r="B68" s="130" t="s">
        <v>64</v>
      </c>
      <c r="C68" s="131" t="s">
        <v>32</v>
      </c>
      <c r="D68" s="60">
        <f t="shared" ref="D68:AG68" si="22">(D21*1000*4800)/10^6</f>
        <v>160.512</v>
      </c>
      <c r="E68" s="61">
        <f t="shared" si="22"/>
        <v>222.43199999999999</v>
      </c>
      <c r="F68" s="61">
        <f t="shared" si="22"/>
        <v>237.12</v>
      </c>
      <c r="G68" s="61">
        <f t="shared" si="22"/>
        <v>198.43199999999999</v>
      </c>
      <c r="H68" s="61">
        <f t="shared" si="22"/>
        <v>159.36000000000001</v>
      </c>
      <c r="I68" s="61">
        <f t="shared" si="22"/>
        <v>222.91200000000001</v>
      </c>
      <c r="J68" s="61">
        <f t="shared" si="22"/>
        <v>275.23200000000003</v>
      </c>
      <c r="K68" s="61">
        <f t="shared" si="22"/>
        <v>264</v>
      </c>
      <c r="L68" s="61">
        <f t="shared" si="22"/>
        <v>221.85599999999999</v>
      </c>
      <c r="M68" s="61">
        <f t="shared" si="22"/>
        <v>237.072</v>
      </c>
      <c r="N68" s="61">
        <f t="shared" si="22"/>
        <v>254.59200000000001</v>
      </c>
      <c r="O68" s="61">
        <f t="shared" si="22"/>
        <v>225.36</v>
      </c>
      <c r="P68" s="61">
        <f t="shared" si="22"/>
        <v>174.91200000000001</v>
      </c>
      <c r="Q68" s="61">
        <f t="shared" si="22"/>
        <v>229.34399999999999</v>
      </c>
      <c r="R68" s="61">
        <f t="shared" si="22"/>
        <v>265.05599999999998</v>
      </c>
      <c r="S68" s="61">
        <f t="shared" si="22"/>
        <v>224.78399999999999</v>
      </c>
      <c r="T68" s="61">
        <f t="shared" si="22"/>
        <v>230.16</v>
      </c>
      <c r="U68" s="61">
        <f t="shared" si="22"/>
        <v>216.48</v>
      </c>
      <c r="V68" s="61">
        <f t="shared" si="22"/>
        <v>213.88800000000001</v>
      </c>
      <c r="W68" s="61">
        <f t="shared" si="22"/>
        <v>258.14400000000001</v>
      </c>
      <c r="X68" s="61">
        <f t="shared" si="22"/>
        <v>236.256</v>
      </c>
      <c r="Y68" s="61">
        <f t="shared" si="22"/>
        <v>252</v>
      </c>
      <c r="Z68" s="61">
        <f t="shared" si="22"/>
        <v>248.54400000000001</v>
      </c>
      <c r="AA68" s="61">
        <f t="shared" si="22"/>
        <v>235.2</v>
      </c>
      <c r="AB68" s="61">
        <f t="shared" si="22"/>
        <v>234.96</v>
      </c>
      <c r="AC68" s="61">
        <f t="shared" si="22"/>
        <v>250.56</v>
      </c>
      <c r="AD68" s="61">
        <f t="shared" si="22"/>
        <v>214.94399999999999</v>
      </c>
      <c r="AE68" s="61">
        <f t="shared" si="22"/>
        <v>254.4</v>
      </c>
      <c r="AF68" s="61">
        <f t="shared" si="22"/>
        <v>261.072</v>
      </c>
      <c r="AG68" s="61">
        <f t="shared" si="22"/>
        <v>324.52800000000002</v>
      </c>
      <c r="AH68" s="63">
        <f>SUM(D68:AG68)</f>
        <v>7004.112000000001</v>
      </c>
    </row>
    <row r="69" spans="2:34" x14ac:dyDescent="0.25">
      <c r="B69" s="7" t="s">
        <v>65</v>
      </c>
      <c r="C69" s="8" t="s">
        <v>32</v>
      </c>
      <c r="D69" s="28">
        <f t="shared" ref="D69:AG69" si="23">D40+(((D32)*1000*565))/10^6</f>
        <v>92</v>
      </c>
      <c r="E69" s="3">
        <f t="shared" si="23"/>
        <v>132</v>
      </c>
      <c r="F69" s="3">
        <f t="shared" si="23"/>
        <v>147</v>
      </c>
      <c r="G69" s="3">
        <f t="shared" si="23"/>
        <v>113.7345</v>
      </c>
      <c r="H69" s="3">
        <f t="shared" si="23"/>
        <v>87</v>
      </c>
      <c r="I69" s="3">
        <f t="shared" si="23"/>
        <v>129.35599999999999</v>
      </c>
      <c r="J69" s="3">
        <f t="shared" si="23"/>
        <v>208.82499999999999</v>
      </c>
      <c r="K69" s="3">
        <f t="shared" si="23"/>
        <v>198.67250000000001</v>
      </c>
      <c r="L69" s="3">
        <f t="shared" si="23"/>
        <v>130</v>
      </c>
      <c r="M69" s="3">
        <f t="shared" si="23"/>
        <v>176</v>
      </c>
      <c r="N69" s="3">
        <f t="shared" si="23"/>
        <v>189</v>
      </c>
      <c r="O69" s="3">
        <f t="shared" si="23"/>
        <v>144.13</v>
      </c>
      <c r="P69" s="3">
        <f t="shared" si="23"/>
        <v>106.69499999999999</v>
      </c>
      <c r="Q69" s="3">
        <f t="shared" si="23"/>
        <v>154.82499999999999</v>
      </c>
      <c r="R69" s="3">
        <f t="shared" si="23"/>
        <v>193</v>
      </c>
      <c r="S69" s="3">
        <f t="shared" si="23"/>
        <v>162</v>
      </c>
      <c r="T69" s="3">
        <f t="shared" si="23"/>
        <v>167</v>
      </c>
      <c r="U69" s="3">
        <f t="shared" si="23"/>
        <v>151</v>
      </c>
      <c r="V69" s="3">
        <f t="shared" si="23"/>
        <v>152</v>
      </c>
      <c r="W69" s="3">
        <f t="shared" si="23"/>
        <v>192</v>
      </c>
      <c r="X69" s="3">
        <f t="shared" si="23"/>
        <v>172</v>
      </c>
      <c r="Y69" s="3">
        <f t="shared" si="23"/>
        <v>186</v>
      </c>
      <c r="Z69" s="3">
        <f t="shared" si="23"/>
        <v>183</v>
      </c>
      <c r="AA69" s="3">
        <f t="shared" si="23"/>
        <v>172</v>
      </c>
      <c r="AB69" s="3">
        <f t="shared" si="23"/>
        <v>170.35599999999999</v>
      </c>
      <c r="AC69" s="3">
        <f t="shared" si="23"/>
        <v>180.08500000000001</v>
      </c>
      <c r="AD69" s="3">
        <f t="shared" si="23"/>
        <v>158.08500000000001</v>
      </c>
      <c r="AE69" s="3">
        <f t="shared" si="23"/>
        <v>192.65</v>
      </c>
      <c r="AF69" s="3">
        <f t="shared" si="23"/>
        <v>204.78</v>
      </c>
      <c r="AG69" s="3">
        <f t="shared" si="23"/>
        <v>255.73500000000001</v>
      </c>
      <c r="AH69" s="44">
        <f>SUM(D69:AG69)</f>
        <v>4900.9289999999992</v>
      </c>
    </row>
    <row r="70" spans="2:34" ht="15.75" thickBot="1" x14ac:dyDescent="0.3">
      <c r="B70" s="7" t="s">
        <v>67</v>
      </c>
      <c r="C70" s="8" t="s">
        <v>63</v>
      </c>
      <c r="D70" s="90">
        <f>IFERROR((D69/D68)*100,"")</f>
        <v>57.316586921850075</v>
      </c>
      <c r="E70" s="90">
        <f t="shared" ref="E70:AH70" si="24">IFERROR((E69/E68)*100,"")</f>
        <v>59.343979283556322</v>
      </c>
      <c r="F70" s="90">
        <f t="shared" si="24"/>
        <v>61.993927125506076</v>
      </c>
      <c r="G70" s="90">
        <f t="shared" si="24"/>
        <v>57.316612239961295</v>
      </c>
      <c r="H70" s="90">
        <f t="shared" si="24"/>
        <v>54.593373493975896</v>
      </c>
      <c r="I70" s="90">
        <f t="shared" si="24"/>
        <v>58.030074648291695</v>
      </c>
      <c r="J70" s="90">
        <f t="shared" si="24"/>
        <v>75.872354958725722</v>
      </c>
      <c r="K70" s="90">
        <f t="shared" si="24"/>
        <v>75.254734848484844</v>
      </c>
      <c r="L70" s="90">
        <f t="shared" si="24"/>
        <v>58.596567142651089</v>
      </c>
      <c r="M70" s="90">
        <f t="shared" si="24"/>
        <v>74.239049740163324</v>
      </c>
      <c r="N70" s="90">
        <f t="shared" si="24"/>
        <v>74.236425339366505</v>
      </c>
      <c r="O70" s="90">
        <f t="shared" si="24"/>
        <v>63.95544905928292</v>
      </c>
      <c r="P70" s="90">
        <f t="shared" si="24"/>
        <v>60.999245334796925</v>
      </c>
      <c r="Q70" s="90">
        <f t="shared" si="24"/>
        <v>67.507761266917811</v>
      </c>
      <c r="R70" s="90">
        <f t="shared" si="24"/>
        <v>72.814801400458776</v>
      </c>
      <c r="S70" s="90">
        <f t="shared" si="24"/>
        <v>72.069186418962204</v>
      </c>
      <c r="T70" s="90">
        <f t="shared" si="24"/>
        <v>72.558220368439351</v>
      </c>
      <c r="U70" s="90">
        <f t="shared" si="24"/>
        <v>69.752402069475238</v>
      </c>
      <c r="V70" s="90">
        <f t="shared" si="24"/>
        <v>71.065230400957518</v>
      </c>
      <c r="W70" s="90">
        <f t="shared" si="24"/>
        <v>74.377091855708443</v>
      </c>
      <c r="X70" s="90">
        <f t="shared" si="24"/>
        <v>72.802383854801562</v>
      </c>
      <c r="Y70" s="90">
        <f t="shared" si="24"/>
        <v>73.80952380952381</v>
      </c>
      <c r="Z70" s="90">
        <f t="shared" si="24"/>
        <v>73.628814213982224</v>
      </c>
      <c r="AA70" s="90">
        <f t="shared" si="24"/>
        <v>73.129251700680271</v>
      </c>
      <c r="AB70" s="90">
        <f t="shared" si="24"/>
        <v>72.504256043581876</v>
      </c>
      <c r="AC70" s="90">
        <f t="shared" si="24"/>
        <v>71.873004469987237</v>
      </c>
      <c r="AD70" s="90">
        <f t="shared" si="24"/>
        <v>73.547063421170179</v>
      </c>
      <c r="AE70" s="90">
        <f t="shared" si="24"/>
        <v>75.727201257861637</v>
      </c>
      <c r="AF70" s="90">
        <f t="shared" si="24"/>
        <v>78.438132009560576</v>
      </c>
      <c r="AG70" s="90">
        <f t="shared" si="24"/>
        <v>78.802137257802102</v>
      </c>
      <c r="AH70" s="90">
        <f t="shared" si="24"/>
        <v>69.972167778013812</v>
      </c>
    </row>
    <row r="71" spans="2:34" x14ac:dyDescent="0.25">
      <c r="B71" s="7" t="s">
        <v>68</v>
      </c>
      <c r="C71" s="8" t="s">
        <v>32</v>
      </c>
      <c r="D71" s="28">
        <f t="shared" ref="D71:AG71" si="25">(D22*1000*4800)/10^6</f>
        <v>179.71199999999999</v>
      </c>
      <c r="E71" s="3">
        <f t="shared" si="25"/>
        <v>173.61600000000001</v>
      </c>
      <c r="F71" s="3">
        <f t="shared" si="25"/>
        <v>167.04</v>
      </c>
      <c r="G71" s="3">
        <f t="shared" si="25"/>
        <v>183.36</v>
      </c>
      <c r="H71" s="3">
        <f t="shared" si="25"/>
        <v>165.12</v>
      </c>
      <c r="I71" s="3">
        <f t="shared" si="25"/>
        <v>189.072</v>
      </c>
      <c r="J71" s="3">
        <f t="shared" si="25"/>
        <v>196.8</v>
      </c>
      <c r="K71" s="3">
        <f t="shared" si="25"/>
        <v>190.12799999999999</v>
      </c>
      <c r="L71" s="3">
        <f t="shared" si="25"/>
        <v>182.4</v>
      </c>
      <c r="M71" s="3">
        <f t="shared" si="25"/>
        <v>193.87200000000001</v>
      </c>
      <c r="N71" s="3">
        <f t="shared" si="25"/>
        <v>186.38399999999999</v>
      </c>
      <c r="O71" s="3">
        <f t="shared" si="25"/>
        <v>185.328</v>
      </c>
      <c r="P71" s="3">
        <f t="shared" si="25"/>
        <v>109.34399999999999</v>
      </c>
      <c r="Q71" s="3">
        <f t="shared" si="25"/>
        <v>0</v>
      </c>
      <c r="R71" s="3">
        <f t="shared" si="25"/>
        <v>0</v>
      </c>
      <c r="S71" s="3">
        <f t="shared" si="25"/>
        <v>0</v>
      </c>
      <c r="T71" s="3">
        <f t="shared" si="25"/>
        <v>88.272000000000006</v>
      </c>
      <c r="U71" s="3">
        <f t="shared" si="25"/>
        <v>123.16800000000001</v>
      </c>
      <c r="V71" s="3">
        <f t="shared" si="25"/>
        <v>122.688</v>
      </c>
      <c r="W71" s="3">
        <f t="shared" si="25"/>
        <v>185.328</v>
      </c>
      <c r="X71" s="3">
        <f t="shared" si="25"/>
        <v>152.78399999999999</v>
      </c>
      <c r="Y71" s="3">
        <f t="shared" si="25"/>
        <v>218.4</v>
      </c>
      <c r="Z71" s="3">
        <f t="shared" si="25"/>
        <v>210.14400000000001</v>
      </c>
      <c r="AA71" s="3">
        <f t="shared" si="25"/>
        <v>212.16</v>
      </c>
      <c r="AB71" s="3">
        <f t="shared" si="25"/>
        <v>200.54400000000001</v>
      </c>
      <c r="AC71" s="3">
        <f t="shared" si="25"/>
        <v>173.85599999999999</v>
      </c>
      <c r="AD71" s="3">
        <f t="shared" si="25"/>
        <v>160.27199999999999</v>
      </c>
      <c r="AE71" s="3">
        <f t="shared" si="25"/>
        <v>179.47200000000001</v>
      </c>
      <c r="AF71" s="3">
        <f t="shared" si="25"/>
        <v>175.72800000000001</v>
      </c>
      <c r="AG71" s="3">
        <f t="shared" si="25"/>
        <v>170.928</v>
      </c>
      <c r="AH71" s="44">
        <f>SUM(D71:AG71)</f>
        <v>4675.92</v>
      </c>
    </row>
    <row r="72" spans="2:34" x14ac:dyDescent="0.25">
      <c r="B72" s="7" t="s">
        <v>69</v>
      </c>
      <c r="C72" s="8" t="s">
        <v>32</v>
      </c>
      <c r="D72" s="28">
        <f t="shared" ref="D72:AG72" si="26">D41+(((D33)*1000*565))/10^6</f>
        <v>96</v>
      </c>
      <c r="E72" s="3">
        <f t="shared" si="26"/>
        <v>90</v>
      </c>
      <c r="F72" s="3">
        <f t="shared" si="26"/>
        <v>85</v>
      </c>
      <c r="G72" s="3">
        <f t="shared" si="26"/>
        <v>107</v>
      </c>
      <c r="H72" s="3">
        <f t="shared" si="26"/>
        <v>85</v>
      </c>
      <c r="I72" s="3">
        <f t="shared" si="26"/>
        <v>107</v>
      </c>
      <c r="J72" s="3">
        <f t="shared" si="26"/>
        <v>112</v>
      </c>
      <c r="K72" s="3">
        <f t="shared" si="26"/>
        <v>111.13</v>
      </c>
      <c r="L72" s="3">
        <f t="shared" si="26"/>
        <v>103</v>
      </c>
      <c r="M72" s="3">
        <f t="shared" si="26"/>
        <v>114</v>
      </c>
      <c r="N72" s="3">
        <f t="shared" si="26"/>
        <v>112</v>
      </c>
      <c r="O72" s="3">
        <f t="shared" si="26"/>
        <v>105</v>
      </c>
      <c r="P72" s="3">
        <f t="shared" si="26"/>
        <v>56</v>
      </c>
      <c r="Q72" s="3">
        <f t="shared" si="26"/>
        <v>0</v>
      </c>
      <c r="R72" s="3">
        <f t="shared" si="26"/>
        <v>0</v>
      </c>
      <c r="S72" s="3">
        <f t="shared" si="26"/>
        <v>0</v>
      </c>
      <c r="T72" s="3">
        <f t="shared" si="26"/>
        <v>47</v>
      </c>
      <c r="U72" s="3">
        <f t="shared" si="26"/>
        <v>68</v>
      </c>
      <c r="V72" s="3">
        <f t="shared" si="26"/>
        <v>67</v>
      </c>
      <c r="W72" s="3">
        <f t="shared" si="26"/>
        <v>124</v>
      </c>
      <c r="X72" s="3">
        <f t="shared" si="26"/>
        <v>100</v>
      </c>
      <c r="Y72" s="3">
        <f t="shared" si="26"/>
        <v>152</v>
      </c>
      <c r="Z72" s="3">
        <f t="shared" si="26"/>
        <v>147</v>
      </c>
      <c r="AA72" s="3">
        <f t="shared" si="26"/>
        <v>151</v>
      </c>
      <c r="AB72" s="3">
        <f t="shared" si="26"/>
        <v>134.46899999999999</v>
      </c>
      <c r="AC72" s="3">
        <f t="shared" si="26"/>
        <v>123.215</v>
      </c>
      <c r="AD72" s="3">
        <f t="shared" si="26"/>
        <v>110.65</v>
      </c>
      <c r="AE72" s="3">
        <f t="shared" si="26"/>
        <v>126.215</v>
      </c>
      <c r="AF72" s="3">
        <f t="shared" si="26"/>
        <v>115.78</v>
      </c>
      <c r="AG72" s="3">
        <f t="shared" si="26"/>
        <v>106.52</v>
      </c>
      <c r="AH72" s="44">
        <f>SUM(D72:AG72)</f>
        <v>2855.9790000000007</v>
      </c>
    </row>
    <row r="73" spans="2:34" ht="15.75" thickBot="1" x14ac:dyDescent="0.3">
      <c r="B73" s="132" t="s">
        <v>70</v>
      </c>
      <c r="C73" s="133" t="s">
        <v>63</v>
      </c>
      <c r="D73" s="90">
        <f>IFERROR((D72/D71)*100,"")</f>
        <v>53.418803418803421</v>
      </c>
      <c r="E73" s="90">
        <f t="shared" ref="E73:AH73" si="27">IFERROR((E72/E71)*100,"")</f>
        <v>51.83854022670721</v>
      </c>
      <c r="F73" s="90">
        <f t="shared" si="27"/>
        <v>50.886015325670499</v>
      </c>
      <c r="G73" s="90">
        <f t="shared" si="27"/>
        <v>58.355148342059337</v>
      </c>
      <c r="H73" s="90">
        <f t="shared" si="27"/>
        <v>51.477713178294572</v>
      </c>
      <c r="I73" s="90">
        <f t="shared" si="27"/>
        <v>56.592197681306587</v>
      </c>
      <c r="J73" s="90">
        <f t="shared" si="27"/>
        <v>56.910569105691053</v>
      </c>
      <c r="K73" s="90">
        <f t="shared" si="27"/>
        <v>58.45009677690819</v>
      </c>
      <c r="L73" s="90">
        <f t="shared" si="27"/>
        <v>56.469298245614027</v>
      </c>
      <c r="M73" s="90">
        <f t="shared" si="27"/>
        <v>58.801683585045794</v>
      </c>
      <c r="N73" s="90">
        <f t="shared" si="27"/>
        <v>60.090994935187567</v>
      </c>
      <c r="O73" s="90">
        <f t="shared" si="27"/>
        <v>56.656306656306654</v>
      </c>
      <c r="P73" s="90">
        <f t="shared" si="27"/>
        <v>51.214515657009073</v>
      </c>
      <c r="Q73" s="90" t="str">
        <f t="shared" si="27"/>
        <v/>
      </c>
      <c r="R73" s="90" t="str">
        <f t="shared" si="27"/>
        <v/>
      </c>
      <c r="S73" s="90" t="str">
        <f t="shared" si="27"/>
        <v/>
      </c>
      <c r="T73" s="90">
        <f t="shared" si="27"/>
        <v>53.244516947616461</v>
      </c>
      <c r="U73" s="90">
        <f t="shared" si="27"/>
        <v>55.209145232527923</v>
      </c>
      <c r="V73" s="90">
        <f t="shared" si="27"/>
        <v>54.61006781429316</v>
      </c>
      <c r="W73" s="90">
        <f t="shared" si="27"/>
        <v>66.908400241733574</v>
      </c>
      <c r="X73" s="90">
        <f t="shared" si="27"/>
        <v>65.45187977798723</v>
      </c>
      <c r="Y73" s="90">
        <f t="shared" si="27"/>
        <v>69.597069597069591</v>
      </c>
      <c r="Z73" s="90">
        <f t="shared" si="27"/>
        <v>69.952032891731392</v>
      </c>
      <c r="AA73" s="90">
        <f t="shared" si="27"/>
        <v>71.172699849170442</v>
      </c>
      <c r="AB73" s="90">
        <f t="shared" si="27"/>
        <v>67.052118238391571</v>
      </c>
      <c r="AC73" s="90">
        <f t="shared" si="27"/>
        <v>70.871870973679378</v>
      </c>
      <c r="AD73" s="90">
        <f t="shared" si="27"/>
        <v>69.038883897374475</v>
      </c>
      <c r="AE73" s="90">
        <f t="shared" si="27"/>
        <v>70.325733262013017</v>
      </c>
      <c r="AF73" s="90">
        <f t="shared" si="27"/>
        <v>65.885914595283609</v>
      </c>
      <c r="AG73" s="90">
        <f t="shared" si="27"/>
        <v>62.318637086960592</v>
      </c>
      <c r="AH73" s="90">
        <f t="shared" si="27"/>
        <v>61.078440178617264</v>
      </c>
    </row>
    <row r="74" spans="2:34" ht="16.5" thickBot="1" x14ac:dyDescent="0.3">
      <c r="B74" s="237" t="s">
        <v>72</v>
      </c>
      <c r="C74" s="238"/>
      <c r="D74" s="228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29"/>
      <c r="AC74" s="229"/>
      <c r="AD74" s="229"/>
      <c r="AE74" s="229"/>
      <c r="AF74" s="229"/>
      <c r="AG74" s="229"/>
      <c r="AH74" s="230"/>
    </row>
    <row r="75" spans="2:34" x14ac:dyDescent="0.25">
      <c r="B75" s="130" t="s">
        <v>71</v>
      </c>
      <c r="C75" s="134" t="s">
        <v>32</v>
      </c>
      <c r="D75" s="60">
        <f t="shared" ref="D75:AG75" si="28">SUM(D42:D44)</f>
        <v>0</v>
      </c>
      <c r="E75" s="61">
        <f t="shared" si="28"/>
        <v>0</v>
      </c>
      <c r="F75" s="61">
        <f t="shared" si="28"/>
        <v>0</v>
      </c>
      <c r="G75" s="61">
        <f t="shared" si="28"/>
        <v>0</v>
      </c>
      <c r="H75" s="61">
        <f t="shared" si="28"/>
        <v>0</v>
      </c>
      <c r="I75" s="61">
        <f t="shared" si="28"/>
        <v>0</v>
      </c>
      <c r="J75" s="61">
        <f t="shared" si="28"/>
        <v>0</v>
      </c>
      <c r="K75" s="61">
        <f t="shared" si="28"/>
        <v>0</v>
      </c>
      <c r="L75" s="61">
        <f t="shared" si="28"/>
        <v>0</v>
      </c>
      <c r="M75" s="61">
        <f t="shared" si="28"/>
        <v>0</v>
      </c>
      <c r="N75" s="61">
        <f t="shared" si="28"/>
        <v>0</v>
      </c>
      <c r="O75" s="61">
        <f t="shared" si="28"/>
        <v>0</v>
      </c>
      <c r="P75" s="61">
        <f t="shared" si="28"/>
        <v>0</v>
      </c>
      <c r="Q75" s="61">
        <f t="shared" si="28"/>
        <v>0</v>
      </c>
      <c r="R75" s="61">
        <f t="shared" si="28"/>
        <v>0</v>
      </c>
      <c r="S75" s="61">
        <f t="shared" si="28"/>
        <v>0</v>
      </c>
      <c r="T75" s="61">
        <f t="shared" si="28"/>
        <v>0</v>
      </c>
      <c r="U75" s="61">
        <f t="shared" si="28"/>
        <v>0</v>
      </c>
      <c r="V75" s="61">
        <f t="shared" si="28"/>
        <v>0</v>
      </c>
      <c r="W75" s="61">
        <f t="shared" si="28"/>
        <v>0</v>
      </c>
      <c r="X75" s="61">
        <f t="shared" si="28"/>
        <v>0</v>
      </c>
      <c r="Y75" s="61">
        <f t="shared" si="28"/>
        <v>0</v>
      </c>
      <c r="Z75" s="61">
        <f t="shared" si="28"/>
        <v>0</v>
      </c>
      <c r="AA75" s="61">
        <f t="shared" si="28"/>
        <v>0</v>
      </c>
      <c r="AB75" s="61">
        <f t="shared" si="28"/>
        <v>0</v>
      </c>
      <c r="AC75" s="61">
        <f t="shared" si="28"/>
        <v>0</v>
      </c>
      <c r="AD75" s="61">
        <f t="shared" si="28"/>
        <v>0</v>
      </c>
      <c r="AE75" s="61">
        <f t="shared" si="28"/>
        <v>0</v>
      </c>
      <c r="AF75" s="61">
        <f t="shared" si="28"/>
        <v>0</v>
      </c>
      <c r="AG75" s="61">
        <f t="shared" si="28"/>
        <v>0</v>
      </c>
      <c r="AH75" s="63">
        <f>SUM(D75:AG75)</f>
        <v>0</v>
      </c>
    </row>
    <row r="76" spans="2:34" x14ac:dyDescent="0.25">
      <c r="B76" s="7" t="s">
        <v>58</v>
      </c>
      <c r="C76" s="54" t="s">
        <v>32</v>
      </c>
      <c r="D76" s="28">
        <f t="shared" ref="D76:AG76" si="29">(SUM(D34:D37)*1000*565)/10^6</f>
        <v>15.572128571428571</v>
      </c>
      <c r="E76" s="28">
        <f t="shared" si="29"/>
        <v>5.8167142857142853</v>
      </c>
      <c r="F76" s="28">
        <f t="shared" si="29"/>
        <v>2.9721428571428579</v>
      </c>
      <c r="G76" s="28">
        <f t="shared" si="29"/>
        <v>91.279121428571429</v>
      </c>
      <c r="H76" s="28">
        <f t="shared" si="29"/>
        <v>136.97385</v>
      </c>
      <c r="I76" s="28">
        <f t="shared" si="29"/>
        <v>143.55083571428574</v>
      </c>
      <c r="J76" s="28">
        <f t="shared" si="29"/>
        <v>74.418385714285719</v>
      </c>
      <c r="K76" s="28">
        <f t="shared" si="29"/>
        <v>14.473657142857146</v>
      </c>
      <c r="L76" s="28">
        <f t="shared" si="29"/>
        <v>6.1945428571428574</v>
      </c>
      <c r="M76" s="28">
        <f t="shared" si="29"/>
        <v>4.3087928571428575</v>
      </c>
      <c r="N76" s="28">
        <f t="shared" si="29"/>
        <v>6.954542857142858</v>
      </c>
      <c r="O76" s="28">
        <f t="shared" si="29"/>
        <v>14.211592857142858</v>
      </c>
      <c r="P76" s="28">
        <f t="shared" si="29"/>
        <v>73.589646428571427</v>
      </c>
      <c r="Q76" s="28">
        <f t="shared" si="29"/>
        <v>91.240578571428586</v>
      </c>
      <c r="R76" s="28">
        <f t="shared" si="29"/>
        <v>15.383078571428573</v>
      </c>
      <c r="S76" s="28">
        <f t="shared" si="29"/>
        <v>1.0205035714285713</v>
      </c>
      <c r="T76" s="28">
        <f t="shared" si="29"/>
        <v>21.318000000000005</v>
      </c>
      <c r="U76" s="28">
        <f t="shared" si="29"/>
        <v>63.460203571428565</v>
      </c>
      <c r="V76" s="28">
        <f t="shared" si="29"/>
        <v>63.611389285714282</v>
      </c>
      <c r="W76" s="28">
        <f t="shared" si="29"/>
        <v>26.04167142857143</v>
      </c>
      <c r="X76" s="28">
        <f t="shared" si="29"/>
        <v>6.5008499999999998</v>
      </c>
      <c r="Y76" s="28">
        <f t="shared" si="29"/>
        <v>1.3992142857142855</v>
      </c>
      <c r="Z76" s="28">
        <f t="shared" si="29"/>
        <v>1.1338928571428573</v>
      </c>
      <c r="AA76" s="28">
        <f t="shared" si="29"/>
        <v>1.4741285714285717</v>
      </c>
      <c r="AB76" s="28">
        <f t="shared" si="29"/>
        <v>96.264107142857142</v>
      </c>
      <c r="AC76" s="28">
        <f t="shared" si="29"/>
        <v>132.94837450964286</v>
      </c>
      <c r="AD76" s="28">
        <f t="shared" si="29"/>
        <v>141.93118315714287</v>
      </c>
      <c r="AE76" s="28">
        <f t="shared" si="29"/>
        <v>132.60638090857142</v>
      </c>
      <c r="AF76" s="28">
        <f t="shared" si="29"/>
        <v>135.40793930250004</v>
      </c>
      <c r="AG76" s="28">
        <f t="shared" si="29"/>
        <v>138.14594642857142</v>
      </c>
      <c r="AH76" s="44">
        <f>SUM(D76:AG76)</f>
        <v>1660.2033957350002</v>
      </c>
    </row>
    <row r="77" spans="2:34" s="1" customFormat="1" ht="45" x14ac:dyDescent="0.25">
      <c r="B77" s="9" t="s">
        <v>102</v>
      </c>
      <c r="C77" s="54" t="s">
        <v>32</v>
      </c>
      <c r="D77" s="28">
        <f t="shared" ref="D77:AG77" si="30">D65+D72+D69+((D24*860.5)/10^6)+D75+D76</f>
        <v>491.83222357142859</v>
      </c>
      <c r="E77" s="3">
        <f t="shared" si="30"/>
        <v>514.39755828571435</v>
      </c>
      <c r="F77" s="3">
        <f t="shared" si="30"/>
        <v>518.34655985714289</v>
      </c>
      <c r="G77" s="3">
        <f t="shared" si="30"/>
        <v>601.63300922857138</v>
      </c>
      <c r="H77" s="3">
        <f t="shared" si="30"/>
        <v>599.05175224000004</v>
      </c>
      <c r="I77" s="3">
        <f t="shared" si="30"/>
        <v>676.66284719428575</v>
      </c>
      <c r="J77" s="3">
        <f t="shared" si="30"/>
        <v>694.17788263428565</v>
      </c>
      <c r="K77" s="3">
        <f t="shared" si="30"/>
        <v>620.01029430285712</v>
      </c>
      <c r="L77" s="3">
        <f t="shared" si="30"/>
        <v>519.88868052380951</v>
      </c>
      <c r="M77" s="3">
        <f t="shared" si="30"/>
        <v>559.25593885714272</v>
      </c>
      <c r="N77" s="3">
        <f t="shared" si="30"/>
        <v>573.87945273714286</v>
      </c>
      <c r="O77" s="3">
        <f t="shared" si="30"/>
        <v>535.93505385714275</v>
      </c>
      <c r="P77" s="3">
        <f t="shared" si="30"/>
        <v>519.69051276190476</v>
      </c>
      <c r="Q77" s="3">
        <f t="shared" si="30"/>
        <v>509.56154357142861</v>
      </c>
      <c r="R77" s="3">
        <f t="shared" si="30"/>
        <v>453.13816517142862</v>
      </c>
      <c r="S77" s="3">
        <f t="shared" si="30"/>
        <v>391.20962690476188</v>
      </c>
      <c r="T77" s="3">
        <f t="shared" si="30"/>
        <v>469.81850159999999</v>
      </c>
      <c r="U77" s="3">
        <f t="shared" si="30"/>
        <v>553.10994217142866</v>
      </c>
      <c r="V77" s="3">
        <f t="shared" si="30"/>
        <v>545.34272636571427</v>
      </c>
      <c r="W77" s="3">
        <f t="shared" si="30"/>
        <v>609.53176370857148</v>
      </c>
      <c r="X77" s="3">
        <f t="shared" si="30"/>
        <v>546.27753359999997</v>
      </c>
      <c r="Y77" s="3">
        <f t="shared" si="30"/>
        <v>601.76868248571418</v>
      </c>
      <c r="Z77" s="3">
        <f t="shared" si="30"/>
        <v>606.84537585714293</v>
      </c>
      <c r="AA77" s="3">
        <f t="shared" si="30"/>
        <v>590.25187533142844</v>
      </c>
      <c r="AB77" s="3">
        <f t="shared" si="30"/>
        <v>585.05233780952381</v>
      </c>
      <c r="AC77" s="3">
        <f t="shared" si="30"/>
        <v>541.78869950964281</v>
      </c>
      <c r="AD77" s="3">
        <f t="shared" si="30"/>
        <v>517.75540815714294</v>
      </c>
      <c r="AE77" s="3">
        <f t="shared" si="30"/>
        <v>559.20598090857141</v>
      </c>
      <c r="AF77" s="3">
        <f t="shared" si="30"/>
        <v>565.98286430250005</v>
      </c>
      <c r="AG77" s="3">
        <f t="shared" si="30"/>
        <v>609.25419642857139</v>
      </c>
      <c r="AH77" s="44">
        <f>SUM(D77:AG77)</f>
        <v>16680.656989935</v>
      </c>
    </row>
    <row r="78" spans="2:34" s="1" customFormat="1" ht="30" x14ac:dyDescent="0.25">
      <c r="B78" s="9" t="s">
        <v>103</v>
      </c>
      <c r="C78" s="54" t="s">
        <v>44</v>
      </c>
      <c r="D78" s="28">
        <f t="shared" ref="D78:AG78" si="31">(((D13+D14+D15)*D49)+((D21+D22)*1000*D50)+(D24*D51)+((SUM(D5:D12))*D49))</f>
        <v>1515203.3005899999</v>
      </c>
      <c r="E78" s="28">
        <f t="shared" si="31"/>
        <v>1543055.0588</v>
      </c>
      <c r="F78" s="28">
        <f t="shared" si="31"/>
        <v>1529523.588</v>
      </c>
      <c r="G78" s="28">
        <f t="shared" si="31"/>
        <v>1688053.6236999999</v>
      </c>
      <c r="H78" s="28">
        <f t="shared" si="31"/>
        <v>1709412.3003000002</v>
      </c>
      <c r="I78" s="28">
        <f t="shared" si="31"/>
        <v>1828842.3303400001</v>
      </c>
      <c r="J78" s="28">
        <f t="shared" si="31"/>
        <v>1855864.4227999998</v>
      </c>
      <c r="K78" s="28">
        <f t="shared" si="31"/>
        <v>1681874.7045</v>
      </c>
      <c r="L78" s="28">
        <f t="shared" si="31"/>
        <v>1557917.9690350001</v>
      </c>
      <c r="M78" s="28">
        <f t="shared" si="31"/>
        <v>1542984.04305</v>
      </c>
      <c r="N78" s="28">
        <f t="shared" si="31"/>
        <v>1582663.0028600001</v>
      </c>
      <c r="O78" s="28">
        <f t="shared" si="31"/>
        <v>1551717.3819500001</v>
      </c>
      <c r="P78" s="28">
        <f t="shared" si="31"/>
        <v>1534641.5144999998</v>
      </c>
      <c r="Q78" s="28">
        <f t="shared" si="31"/>
        <v>1435212.4357950001</v>
      </c>
      <c r="R78" s="28">
        <f t="shared" si="31"/>
        <v>1286074.7541999999</v>
      </c>
      <c r="S78" s="28">
        <f t="shared" si="31"/>
        <v>1167623.2653499998</v>
      </c>
      <c r="T78" s="28">
        <f t="shared" si="31"/>
        <v>1371200.0736999998</v>
      </c>
      <c r="U78" s="28">
        <f t="shared" si="31"/>
        <v>1525345.2512000001</v>
      </c>
      <c r="V78" s="28">
        <f t="shared" si="31"/>
        <v>1504559.2648049998</v>
      </c>
      <c r="W78" s="28">
        <f t="shared" si="31"/>
        <v>1581951.8783450001</v>
      </c>
      <c r="X78" s="28">
        <f t="shared" si="31"/>
        <v>1506217.2533000002</v>
      </c>
      <c r="Y78" s="28">
        <f t="shared" si="31"/>
        <v>1581151.1950000001</v>
      </c>
      <c r="Z78" s="28">
        <f t="shared" si="31"/>
        <v>1594915.665084</v>
      </c>
      <c r="AA78" s="28">
        <f t="shared" si="31"/>
        <v>1570646.2468000003</v>
      </c>
      <c r="AB78" s="28">
        <f t="shared" si="31"/>
        <v>1720639.2100899999</v>
      </c>
      <c r="AC78" s="28">
        <f t="shared" si="31"/>
        <v>1864292.0863999999</v>
      </c>
      <c r="AD78" s="28">
        <f t="shared" si="31"/>
        <v>1836864.7279999999</v>
      </c>
      <c r="AE78" s="28">
        <f t="shared" si="31"/>
        <v>1895986.6136999996</v>
      </c>
      <c r="AF78" s="28">
        <f t="shared" si="31"/>
        <v>1894526.0810500002</v>
      </c>
      <c r="AG78" s="28">
        <f t="shared" si="31"/>
        <v>1963157.1993999998</v>
      </c>
      <c r="AH78" s="44">
        <f>SUM(D78:AG78)</f>
        <v>48422116.442644</v>
      </c>
    </row>
    <row r="79" spans="2:34" s="2" customFormat="1" ht="15.75" thickBot="1" x14ac:dyDescent="0.3">
      <c r="B79" s="55" t="s">
        <v>60</v>
      </c>
      <c r="C79" s="56" t="s">
        <v>56</v>
      </c>
      <c r="D79" s="57">
        <f>IFERROR(D78/D77,"")</f>
        <v>3080.7320626277501</v>
      </c>
      <c r="E79" s="57">
        <f t="shared" ref="E79:AG79" si="32">IFERROR(E78/E77,"")</f>
        <v>2999.732471402855</v>
      </c>
      <c r="F79" s="57">
        <f t="shared" si="32"/>
        <v>2950.7740698067701</v>
      </c>
      <c r="G79" s="57">
        <f t="shared" si="32"/>
        <v>2805.7862481057409</v>
      </c>
      <c r="H79" s="57">
        <f t="shared" si="32"/>
        <v>2853.5302566232253</v>
      </c>
      <c r="I79" s="57">
        <f t="shared" si="32"/>
        <v>2702.7379113883826</v>
      </c>
      <c r="J79" s="57">
        <f t="shared" si="32"/>
        <v>2673.4709780111598</v>
      </c>
      <c r="K79" s="57">
        <f t="shared" si="32"/>
        <v>2712.6560961235473</v>
      </c>
      <c r="L79" s="57">
        <f t="shared" si="32"/>
        <v>2996.6376022369495</v>
      </c>
      <c r="M79" s="57">
        <f t="shared" si="32"/>
        <v>2758.9944707661698</v>
      </c>
      <c r="N79" s="57">
        <f t="shared" si="32"/>
        <v>2757.8317977955485</v>
      </c>
      <c r="O79" s="57">
        <f t="shared" si="32"/>
        <v>2895.3459393675362</v>
      </c>
      <c r="P79" s="57">
        <f t="shared" si="32"/>
        <v>2952.991206909126</v>
      </c>
      <c r="Q79" s="57">
        <f t="shared" si="32"/>
        <v>2816.5634826675591</v>
      </c>
      <c r="R79" s="57">
        <f t="shared" si="32"/>
        <v>2838.1514801638027</v>
      </c>
      <c r="S79" s="57">
        <f t="shared" si="32"/>
        <v>2984.6486002611896</v>
      </c>
      <c r="T79" s="57">
        <f t="shared" si="32"/>
        <v>2918.5740217345237</v>
      </c>
      <c r="U79" s="57">
        <f t="shared" si="32"/>
        <v>2757.7614049237986</v>
      </c>
      <c r="V79" s="57">
        <f t="shared" si="32"/>
        <v>2758.9242361986171</v>
      </c>
      <c r="W79" s="57">
        <f t="shared" si="32"/>
        <v>2595.3559314447161</v>
      </c>
      <c r="X79" s="57">
        <f t="shared" si="32"/>
        <v>2757.2381448198007</v>
      </c>
      <c r="Y79" s="57">
        <f t="shared" si="32"/>
        <v>2627.5066167763493</v>
      </c>
      <c r="Z79" s="57">
        <f t="shared" si="32"/>
        <v>2628.2076597045011</v>
      </c>
      <c r="AA79" s="57">
        <f t="shared" si="32"/>
        <v>2660.9762923973381</v>
      </c>
      <c r="AB79" s="57">
        <f t="shared" si="32"/>
        <v>2941.000486438857</v>
      </c>
      <c r="AC79" s="57">
        <f t="shared" si="32"/>
        <v>3440.9947791220388</v>
      </c>
      <c r="AD79" s="57">
        <f t="shared" si="32"/>
        <v>3547.7460960533253</v>
      </c>
      <c r="AE79" s="57">
        <f t="shared" si="32"/>
        <v>3390.4977386319979</v>
      </c>
      <c r="AF79" s="57">
        <f t="shared" si="32"/>
        <v>3347.3205648809812</v>
      </c>
      <c r="AG79" s="57">
        <f t="shared" si="32"/>
        <v>3222.2300821364292</v>
      </c>
      <c r="AH79" s="47"/>
    </row>
    <row r="80" spans="2:34" ht="15.75" thickBot="1" x14ac:dyDescent="0.3"/>
    <row r="81" spans="2:34" ht="30" x14ac:dyDescent="0.25">
      <c r="B81" s="184" t="s">
        <v>143</v>
      </c>
      <c r="C81" s="185" t="s">
        <v>32</v>
      </c>
      <c r="D81" s="182">
        <f>D65+D72+D69+D75+D76</f>
        <v>486.66922357142857</v>
      </c>
      <c r="E81" s="180">
        <f t="shared" ref="E81:AG81" si="33">E65+E72+E69+E75+E76</f>
        <v>509.27758328571429</v>
      </c>
      <c r="F81" s="180">
        <f t="shared" si="33"/>
        <v>514.17313485714283</v>
      </c>
      <c r="G81" s="180">
        <f t="shared" si="33"/>
        <v>596.59908422857143</v>
      </c>
      <c r="H81" s="180">
        <f t="shared" si="33"/>
        <v>593.80270224000003</v>
      </c>
      <c r="I81" s="180">
        <f t="shared" si="33"/>
        <v>671.54287219428579</v>
      </c>
      <c r="J81" s="180">
        <f t="shared" si="33"/>
        <v>683.03440763428569</v>
      </c>
      <c r="K81" s="180">
        <f t="shared" si="33"/>
        <v>614.97636930285717</v>
      </c>
      <c r="L81" s="180">
        <f t="shared" si="33"/>
        <v>515.11290552380956</v>
      </c>
      <c r="M81" s="180">
        <f t="shared" si="33"/>
        <v>554.48016385714277</v>
      </c>
      <c r="N81" s="180">
        <f t="shared" si="33"/>
        <v>569.1036777371429</v>
      </c>
      <c r="O81" s="180">
        <f t="shared" si="33"/>
        <v>531.15927885714279</v>
      </c>
      <c r="P81" s="180">
        <f t="shared" si="33"/>
        <v>514.87171276190475</v>
      </c>
      <c r="Q81" s="180">
        <f t="shared" si="33"/>
        <v>504.61366857142855</v>
      </c>
      <c r="R81" s="180">
        <f t="shared" si="33"/>
        <v>448.06121517142861</v>
      </c>
      <c r="S81" s="180">
        <f t="shared" si="33"/>
        <v>386.17570190476187</v>
      </c>
      <c r="T81" s="180">
        <f t="shared" si="33"/>
        <v>464.82760159999998</v>
      </c>
      <c r="U81" s="180">
        <f t="shared" si="33"/>
        <v>548.37719217142853</v>
      </c>
      <c r="V81" s="180">
        <f t="shared" si="33"/>
        <v>540.17972636571426</v>
      </c>
      <c r="W81" s="180">
        <f t="shared" si="33"/>
        <v>605.70253870857152</v>
      </c>
      <c r="X81" s="180">
        <f t="shared" si="33"/>
        <v>541.54478359999996</v>
      </c>
      <c r="Y81" s="180">
        <f t="shared" si="33"/>
        <v>596.99290748571423</v>
      </c>
      <c r="Z81" s="180">
        <f t="shared" si="33"/>
        <v>602.15565085714297</v>
      </c>
      <c r="AA81" s="180">
        <f t="shared" si="33"/>
        <v>585.56215033142848</v>
      </c>
      <c r="AB81" s="180">
        <f t="shared" si="33"/>
        <v>529.59311280952375</v>
      </c>
      <c r="AC81" s="180">
        <f t="shared" si="33"/>
        <v>436.24837450964287</v>
      </c>
      <c r="AD81" s="180">
        <f t="shared" si="33"/>
        <v>410.66618315714288</v>
      </c>
      <c r="AE81" s="180">
        <f t="shared" si="33"/>
        <v>451.4713809085714</v>
      </c>
      <c r="AF81" s="180">
        <f t="shared" si="33"/>
        <v>455.96793930250004</v>
      </c>
      <c r="AG81" s="180">
        <f t="shared" si="33"/>
        <v>500.40094642857139</v>
      </c>
      <c r="AH81" s="44">
        <f>SUM(D81:AG81)</f>
        <v>15963.344189935002</v>
      </c>
    </row>
    <row r="82" spans="2:34" ht="30" x14ac:dyDescent="0.25">
      <c r="B82" s="186" t="s">
        <v>142</v>
      </c>
      <c r="C82" s="187" t="s">
        <v>44</v>
      </c>
      <c r="D82" s="183">
        <f>(((D13+D14+D15)*D49)+((D21+D22)*1000*D50)+((SUM(D5:D12))*D49))</f>
        <v>1465463.3005899999</v>
      </c>
      <c r="E82" s="181">
        <f t="shared" ref="E82:AG82" si="34">(((E13+E14+E15)*E49)+((E21+E22)*1000*E50)+((SUM(E5:E12))*E49))</f>
        <v>1493729.5588</v>
      </c>
      <c r="F82" s="181">
        <f t="shared" si="34"/>
        <v>1489317.088</v>
      </c>
      <c r="G82" s="181">
        <f t="shared" si="34"/>
        <v>1639557.1236999999</v>
      </c>
      <c r="H82" s="181">
        <f t="shared" si="34"/>
        <v>1658843.3003000002</v>
      </c>
      <c r="I82" s="181">
        <f t="shared" si="34"/>
        <v>1779516.8303400001</v>
      </c>
      <c r="J82" s="181">
        <f t="shared" si="34"/>
        <v>1748508.9227999998</v>
      </c>
      <c r="K82" s="181">
        <f t="shared" si="34"/>
        <v>1633378.2045</v>
      </c>
      <c r="L82" s="181">
        <f t="shared" si="34"/>
        <v>1511908.4690350001</v>
      </c>
      <c r="M82" s="181">
        <f t="shared" si="34"/>
        <v>1496974.54305</v>
      </c>
      <c r="N82" s="181">
        <f t="shared" si="34"/>
        <v>1536653.5028600001</v>
      </c>
      <c r="O82" s="181">
        <f t="shared" si="34"/>
        <v>1505707.8819500001</v>
      </c>
      <c r="P82" s="181">
        <f t="shared" si="34"/>
        <v>1488217.5144999998</v>
      </c>
      <c r="Q82" s="181">
        <f t="shared" si="34"/>
        <v>1387544.9357950001</v>
      </c>
      <c r="R82" s="181">
        <f t="shared" si="34"/>
        <v>1237163.7541999999</v>
      </c>
      <c r="S82" s="181">
        <f t="shared" si="34"/>
        <v>1119126.7653499998</v>
      </c>
      <c r="T82" s="181">
        <f t="shared" si="34"/>
        <v>1323118.0736999998</v>
      </c>
      <c r="U82" s="181">
        <f t="shared" si="34"/>
        <v>1479750.2512000001</v>
      </c>
      <c r="V82" s="181">
        <f t="shared" si="34"/>
        <v>1454819.2648049998</v>
      </c>
      <c r="W82" s="181">
        <f t="shared" si="34"/>
        <v>1545061.3783450001</v>
      </c>
      <c r="X82" s="181">
        <f t="shared" si="34"/>
        <v>1460622.2533000002</v>
      </c>
      <c r="Y82" s="181">
        <f t="shared" si="34"/>
        <v>1535141.6950000001</v>
      </c>
      <c r="Z82" s="181">
        <f t="shared" si="34"/>
        <v>1549735.165084</v>
      </c>
      <c r="AA82" s="181">
        <f t="shared" si="34"/>
        <v>1525465.7468000003</v>
      </c>
      <c r="AB82" s="181">
        <f t="shared" si="34"/>
        <v>1186348.7100899999</v>
      </c>
      <c r="AC82" s="181">
        <f t="shared" si="34"/>
        <v>847523.58639999991</v>
      </c>
      <c r="AD82" s="181">
        <f t="shared" si="34"/>
        <v>805174.22799999989</v>
      </c>
      <c r="AE82" s="181">
        <f t="shared" si="34"/>
        <v>858078.61369999987</v>
      </c>
      <c r="AF82" s="181">
        <f t="shared" si="34"/>
        <v>834649.58105000004</v>
      </c>
      <c r="AG82" s="181">
        <f t="shared" si="34"/>
        <v>914472.19940000004</v>
      </c>
      <c r="AH82" s="44">
        <f>SUM(D82:AG82)</f>
        <v>41511572.442644</v>
      </c>
    </row>
    <row r="83" spans="2:34" ht="15.75" thickBot="1" x14ac:dyDescent="0.3">
      <c r="B83" s="188" t="s">
        <v>60</v>
      </c>
      <c r="C83" s="189" t="s">
        <v>56</v>
      </c>
      <c r="D83" s="179">
        <f>IFERROR(D82/D81,"")</f>
        <v>3011.2101394776478</v>
      </c>
      <c r="E83" s="57">
        <f t="shared" ref="E83:AG83" si="35">IFERROR(E82/E81,"")</f>
        <v>2933.036143399207</v>
      </c>
      <c r="F83" s="57">
        <f t="shared" si="35"/>
        <v>2896.5284007181549</v>
      </c>
      <c r="G83" s="57">
        <f t="shared" si="35"/>
        <v>2748.172377468562</v>
      </c>
      <c r="H83" s="57">
        <f t="shared" si="35"/>
        <v>2793.593383866983</v>
      </c>
      <c r="I83" s="57">
        <f t="shared" si="35"/>
        <v>2649.8931103614832</v>
      </c>
      <c r="J83" s="57">
        <f t="shared" si="35"/>
        <v>2559.9133854120519</v>
      </c>
      <c r="K83" s="57">
        <f t="shared" si="35"/>
        <v>2656.0015734451918</v>
      </c>
      <c r="L83" s="57">
        <f t="shared" si="35"/>
        <v>2935.1011260289938</v>
      </c>
      <c r="M83" s="57">
        <f t="shared" si="35"/>
        <v>2699.7801555903507</v>
      </c>
      <c r="N83" s="57">
        <f t="shared" si="35"/>
        <v>2700.1292786755603</v>
      </c>
      <c r="O83" s="57">
        <f t="shared" si="35"/>
        <v>2834.7577494828356</v>
      </c>
      <c r="P83" s="57">
        <f t="shared" si="35"/>
        <v>2890.4627650193033</v>
      </c>
      <c r="Q83" s="57">
        <f t="shared" si="35"/>
        <v>2749.717302987784</v>
      </c>
      <c r="R83" s="57">
        <f t="shared" si="35"/>
        <v>2761.1489508786426</v>
      </c>
      <c r="S83" s="57">
        <f t="shared" si="35"/>
        <v>2897.973020648506</v>
      </c>
      <c r="T83" s="57">
        <f t="shared" si="35"/>
        <v>2846.4705390679192</v>
      </c>
      <c r="U83" s="57">
        <f t="shared" si="35"/>
        <v>2698.4168421384938</v>
      </c>
      <c r="V83" s="57">
        <f t="shared" si="35"/>
        <v>2693.2133765791373</v>
      </c>
      <c r="W83" s="57">
        <f t="shared" si="35"/>
        <v>2550.8583497755371</v>
      </c>
      <c r="X83" s="57">
        <f t="shared" si="35"/>
        <v>2697.1402874390096</v>
      </c>
      <c r="Y83" s="57">
        <f t="shared" si="35"/>
        <v>2571.4571743664064</v>
      </c>
      <c r="Z83" s="57">
        <f t="shared" si="35"/>
        <v>2573.6454733556311</v>
      </c>
      <c r="AA83" s="57">
        <f t="shared" si="35"/>
        <v>2605.1303793057423</v>
      </c>
      <c r="AB83" s="57">
        <f t="shared" si="35"/>
        <v>2240.1135539628672</v>
      </c>
      <c r="AC83" s="57">
        <f t="shared" si="35"/>
        <v>1942.7547147943956</v>
      </c>
      <c r="AD83" s="57">
        <f t="shared" si="35"/>
        <v>1960.6538376496833</v>
      </c>
      <c r="AE83" s="57">
        <f t="shared" si="35"/>
        <v>1900.6268170822805</v>
      </c>
      <c r="AF83" s="57">
        <f t="shared" si="35"/>
        <v>1830.500588104449</v>
      </c>
      <c r="AG83" s="57">
        <f t="shared" si="35"/>
        <v>1827.4789564782216</v>
      </c>
      <c r="AH83" s="57"/>
    </row>
    <row r="84" spans="2:34" s="176" customFormat="1" ht="15.75" thickBot="1" x14ac:dyDescent="0.3">
      <c r="D84" s="177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8"/>
      <c r="AD84" s="178"/>
      <c r="AE84" s="178"/>
      <c r="AF84" s="178"/>
      <c r="AG84" s="178"/>
    </row>
    <row r="85" spans="2:34" ht="19.5" thickBot="1" x14ac:dyDescent="0.3">
      <c r="B85" s="151" t="s">
        <v>201</v>
      </c>
      <c r="C85" s="150" t="s">
        <v>39</v>
      </c>
      <c r="D85" s="153">
        <f>SUMPRODUCT(D26:AG26,D53:AG53)/SUM(D26:AG26)</f>
        <v>5.6355585653571376</v>
      </c>
    </row>
    <row r="86" spans="2:34" ht="19.5" thickBot="1" x14ac:dyDescent="0.3">
      <c r="B86" s="151" t="s">
        <v>202</v>
      </c>
      <c r="C86" s="150" t="s">
        <v>39</v>
      </c>
      <c r="D86" s="153">
        <f>SUMPRODUCT(D56:AG56,D57:AG57)/SUM(D56:AG56)</f>
        <v>6.5807558319255728</v>
      </c>
    </row>
    <row r="87" spans="2:34" ht="19.5" thickBot="1" x14ac:dyDescent="0.3">
      <c r="B87" s="151" t="s">
        <v>203</v>
      </c>
      <c r="C87" s="150" t="s">
        <v>56</v>
      </c>
      <c r="D87" s="153">
        <f>SUMPRODUCT(D77:AG77,D79:AG79)/SUM(D77:AG77)</f>
        <v>2902.8902441829237</v>
      </c>
    </row>
    <row r="88" spans="2:34" ht="19.5" thickBot="1" x14ac:dyDescent="0.3">
      <c r="B88" s="151" t="s">
        <v>204</v>
      </c>
      <c r="C88" s="150" t="s">
        <v>56</v>
      </c>
      <c r="D88" s="153">
        <f>SUMPRODUCT(D81:AG81,D83:AG83)/SUM(D81:AG81)</f>
        <v>2600.4308338360161</v>
      </c>
      <c r="E88" s="160"/>
    </row>
    <row r="89" spans="2:34" ht="19.5" thickBot="1" x14ac:dyDescent="0.3">
      <c r="B89" s="152" t="s">
        <v>205</v>
      </c>
      <c r="C89" s="150" t="s">
        <v>106</v>
      </c>
      <c r="D89" s="153">
        <f>AH54/10^5</f>
        <v>77.236547867946811</v>
      </c>
    </row>
    <row r="90" spans="2:34" ht="19.5" thickBot="1" x14ac:dyDescent="0.3">
      <c r="B90" s="152" t="s">
        <v>206</v>
      </c>
      <c r="C90" s="150" t="s">
        <v>106</v>
      </c>
      <c r="D90" s="153">
        <f>SUM(D61:AG61)/10^5</f>
        <v>87.348253790819044</v>
      </c>
    </row>
    <row r="91" spans="2:34" ht="19.5" thickBot="1" x14ac:dyDescent="0.3">
      <c r="B91" s="152" t="s">
        <v>207</v>
      </c>
      <c r="C91" s="150" t="s">
        <v>106</v>
      </c>
      <c r="D91" s="153">
        <f>D89+D90</f>
        <v>164.58480165876585</v>
      </c>
      <c r="F91" t="s">
        <v>151</v>
      </c>
      <c r="G91" t="s">
        <v>139</v>
      </c>
      <c r="H91" t="s">
        <v>151</v>
      </c>
    </row>
    <row r="96" spans="2:34" x14ac:dyDescent="0.25">
      <c r="D96" s="160"/>
    </row>
  </sheetData>
  <mergeCells count="23">
    <mergeCell ref="B74:C74"/>
    <mergeCell ref="D74:AH74"/>
    <mergeCell ref="B48:C48"/>
    <mergeCell ref="D48:AH48"/>
    <mergeCell ref="B58:C58"/>
    <mergeCell ref="B63:C63"/>
    <mergeCell ref="D63:AH63"/>
    <mergeCell ref="B67:C67"/>
    <mergeCell ref="D67:AH67"/>
    <mergeCell ref="B45:C45"/>
    <mergeCell ref="D45:AH45"/>
    <mergeCell ref="B3:C3"/>
    <mergeCell ref="B4:C4"/>
    <mergeCell ref="D4:AH4"/>
    <mergeCell ref="B20:C20"/>
    <mergeCell ref="D20:AH20"/>
    <mergeCell ref="B23:C23"/>
    <mergeCell ref="D23:AH23"/>
    <mergeCell ref="B25:C25"/>
    <mergeCell ref="B29:C29"/>
    <mergeCell ref="D29:AH29"/>
    <mergeCell ref="B38:C38"/>
    <mergeCell ref="D38:AH38"/>
  </mergeCell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96"/>
  <sheetViews>
    <sheetView topLeftCell="A70" zoomScale="80" zoomScaleNormal="80" workbookViewId="0">
      <selection activeCell="E88" sqref="E88"/>
    </sheetView>
  </sheetViews>
  <sheetFormatPr defaultRowHeight="15" x14ac:dyDescent="0.25"/>
  <cols>
    <col min="2" max="2" width="61.7109375" bestFit="1" customWidth="1"/>
    <col min="3" max="3" width="12.140625" bestFit="1" customWidth="1"/>
    <col min="4" max="13" width="14.140625" customWidth="1"/>
    <col min="14" max="21" width="11.5703125" bestFit="1" customWidth="1"/>
    <col min="22" max="22" width="13.140625" bestFit="1" customWidth="1"/>
    <col min="23" max="33" width="11.5703125" bestFit="1" customWidth="1"/>
    <col min="34" max="34" width="11.5703125" customWidth="1"/>
    <col min="35" max="35" width="12.7109375" bestFit="1" customWidth="1"/>
  </cols>
  <sheetData>
    <row r="2" spans="2:35" ht="15.75" thickBot="1" x14ac:dyDescent="0.3"/>
    <row r="3" spans="2:35" ht="15.75" thickBot="1" x14ac:dyDescent="0.3">
      <c r="B3" s="233" t="s">
        <v>33</v>
      </c>
      <c r="C3" s="234"/>
      <c r="D3" s="48">
        <v>42705</v>
      </c>
      <c r="E3" s="48">
        <v>42706</v>
      </c>
      <c r="F3" s="48">
        <v>42707</v>
      </c>
      <c r="G3" s="48">
        <v>42708</v>
      </c>
      <c r="H3" s="48">
        <v>42709</v>
      </c>
      <c r="I3" s="48">
        <v>42710</v>
      </c>
      <c r="J3" s="48">
        <v>42711</v>
      </c>
      <c r="K3" s="48">
        <v>42712</v>
      </c>
      <c r="L3" s="48">
        <v>42713</v>
      </c>
      <c r="M3" s="48">
        <v>42714</v>
      </c>
      <c r="N3" s="48">
        <v>42715</v>
      </c>
      <c r="O3" s="48">
        <v>42716</v>
      </c>
      <c r="P3" s="48">
        <v>42717</v>
      </c>
      <c r="Q3" s="48">
        <v>42718</v>
      </c>
      <c r="R3" s="48">
        <v>42719</v>
      </c>
      <c r="S3" s="48">
        <v>42720</v>
      </c>
      <c r="T3" s="48">
        <v>42721</v>
      </c>
      <c r="U3" s="48">
        <v>42722</v>
      </c>
      <c r="V3" s="48">
        <v>42723</v>
      </c>
      <c r="W3" s="48">
        <v>42724</v>
      </c>
      <c r="X3" s="48">
        <v>42725</v>
      </c>
      <c r="Y3" s="48">
        <v>42726</v>
      </c>
      <c r="Z3" s="48">
        <v>42727</v>
      </c>
      <c r="AA3" s="48">
        <v>42728</v>
      </c>
      <c r="AB3" s="48">
        <v>42729</v>
      </c>
      <c r="AC3" s="48">
        <v>42730</v>
      </c>
      <c r="AD3" s="48">
        <v>42731</v>
      </c>
      <c r="AE3" s="48">
        <v>42732</v>
      </c>
      <c r="AF3" s="48">
        <v>42733</v>
      </c>
      <c r="AG3" s="48">
        <v>42734</v>
      </c>
      <c r="AH3" s="48">
        <v>42735</v>
      </c>
      <c r="AI3" s="52" t="s">
        <v>45</v>
      </c>
    </row>
    <row r="4" spans="2:35" ht="16.5" thickBot="1" x14ac:dyDescent="0.3">
      <c r="B4" s="231" t="s">
        <v>16</v>
      </c>
      <c r="C4" s="232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30"/>
    </row>
    <row r="5" spans="2:35" x14ac:dyDescent="0.25">
      <c r="B5" s="22" t="s">
        <v>0</v>
      </c>
      <c r="C5" s="101" t="s">
        <v>1</v>
      </c>
      <c r="D5" s="60">
        <v>2033.05</v>
      </c>
      <c r="E5" s="61">
        <v>2163.94</v>
      </c>
      <c r="F5" s="61">
        <v>1715.56</v>
      </c>
      <c r="G5" s="61">
        <v>1526.18</v>
      </c>
      <c r="H5" s="61">
        <v>793</v>
      </c>
      <c r="I5" s="61">
        <v>2598.4050000000002</v>
      </c>
      <c r="J5" s="61">
        <v>1793.54</v>
      </c>
      <c r="K5" s="61">
        <v>1445.415</v>
      </c>
      <c r="L5" s="61">
        <v>1108.43</v>
      </c>
      <c r="M5" s="61">
        <v>2865.7649999999999</v>
      </c>
      <c r="N5" s="61">
        <v>799.29</v>
      </c>
      <c r="O5" s="61">
        <v>69.625</v>
      </c>
      <c r="P5" s="61">
        <v>785.37</v>
      </c>
      <c r="Q5" s="61">
        <v>648.90499999999997</v>
      </c>
      <c r="R5" s="61">
        <v>1690.49</v>
      </c>
      <c r="S5" s="61">
        <v>69.62</v>
      </c>
      <c r="T5" s="61">
        <v>69.625</v>
      </c>
      <c r="U5" s="61">
        <v>370.4</v>
      </c>
      <c r="V5" s="61">
        <v>303.56</v>
      </c>
      <c r="W5" s="61">
        <v>715.745</v>
      </c>
      <c r="X5" s="61">
        <v>3147.05</v>
      </c>
      <c r="Y5" s="61">
        <v>2603.9749999999999</v>
      </c>
      <c r="Z5" s="61">
        <v>1643.15</v>
      </c>
      <c r="AA5" s="61">
        <v>743.59500000000003</v>
      </c>
      <c r="AB5" s="61">
        <v>1442.69</v>
      </c>
      <c r="AC5" s="61">
        <v>838.28499999999997</v>
      </c>
      <c r="AD5" s="61">
        <v>52.914999999999999</v>
      </c>
      <c r="AE5" s="61">
        <v>66.84</v>
      </c>
      <c r="AF5" s="61">
        <v>50.13</v>
      </c>
      <c r="AG5" s="61">
        <v>36.204999999999998</v>
      </c>
      <c r="AH5" s="61">
        <v>726.9</v>
      </c>
      <c r="AI5" s="61">
        <f>SUM(D5:AH5)</f>
        <v>34917.65</v>
      </c>
    </row>
    <row r="6" spans="2:35" x14ac:dyDescent="0.25">
      <c r="B6" s="15" t="s">
        <v>2</v>
      </c>
      <c r="C6" s="15" t="s">
        <v>1</v>
      </c>
      <c r="D6" s="28">
        <v>7296.7</v>
      </c>
      <c r="E6" s="3">
        <v>7374.68</v>
      </c>
      <c r="F6" s="3">
        <v>7636.47</v>
      </c>
      <c r="G6" s="3">
        <v>7435.95</v>
      </c>
      <c r="H6" s="3">
        <v>3180</v>
      </c>
      <c r="I6" s="3">
        <v>1824.175</v>
      </c>
      <c r="J6" s="3">
        <v>3085.78</v>
      </c>
      <c r="K6" s="3">
        <v>3138.6950000000002</v>
      </c>
      <c r="L6" s="3">
        <v>1879.87</v>
      </c>
      <c r="M6" s="3">
        <v>1331.23</v>
      </c>
      <c r="N6" s="3">
        <v>284.07</v>
      </c>
      <c r="O6" s="3">
        <v>75.194999999999993</v>
      </c>
      <c r="P6" s="3">
        <v>58.484999999999999</v>
      </c>
      <c r="Q6" s="3">
        <v>50.13</v>
      </c>
      <c r="R6" s="3">
        <v>50.13</v>
      </c>
      <c r="S6" s="3">
        <v>50.13</v>
      </c>
      <c r="T6" s="3">
        <v>38.99</v>
      </c>
      <c r="U6" s="3">
        <v>94.69</v>
      </c>
      <c r="V6" s="3">
        <v>44.56</v>
      </c>
      <c r="W6" s="3">
        <v>69.62</v>
      </c>
      <c r="X6" s="3">
        <v>726.88499999999999</v>
      </c>
      <c r="Y6" s="3">
        <v>1147.42</v>
      </c>
      <c r="Z6" s="3">
        <v>3687.34</v>
      </c>
      <c r="AA6" s="3">
        <v>5656.335</v>
      </c>
      <c r="AB6" s="3">
        <v>1938.36</v>
      </c>
      <c r="AC6" s="3">
        <v>77.98</v>
      </c>
      <c r="AD6" s="3">
        <v>97.474999999999994</v>
      </c>
      <c r="AE6" s="3">
        <v>0</v>
      </c>
      <c r="AF6" s="3">
        <v>27.85</v>
      </c>
      <c r="AG6" s="3">
        <v>0</v>
      </c>
      <c r="AH6" s="3">
        <v>181</v>
      </c>
      <c r="AI6" s="3">
        <f>SUM(D6:AH6)</f>
        <v>58540.195000000007</v>
      </c>
    </row>
    <row r="7" spans="2:35" x14ac:dyDescent="0.25">
      <c r="B7" s="15" t="s">
        <v>3</v>
      </c>
      <c r="C7" s="15" t="s">
        <v>1</v>
      </c>
      <c r="D7" s="28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3361.4949999999999</v>
      </c>
      <c r="AE7" s="3">
        <v>8864.65</v>
      </c>
      <c r="AF7" s="3">
        <v>0</v>
      </c>
      <c r="AG7" s="3">
        <v>0</v>
      </c>
      <c r="AH7" s="3">
        <v>0</v>
      </c>
      <c r="AI7" s="3">
        <f t="shared" ref="AI7:AI17" si="0">SUM(D7:AH7)</f>
        <v>12226.145</v>
      </c>
    </row>
    <row r="8" spans="2:35" x14ac:dyDescent="0.25">
      <c r="B8" s="15" t="s">
        <v>4</v>
      </c>
      <c r="C8" s="15" t="s">
        <v>1</v>
      </c>
      <c r="D8" s="28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1414.78</v>
      </c>
      <c r="AE8" s="3">
        <v>1790.75</v>
      </c>
      <c r="AF8" s="3">
        <v>0</v>
      </c>
      <c r="AG8" s="3">
        <v>0</v>
      </c>
      <c r="AH8" s="3">
        <v>0</v>
      </c>
      <c r="AI8" s="3">
        <f t="shared" si="0"/>
        <v>3205.5299999999997</v>
      </c>
    </row>
    <row r="9" spans="2:35" x14ac:dyDescent="0.25">
      <c r="B9" s="15" t="s">
        <v>5</v>
      </c>
      <c r="C9" s="15" t="s">
        <v>1</v>
      </c>
      <c r="D9" s="28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2888</v>
      </c>
      <c r="AE9" s="3">
        <v>9088.57</v>
      </c>
      <c r="AF9" s="3">
        <v>0</v>
      </c>
      <c r="AG9" s="3">
        <v>0</v>
      </c>
      <c r="AH9" s="3">
        <v>0</v>
      </c>
      <c r="AI9" s="3">
        <f t="shared" si="0"/>
        <v>11976.57</v>
      </c>
    </row>
    <row r="10" spans="2:35" x14ac:dyDescent="0.25">
      <c r="B10" s="15" t="s">
        <v>6</v>
      </c>
      <c r="C10" s="15" t="s">
        <v>1</v>
      </c>
      <c r="D10" s="28">
        <v>3007</v>
      </c>
      <c r="E10" s="3">
        <v>0</v>
      </c>
      <c r="F10" s="3">
        <v>116.97</v>
      </c>
      <c r="G10" s="3">
        <v>139.25</v>
      </c>
      <c r="H10" s="3">
        <v>139.25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f t="shared" si="0"/>
        <v>3402.47</v>
      </c>
    </row>
    <row r="11" spans="2:35" x14ac:dyDescent="0.25">
      <c r="B11" s="15" t="s">
        <v>7</v>
      </c>
      <c r="C11" s="15" t="s">
        <v>1</v>
      </c>
      <c r="D11" s="28">
        <v>348.125</v>
      </c>
      <c r="E11" s="3">
        <v>1250.46</v>
      </c>
      <c r="F11" s="3">
        <v>133.68</v>
      </c>
      <c r="G11" s="3">
        <v>220.01499999999999</v>
      </c>
      <c r="H11" s="3">
        <v>1400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f t="shared" si="0"/>
        <v>3352.28</v>
      </c>
    </row>
    <row r="12" spans="2:35" x14ac:dyDescent="0.25">
      <c r="B12" s="15" t="s">
        <v>8</v>
      </c>
      <c r="C12" s="15" t="s">
        <v>1</v>
      </c>
      <c r="D12" s="28">
        <v>3403.27</v>
      </c>
      <c r="E12" s="3">
        <v>2559.415</v>
      </c>
      <c r="F12" s="3">
        <v>3057.93</v>
      </c>
      <c r="G12" s="3">
        <v>3403.27</v>
      </c>
      <c r="H12" s="3">
        <v>120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f t="shared" si="0"/>
        <v>12543.885</v>
      </c>
    </row>
    <row r="13" spans="2:35" x14ac:dyDescent="0.25">
      <c r="B13" s="15" t="s">
        <v>9</v>
      </c>
      <c r="C13" s="15" t="s">
        <v>10</v>
      </c>
      <c r="D13" s="28">
        <v>0</v>
      </c>
      <c r="E13" s="3">
        <v>0</v>
      </c>
      <c r="F13" s="3">
        <v>0</v>
      </c>
      <c r="G13" s="3">
        <v>0</v>
      </c>
      <c r="H13" s="3">
        <v>26739.66</v>
      </c>
      <c r="I13" s="3">
        <v>40360</v>
      </c>
      <c r="J13" s="3">
        <v>41305.5</v>
      </c>
      <c r="K13" s="3">
        <v>40606.800000000003</v>
      </c>
      <c r="L13" s="3">
        <v>40716.400000000001</v>
      </c>
      <c r="M13" s="3">
        <v>41785</v>
      </c>
      <c r="N13" s="3">
        <v>42298.75</v>
      </c>
      <c r="O13" s="3">
        <v>42142.57</v>
      </c>
      <c r="P13" s="3">
        <v>40373.9</v>
      </c>
      <c r="Q13" s="3">
        <v>40442.400000000001</v>
      </c>
      <c r="R13" s="3">
        <v>41116.44</v>
      </c>
      <c r="S13" s="3">
        <v>42087.77</v>
      </c>
      <c r="T13" s="3">
        <v>42723.25</v>
      </c>
      <c r="U13" s="3">
        <v>43435.85</v>
      </c>
      <c r="V13" s="3">
        <v>42149.42</v>
      </c>
      <c r="W13" s="3">
        <v>42920</v>
      </c>
      <c r="X13" s="3">
        <v>43546.82</v>
      </c>
      <c r="Y13" s="3">
        <v>43511.199999999997</v>
      </c>
      <c r="Z13" s="3">
        <v>43401.599999999999</v>
      </c>
      <c r="AA13" s="3">
        <v>42889.22</v>
      </c>
      <c r="AB13" s="3">
        <v>42228.88</v>
      </c>
      <c r="AC13" s="3">
        <v>42196</v>
      </c>
      <c r="AD13" s="3">
        <v>43209.8</v>
      </c>
      <c r="AE13" s="3">
        <v>43648.2</v>
      </c>
      <c r="AF13" s="3">
        <v>43360.5</v>
      </c>
      <c r="AG13" s="3">
        <v>43237.2</v>
      </c>
      <c r="AH13" s="3">
        <v>41278.1</v>
      </c>
      <c r="AI13" s="3">
        <f t="shared" si="0"/>
        <v>1123711.23</v>
      </c>
    </row>
    <row r="14" spans="2:35" x14ac:dyDescent="0.25">
      <c r="B14" s="15" t="s">
        <v>11</v>
      </c>
      <c r="C14" s="15" t="s">
        <v>1</v>
      </c>
      <c r="D14" s="28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f t="shared" si="0"/>
        <v>0</v>
      </c>
    </row>
    <row r="15" spans="2:35" x14ac:dyDescent="0.25">
      <c r="B15" s="15" t="s">
        <v>12</v>
      </c>
      <c r="C15" s="15" t="s">
        <v>1</v>
      </c>
      <c r="D15" s="28">
        <v>0</v>
      </c>
      <c r="E15" s="3">
        <v>0</v>
      </c>
      <c r="F15" s="3">
        <v>0</v>
      </c>
      <c r="G15" s="3">
        <v>0</v>
      </c>
      <c r="H15" s="3">
        <v>1010.5410000000001</v>
      </c>
      <c r="I15" s="3">
        <v>2606.8980000000001</v>
      </c>
      <c r="J15" s="3">
        <v>1941.1665</v>
      </c>
      <c r="K15" s="3">
        <v>2960.82</v>
      </c>
      <c r="L15" s="3">
        <v>2635.83</v>
      </c>
      <c r="M15" s="3">
        <v>2877.49</v>
      </c>
      <c r="N15" s="3">
        <v>2100.2399999999998</v>
      </c>
      <c r="O15" s="3">
        <v>1409.5409999999999</v>
      </c>
      <c r="P15" s="3">
        <v>3196.68</v>
      </c>
      <c r="Q15" s="3">
        <v>3315.4589999999998</v>
      </c>
      <c r="R15" s="3">
        <v>2958.57</v>
      </c>
      <c r="S15" s="3">
        <v>734.83199999999999</v>
      </c>
      <c r="T15" s="3">
        <v>1254.68</v>
      </c>
      <c r="U15" s="3">
        <v>1848</v>
      </c>
      <c r="V15" s="3">
        <v>1502.97</v>
      </c>
      <c r="W15" s="3">
        <v>1504.9755</v>
      </c>
      <c r="X15" s="3">
        <v>1697.22</v>
      </c>
      <c r="Y15" s="3">
        <v>2419.2629999999999</v>
      </c>
      <c r="Z15" s="3">
        <v>2404.84</v>
      </c>
      <c r="AA15" s="3">
        <v>2330.181</v>
      </c>
      <c r="AB15" s="3">
        <v>1750.76</v>
      </c>
      <c r="AC15" s="3">
        <v>721.53899999999999</v>
      </c>
      <c r="AD15" s="3">
        <v>0</v>
      </c>
      <c r="AE15" s="3">
        <v>0</v>
      </c>
      <c r="AF15" s="3">
        <v>0</v>
      </c>
      <c r="AG15" s="3">
        <v>0</v>
      </c>
      <c r="AH15" s="3">
        <v>1065.2</v>
      </c>
      <c r="AI15" s="3">
        <f t="shared" si="0"/>
        <v>46247.695999999996</v>
      </c>
    </row>
    <row r="16" spans="2:35" x14ac:dyDescent="0.25">
      <c r="B16" s="15" t="s">
        <v>13</v>
      </c>
      <c r="C16" s="15" t="s">
        <v>1</v>
      </c>
      <c r="D16" s="28">
        <v>26078.22</v>
      </c>
      <c r="E16" s="3">
        <v>38155.950000000004</v>
      </c>
      <c r="F16" s="3">
        <v>48326.985000000001</v>
      </c>
      <c r="G16" s="3">
        <v>45723</v>
      </c>
      <c r="H16" s="3">
        <v>40540.5</v>
      </c>
      <c r="I16" s="3">
        <v>24692.85</v>
      </c>
      <c r="J16" s="3">
        <v>25327.05</v>
      </c>
      <c r="K16" s="3">
        <v>30598.05</v>
      </c>
      <c r="L16" s="3">
        <v>27802.7</v>
      </c>
      <c r="M16" s="3">
        <v>26802.02</v>
      </c>
      <c r="N16" s="3">
        <v>34900.950000000004</v>
      </c>
      <c r="O16" s="3">
        <v>44548.565000000002</v>
      </c>
      <c r="P16" s="3">
        <v>28551.599999999999</v>
      </c>
      <c r="Q16" s="3">
        <v>25971.75</v>
      </c>
      <c r="R16" s="3">
        <v>26386.5</v>
      </c>
      <c r="S16" s="3">
        <v>24691.949999999997</v>
      </c>
      <c r="T16" s="3">
        <v>26457.9</v>
      </c>
      <c r="U16" s="3">
        <v>26089.77</v>
      </c>
      <c r="V16" s="3">
        <v>25285</v>
      </c>
      <c r="W16" s="3">
        <v>25937.99</v>
      </c>
      <c r="X16" s="3">
        <v>27293.81</v>
      </c>
      <c r="Y16" s="3">
        <v>40216.785000000003</v>
      </c>
      <c r="Z16" s="3">
        <v>37632.800000000003</v>
      </c>
      <c r="AA16" s="3">
        <v>30768.105000000003</v>
      </c>
      <c r="AB16" s="3">
        <v>29186.85</v>
      </c>
      <c r="AC16" s="3">
        <v>36209.57</v>
      </c>
      <c r="AD16" s="3">
        <v>47540.324999999997</v>
      </c>
      <c r="AE16" s="3">
        <v>57965.35</v>
      </c>
      <c r="AF16" s="3">
        <v>43526.700000000004</v>
      </c>
      <c r="AG16" s="3">
        <v>33835.4</v>
      </c>
      <c r="AH16" s="3">
        <v>23894.949999999997</v>
      </c>
      <c r="AI16" s="3">
        <f t="shared" si="0"/>
        <v>1030939.9449999999</v>
      </c>
    </row>
    <row r="17" spans="2:35" x14ac:dyDescent="0.25">
      <c r="B17" s="15" t="s">
        <v>14</v>
      </c>
      <c r="C17" s="15" t="s">
        <v>1</v>
      </c>
      <c r="D17" s="28">
        <f t="shared" ref="D17:AH17" si="1">D18-SUM(D5:D16)</f>
        <v>-83.085000000006403</v>
      </c>
      <c r="E17" s="3">
        <f t="shared" si="1"/>
        <v>2193.3449999999939</v>
      </c>
      <c r="F17" s="3">
        <f t="shared" si="1"/>
        <v>-1552.5160000000033</v>
      </c>
      <c r="G17" s="3">
        <f t="shared" si="1"/>
        <v>-1022.2949999999983</v>
      </c>
      <c r="H17" s="3">
        <f t="shared" si="1"/>
        <v>1761.4590000000026</v>
      </c>
      <c r="I17" s="3">
        <f t="shared" si="1"/>
        <v>3329.5019999999931</v>
      </c>
      <c r="J17" s="3">
        <f t="shared" si="1"/>
        <v>1593.9434999999939</v>
      </c>
      <c r="K17" s="3">
        <f t="shared" si="1"/>
        <v>1811.2200000000012</v>
      </c>
      <c r="L17" s="3">
        <f t="shared" si="1"/>
        <v>1108.8399999999965</v>
      </c>
      <c r="M17" s="3">
        <f t="shared" si="1"/>
        <v>641.60499999999593</v>
      </c>
      <c r="N17" s="3">
        <f t="shared" si="1"/>
        <v>-193.83000000000175</v>
      </c>
      <c r="O17" s="3">
        <f t="shared" si="1"/>
        <v>-1831.275999999998</v>
      </c>
      <c r="P17" s="3">
        <f t="shared" si="1"/>
        <v>1804.9250000000029</v>
      </c>
      <c r="Q17" s="3">
        <f t="shared" si="1"/>
        <v>1286.0660000000062</v>
      </c>
      <c r="R17" s="3">
        <f t="shared" si="1"/>
        <v>420.11000000000058</v>
      </c>
      <c r="S17" s="3">
        <f t="shared" si="1"/>
        <v>497.34799999999814</v>
      </c>
      <c r="T17" s="3">
        <f t="shared" si="1"/>
        <v>-717.28500000000349</v>
      </c>
      <c r="U17" s="3">
        <f t="shared" si="1"/>
        <v>-667.35999999998603</v>
      </c>
      <c r="V17" s="3">
        <f t="shared" si="1"/>
        <v>2479.4899999999907</v>
      </c>
      <c r="W17" s="3">
        <f t="shared" si="1"/>
        <v>1189.9695000000065</v>
      </c>
      <c r="X17" s="3">
        <f t="shared" si="1"/>
        <v>1746.2149999999965</v>
      </c>
      <c r="Y17" s="3">
        <f t="shared" si="1"/>
        <v>1597.3570000000036</v>
      </c>
      <c r="Z17" s="3">
        <f t="shared" si="1"/>
        <v>3030.1300000000047</v>
      </c>
      <c r="AA17" s="3">
        <f t="shared" si="1"/>
        <v>656.08400000000256</v>
      </c>
      <c r="AB17" s="3">
        <f t="shared" si="1"/>
        <v>1298.9399999999878</v>
      </c>
      <c r="AC17" s="3">
        <f t="shared" si="1"/>
        <v>1007.6460000000079</v>
      </c>
      <c r="AD17" s="3">
        <f t="shared" si="1"/>
        <v>-757.20000000001164</v>
      </c>
      <c r="AE17" s="3">
        <f t="shared" si="1"/>
        <v>-9310.5599999999831</v>
      </c>
      <c r="AF17" s="3">
        <f t="shared" si="1"/>
        <v>139.35999999998603</v>
      </c>
      <c r="AG17" s="3">
        <f t="shared" si="1"/>
        <v>6695.5350000000035</v>
      </c>
      <c r="AH17" s="3">
        <f t="shared" si="1"/>
        <v>-925.22999999999593</v>
      </c>
      <c r="AI17" s="3">
        <f t="shared" si="0"/>
        <v>19228.452999999987</v>
      </c>
    </row>
    <row r="18" spans="2:35" ht="15.75" thickBot="1" x14ac:dyDescent="0.3">
      <c r="B18" s="15" t="s">
        <v>49</v>
      </c>
      <c r="C18" s="102" t="s">
        <v>1</v>
      </c>
      <c r="D18" s="29">
        <v>42083.28</v>
      </c>
      <c r="E18" s="4">
        <v>53697.79</v>
      </c>
      <c r="F18" s="4">
        <v>59435.078999999998</v>
      </c>
      <c r="G18" s="4">
        <v>57425.37</v>
      </c>
      <c r="H18" s="4">
        <v>75684.41</v>
      </c>
      <c r="I18" s="4">
        <v>75411.83</v>
      </c>
      <c r="J18" s="4">
        <v>75046.98</v>
      </c>
      <c r="K18" s="4">
        <v>80561</v>
      </c>
      <c r="L18" s="4">
        <v>75252.070000000007</v>
      </c>
      <c r="M18" s="4">
        <v>76303.11</v>
      </c>
      <c r="N18" s="5">
        <v>80189.47</v>
      </c>
      <c r="O18" s="5">
        <v>86414.22</v>
      </c>
      <c r="P18" s="5">
        <v>74770.960000000006</v>
      </c>
      <c r="Q18" s="5">
        <v>71714.710000000006</v>
      </c>
      <c r="R18" s="5">
        <v>72622.240000000005</v>
      </c>
      <c r="S18" s="5">
        <v>68131.649999999994</v>
      </c>
      <c r="T18" s="5">
        <v>69827.16</v>
      </c>
      <c r="U18" s="5">
        <v>71171.350000000006</v>
      </c>
      <c r="V18" s="5">
        <v>71765</v>
      </c>
      <c r="W18" s="5">
        <v>72338.3</v>
      </c>
      <c r="X18" s="5">
        <v>78158</v>
      </c>
      <c r="Y18" s="5">
        <v>91496</v>
      </c>
      <c r="Z18" s="5">
        <v>91799.86</v>
      </c>
      <c r="AA18" s="5">
        <v>83043.520000000004</v>
      </c>
      <c r="AB18" s="5">
        <v>77846.48</v>
      </c>
      <c r="AC18" s="5">
        <v>81051.02</v>
      </c>
      <c r="AD18" s="5">
        <v>97807.59</v>
      </c>
      <c r="AE18" s="5">
        <v>112113.8</v>
      </c>
      <c r="AF18" s="5">
        <v>87104.54</v>
      </c>
      <c r="AG18" s="5">
        <v>83804.34</v>
      </c>
      <c r="AH18" s="37">
        <v>66220.92</v>
      </c>
      <c r="AI18" s="105">
        <f>SUM(D18:AH18)</f>
        <v>2360292.0489999996</v>
      </c>
    </row>
    <row r="19" spans="2:35" ht="15.75" thickBot="1" x14ac:dyDescent="0.3">
      <c r="B19" s="15" t="s">
        <v>83</v>
      </c>
      <c r="C19" s="102" t="s">
        <v>1</v>
      </c>
      <c r="D19" s="106">
        <f>(D39*10^6/9500/0.84)+((IF(D31&lt;0,D30*75.19,(D30-D31)*75.19)))+(SUM(D5:D12))+D16+D17</f>
        <v>42083.28</v>
      </c>
      <c r="E19" s="106">
        <f t="shared" ref="E19:AH19" si="2">(E39*10^6/9500/0.84)+((IF(E31&lt;0,E30*75.19,(E30-E31)*75.19)))+(SUM(E5:E12))+E16+E17</f>
        <v>53697.79</v>
      </c>
      <c r="F19" s="106">
        <f t="shared" si="2"/>
        <v>59435.078999999998</v>
      </c>
      <c r="G19" s="106">
        <f t="shared" si="2"/>
        <v>57425.37</v>
      </c>
      <c r="H19" s="106">
        <f t="shared" si="2"/>
        <v>52859.154000000002</v>
      </c>
      <c r="I19" s="106">
        <f t="shared" si="2"/>
        <v>52534.196199999991</v>
      </c>
      <c r="J19" s="106">
        <f t="shared" si="2"/>
        <v>50204.118659999993</v>
      </c>
      <c r="K19" s="106">
        <f t="shared" si="2"/>
        <v>57120.239199999996</v>
      </c>
      <c r="L19" s="106">
        <f t="shared" si="2"/>
        <v>51249.159409999993</v>
      </c>
      <c r="M19" s="106">
        <f t="shared" si="2"/>
        <v>52112.526109999992</v>
      </c>
      <c r="N19" s="106">
        <f t="shared" si="2"/>
        <v>55413.340630000006</v>
      </c>
      <c r="O19" s="106">
        <f t="shared" si="2"/>
        <v>60369.348600000005</v>
      </c>
      <c r="P19" s="106">
        <f t="shared" si="2"/>
        <v>46463.95</v>
      </c>
      <c r="Q19" s="106">
        <f t="shared" si="2"/>
        <v>47217.671780000004</v>
      </c>
      <c r="R19" s="106">
        <f t="shared" si="2"/>
        <v>49030.489799999996</v>
      </c>
      <c r="S19" s="106">
        <f t="shared" si="2"/>
        <v>42971.329379999996</v>
      </c>
      <c r="T19" s="106">
        <f t="shared" si="2"/>
        <v>44314.014249999993</v>
      </c>
      <c r="U19" s="106">
        <f t="shared" si="2"/>
        <v>44867.786890000018</v>
      </c>
      <c r="V19" s="106">
        <f t="shared" si="2"/>
        <v>46924.396099999984</v>
      </c>
      <c r="W19" s="106">
        <f t="shared" si="2"/>
        <v>46865.565520000011</v>
      </c>
      <c r="X19" s="106">
        <f t="shared" si="2"/>
        <v>53382.933700000001</v>
      </c>
      <c r="Y19" s="106">
        <f t="shared" si="2"/>
        <v>65812.474630000012</v>
      </c>
      <c r="Z19" s="106">
        <f t="shared" si="2"/>
        <v>66203.664910000007</v>
      </c>
      <c r="AA19" s="106">
        <f t="shared" si="2"/>
        <v>57756.912810000009</v>
      </c>
      <c r="AB19" s="106">
        <f t="shared" si="2"/>
        <v>53329.771499999988</v>
      </c>
      <c r="AC19" s="106">
        <f t="shared" si="2"/>
        <v>56161.787300000011</v>
      </c>
      <c r="AD19" s="106">
        <f t="shared" si="2"/>
        <v>68526.135979999992</v>
      </c>
      <c r="AE19" s="106">
        <f t="shared" si="2"/>
        <v>82459.21090000002</v>
      </c>
      <c r="AF19" s="106">
        <f t="shared" si="2"/>
        <v>58886.62928999999</v>
      </c>
      <c r="AG19" s="106">
        <f t="shared" si="2"/>
        <v>55708.827010000008</v>
      </c>
      <c r="AH19" s="106">
        <f t="shared" si="2"/>
        <v>41148.763000000006</v>
      </c>
      <c r="AI19" s="107">
        <f>SUM(D19:AH19)</f>
        <v>1672535.91656</v>
      </c>
    </row>
    <row r="20" spans="2:35" ht="16.5" thickBot="1" x14ac:dyDescent="0.3">
      <c r="B20" s="231" t="s">
        <v>17</v>
      </c>
      <c r="C20" s="232"/>
      <c r="D20" s="243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5"/>
    </row>
    <row r="21" spans="2:35" x14ac:dyDescent="0.25">
      <c r="B21" s="15" t="s">
        <v>18</v>
      </c>
      <c r="C21" s="16" t="s">
        <v>46</v>
      </c>
      <c r="D21" s="60">
        <v>60.61</v>
      </c>
      <c r="E21" s="61">
        <v>70.61</v>
      </c>
      <c r="F21" s="61">
        <v>62.61</v>
      </c>
      <c r="G21" s="61">
        <v>41.39</v>
      </c>
      <c r="H21" s="61">
        <v>32.799999999999997</v>
      </c>
      <c r="I21" s="61">
        <v>44.22</v>
      </c>
      <c r="J21" s="61">
        <v>49.12</v>
      </c>
      <c r="K21" s="61">
        <v>49.22</v>
      </c>
      <c r="L21" s="61">
        <v>66.61</v>
      </c>
      <c r="M21" s="61">
        <v>71.83</v>
      </c>
      <c r="N21" s="61">
        <v>69.56</v>
      </c>
      <c r="O21" s="61">
        <v>57.22</v>
      </c>
      <c r="P21" s="61">
        <v>60.34</v>
      </c>
      <c r="Q21" s="61">
        <v>61.17</v>
      </c>
      <c r="R21" s="61">
        <v>61.83</v>
      </c>
      <c r="S21" s="61">
        <v>61.44</v>
      </c>
      <c r="T21" s="61">
        <v>64.78</v>
      </c>
      <c r="U21" s="61">
        <v>55.56</v>
      </c>
      <c r="V21" s="61">
        <v>61.22</v>
      </c>
      <c r="W21" s="61">
        <v>60.22</v>
      </c>
      <c r="X21" s="61">
        <v>60.88</v>
      </c>
      <c r="Y21" s="61">
        <v>57.95</v>
      </c>
      <c r="Z21" s="61">
        <v>62.34</v>
      </c>
      <c r="AA21" s="61">
        <v>61.05</v>
      </c>
      <c r="AB21" s="61">
        <v>64.34</v>
      </c>
      <c r="AC21" s="61">
        <v>64.27</v>
      </c>
      <c r="AD21" s="61">
        <v>65.34</v>
      </c>
      <c r="AE21" s="61">
        <v>62.32</v>
      </c>
      <c r="AF21" s="61">
        <v>60.39</v>
      </c>
      <c r="AG21" s="61">
        <v>61.93</v>
      </c>
      <c r="AH21" s="190">
        <v>51</v>
      </c>
      <c r="AI21" s="63">
        <f>SUM(D21:AH21)</f>
        <v>1834.17</v>
      </c>
    </row>
    <row r="22" spans="2:35" ht="15.75" thickBot="1" x14ac:dyDescent="0.3">
      <c r="B22" s="15" t="s">
        <v>19</v>
      </c>
      <c r="C22" s="17" t="s">
        <v>46</v>
      </c>
      <c r="D22" s="68">
        <v>39.39</v>
      </c>
      <c r="E22" s="69">
        <v>49.61</v>
      </c>
      <c r="F22" s="69">
        <v>49.83</v>
      </c>
      <c r="G22" s="69">
        <v>48.17</v>
      </c>
      <c r="H22" s="69">
        <v>44.7</v>
      </c>
      <c r="I22" s="69">
        <v>42.95</v>
      </c>
      <c r="J22" s="69">
        <v>45</v>
      </c>
      <c r="K22" s="69">
        <v>41.22</v>
      </c>
      <c r="L22" s="69">
        <v>31.17</v>
      </c>
      <c r="M22" s="69">
        <v>44.71</v>
      </c>
      <c r="N22" s="69">
        <v>45.07</v>
      </c>
      <c r="O22" s="69">
        <v>45.44</v>
      </c>
      <c r="P22" s="69">
        <v>44.95</v>
      </c>
      <c r="Q22" s="69">
        <v>44.56</v>
      </c>
      <c r="R22" s="69">
        <v>50.05</v>
      </c>
      <c r="S22" s="69">
        <v>45.22</v>
      </c>
      <c r="T22" s="69">
        <v>47.39</v>
      </c>
      <c r="U22" s="69">
        <v>50.95</v>
      </c>
      <c r="V22" s="69">
        <v>52.83</v>
      </c>
      <c r="W22" s="69">
        <v>52.61</v>
      </c>
      <c r="X22" s="69">
        <v>55.83</v>
      </c>
      <c r="Y22" s="69">
        <v>48.39</v>
      </c>
      <c r="Z22" s="69">
        <v>41.17</v>
      </c>
      <c r="AA22" s="69">
        <v>36.83</v>
      </c>
      <c r="AB22" s="69">
        <v>41.34</v>
      </c>
      <c r="AC22" s="69">
        <v>51.1</v>
      </c>
      <c r="AD22" s="69">
        <v>46.17</v>
      </c>
      <c r="AE22" s="69">
        <v>20.93</v>
      </c>
      <c r="AF22" s="69">
        <v>55.12</v>
      </c>
      <c r="AG22" s="69">
        <v>54.05</v>
      </c>
      <c r="AH22" s="191">
        <v>48</v>
      </c>
      <c r="AI22" s="71">
        <f>SUM(D22:AH22)</f>
        <v>1414.7499999999998</v>
      </c>
    </row>
    <row r="23" spans="2:35" ht="16.5" thickBot="1" x14ac:dyDescent="0.3">
      <c r="B23" s="231" t="s">
        <v>34</v>
      </c>
      <c r="C23" s="232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30"/>
    </row>
    <row r="24" spans="2:35" ht="15.75" thickBot="1" x14ac:dyDescent="0.3">
      <c r="B24" s="15" t="s">
        <v>20</v>
      </c>
      <c r="C24" s="21" t="s">
        <v>47</v>
      </c>
      <c r="D24" s="162">
        <v>126750</v>
      </c>
      <c r="E24" s="162">
        <v>134050</v>
      </c>
      <c r="F24" s="162">
        <v>140500</v>
      </c>
      <c r="G24" s="162">
        <v>136850</v>
      </c>
      <c r="H24" s="162">
        <v>55650</v>
      </c>
      <c r="I24" s="162">
        <v>5650</v>
      </c>
      <c r="J24" s="162">
        <v>5600</v>
      </c>
      <c r="K24" s="162">
        <v>5550</v>
      </c>
      <c r="L24" s="162">
        <v>5550</v>
      </c>
      <c r="M24" s="162">
        <v>5300</v>
      </c>
      <c r="N24" s="162">
        <v>5600</v>
      </c>
      <c r="O24" s="162">
        <v>5700</v>
      </c>
      <c r="P24" s="162">
        <v>5800</v>
      </c>
      <c r="Q24" s="162">
        <v>5900</v>
      </c>
      <c r="R24" s="162">
        <v>5950</v>
      </c>
      <c r="S24" s="162">
        <v>5650</v>
      </c>
      <c r="T24" s="162">
        <v>5600</v>
      </c>
      <c r="U24" s="162">
        <v>5550</v>
      </c>
      <c r="V24" s="162">
        <v>5700</v>
      </c>
      <c r="W24" s="162">
        <v>5800</v>
      </c>
      <c r="X24" s="162">
        <v>5700</v>
      </c>
      <c r="Y24" s="162">
        <v>7500</v>
      </c>
      <c r="Z24" s="162">
        <v>6250</v>
      </c>
      <c r="AA24" s="162">
        <v>5800</v>
      </c>
      <c r="AB24" s="162">
        <v>5800</v>
      </c>
      <c r="AC24" s="162">
        <v>5850</v>
      </c>
      <c r="AD24" s="162">
        <v>5950</v>
      </c>
      <c r="AE24" s="162">
        <v>7000</v>
      </c>
      <c r="AF24" s="162">
        <v>6000</v>
      </c>
      <c r="AG24" s="162">
        <v>6000</v>
      </c>
      <c r="AH24" s="162">
        <v>5900</v>
      </c>
      <c r="AI24" s="75">
        <f>SUM(D24:AH24)</f>
        <v>746450</v>
      </c>
    </row>
    <row r="25" spans="2:35" ht="16.5" thickBot="1" x14ac:dyDescent="0.3">
      <c r="B25" s="231" t="s">
        <v>35</v>
      </c>
      <c r="C25" s="232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175"/>
      <c r="AI25" s="79"/>
    </row>
    <row r="26" spans="2:35" x14ac:dyDescent="0.25">
      <c r="B26" s="19" t="s">
        <v>15</v>
      </c>
      <c r="C26" s="20" t="s">
        <v>21</v>
      </c>
      <c r="D26" s="162">
        <v>0</v>
      </c>
      <c r="E26" s="162">
        <v>0</v>
      </c>
      <c r="F26" s="174">
        <v>0</v>
      </c>
      <c r="G26" s="217">
        <v>0</v>
      </c>
      <c r="H26" s="162">
        <v>78288</v>
      </c>
      <c r="I26" s="162">
        <v>126920</v>
      </c>
      <c r="J26" s="162">
        <v>131200</v>
      </c>
      <c r="K26" s="162">
        <v>128200</v>
      </c>
      <c r="L26" s="162">
        <v>128870</v>
      </c>
      <c r="M26" s="174">
        <v>134050</v>
      </c>
      <c r="N26" s="217">
        <v>134800</v>
      </c>
      <c r="O26" s="162">
        <v>134512</v>
      </c>
      <c r="P26" s="162">
        <v>127890</v>
      </c>
      <c r="Q26" s="162">
        <v>127640</v>
      </c>
      <c r="R26" s="162">
        <v>129648</v>
      </c>
      <c r="S26" s="162">
        <v>132320</v>
      </c>
      <c r="T26" s="174">
        <v>135970</v>
      </c>
      <c r="U26" s="217">
        <v>135200</v>
      </c>
      <c r="V26" s="162">
        <v>134736</v>
      </c>
      <c r="W26" s="162">
        <v>137728</v>
      </c>
      <c r="X26" s="162">
        <v>141235</v>
      </c>
      <c r="Y26" s="162">
        <v>141296</v>
      </c>
      <c r="Z26" s="162">
        <v>141880</v>
      </c>
      <c r="AA26" s="174">
        <v>138240</v>
      </c>
      <c r="AB26" s="217">
        <v>134720</v>
      </c>
      <c r="AC26" s="162">
        <v>135000</v>
      </c>
      <c r="AD26" s="162">
        <v>139235</v>
      </c>
      <c r="AE26" s="162">
        <v>140680</v>
      </c>
      <c r="AF26" s="162">
        <v>141600</v>
      </c>
      <c r="AG26" s="162">
        <v>139900</v>
      </c>
      <c r="AH26" s="162">
        <v>130540</v>
      </c>
      <c r="AI26" s="63">
        <f>SUM(D26:AH26)</f>
        <v>3582298</v>
      </c>
    </row>
    <row r="27" spans="2:35" x14ac:dyDescent="0.25">
      <c r="B27" s="53" t="s">
        <v>79</v>
      </c>
      <c r="C27" s="14" t="s">
        <v>80</v>
      </c>
      <c r="D27" s="30">
        <f>(D26/24000)</f>
        <v>0</v>
      </c>
      <c r="E27" s="23">
        <f t="shared" ref="E27:AH27" si="3">(E26/24000)</f>
        <v>0</v>
      </c>
      <c r="F27" s="23">
        <f t="shared" si="3"/>
        <v>0</v>
      </c>
      <c r="G27" s="23">
        <f t="shared" si="3"/>
        <v>0</v>
      </c>
      <c r="H27" s="23">
        <f t="shared" si="3"/>
        <v>3.262</v>
      </c>
      <c r="I27" s="23">
        <f t="shared" si="3"/>
        <v>5.2883333333333331</v>
      </c>
      <c r="J27" s="23">
        <f t="shared" si="3"/>
        <v>5.4666666666666668</v>
      </c>
      <c r="K27" s="23">
        <f t="shared" si="3"/>
        <v>5.3416666666666668</v>
      </c>
      <c r="L27" s="23">
        <f t="shared" si="3"/>
        <v>5.3695833333333329</v>
      </c>
      <c r="M27" s="23">
        <f t="shared" si="3"/>
        <v>5.5854166666666663</v>
      </c>
      <c r="N27" s="23">
        <f t="shared" si="3"/>
        <v>5.6166666666666663</v>
      </c>
      <c r="O27" s="23">
        <f t="shared" si="3"/>
        <v>5.6046666666666667</v>
      </c>
      <c r="P27" s="23">
        <f t="shared" si="3"/>
        <v>5.3287500000000003</v>
      </c>
      <c r="Q27" s="23">
        <f t="shared" si="3"/>
        <v>5.3183333333333334</v>
      </c>
      <c r="R27" s="23">
        <f t="shared" si="3"/>
        <v>5.4020000000000001</v>
      </c>
      <c r="S27" s="23">
        <f t="shared" si="3"/>
        <v>5.5133333333333336</v>
      </c>
      <c r="T27" s="23">
        <f t="shared" si="3"/>
        <v>5.6654166666666663</v>
      </c>
      <c r="U27" s="23">
        <f t="shared" si="3"/>
        <v>5.6333333333333337</v>
      </c>
      <c r="V27" s="23">
        <f t="shared" si="3"/>
        <v>5.6139999999999999</v>
      </c>
      <c r="W27" s="23">
        <f t="shared" si="3"/>
        <v>5.738666666666667</v>
      </c>
      <c r="X27" s="23">
        <f t="shared" si="3"/>
        <v>5.8847916666666666</v>
      </c>
      <c r="Y27" s="23">
        <f t="shared" si="3"/>
        <v>5.8873333333333333</v>
      </c>
      <c r="Z27" s="23">
        <f t="shared" si="3"/>
        <v>5.9116666666666671</v>
      </c>
      <c r="AA27" s="23">
        <f t="shared" si="3"/>
        <v>5.76</v>
      </c>
      <c r="AB27" s="23">
        <f t="shared" si="3"/>
        <v>5.6133333333333333</v>
      </c>
      <c r="AC27" s="23">
        <f t="shared" si="3"/>
        <v>5.625</v>
      </c>
      <c r="AD27" s="23">
        <f t="shared" si="3"/>
        <v>5.8014583333333336</v>
      </c>
      <c r="AE27" s="23">
        <f t="shared" si="3"/>
        <v>5.8616666666666664</v>
      </c>
      <c r="AF27" s="23">
        <f t="shared" si="3"/>
        <v>5.9</v>
      </c>
      <c r="AG27" s="23">
        <f t="shared" si="3"/>
        <v>5.8291666666666666</v>
      </c>
      <c r="AH27" s="23">
        <f t="shared" si="3"/>
        <v>5.4391666666666669</v>
      </c>
      <c r="AI27" s="44"/>
    </row>
    <row r="28" spans="2:35" ht="15.75" thickBot="1" x14ac:dyDescent="0.3">
      <c r="B28" s="53" t="s">
        <v>81</v>
      </c>
      <c r="C28" s="14" t="s">
        <v>82</v>
      </c>
      <c r="D28" s="68" t="str">
        <f t="shared" ref="D28:AH28" si="4">IFERROR(D13/D26,"")</f>
        <v/>
      </c>
      <c r="E28" s="68" t="str">
        <f t="shared" si="4"/>
        <v/>
      </c>
      <c r="F28" s="68" t="str">
        <f t="shared" si="4"/>
        <v/>
      </c>
      <c r="G28" s="68" t="str">
        <f t="shared" si="4"/>
        <v/>
      </c>
      <c r="H28" s="68">
        <f t="shared" si="4"/>
        <v>0.34155502759043532</v>
      </c>
      <c r="I28" s="68">
        <f t="shared" si="4"/>
        <v>0.31799558777182479</v>
      </c>
      <c r="J28" s="68">
        <f t="shared" si="4"/>
        <v>0.31482850609756097</v>
      </c>
      <c r="K28" s="68">
        <f t="shared" si="4"/>
        <v>0.31674570982839317</v>
      </c>
      <c r="L28" s="68">
        <f t="shared" si="4"/>
        <v>0.31594940637852098</v>
      </c>
      <c r="M28" s="68">
        <f t="shared" si="4"/>
        <v>0.31171204774337935</v>
      </c>
      <c r="N28" s="68">
        <f t="shared" si="4"/>
        <v>0.31378894658753709</v>
      </c>
      <c r="O28" s="68">
        <f t="shared" si="4"/>
        <v>0.31329970560247411</v>
      </c>
      <c r="P28" s="68">
        <f t="shared" si="4"/>
        <v>0.31569239189928844</v>
      </c>
      <c r="Q28" s="68">
        <f t="shared" si="4"/>
        <v>0.31684738326543405</v>
      </c>
      <c r="R28" s="68">
        <f t="shared" si="4"/>
        <v>0.3171390225842281</v>
      </c>
      <c r="S28" s="68">
        <f t="shared" si="4"/>
        <v>0.31807564993954046</v>
      </c>
      <c r="T28" s="68">
        <f t="shared" si="4"/>
        <v>0.31421085533573584</v>
      </c>
      <c r="U28" s="68">
        <f t="shared" si="4"/>
        <v>0.32127107988165682</v>
      </c>
      <c r="V28" s="68">
        <f t="shared" si="4"/>
        <v>0.3128296817480109</v>
      </c>
      <c r="W28" s="68">
        <f t="shared" si="4"/>
        <v>0.31162871747211895</v>
      </c>
      <c r="X28" s="68">
        <f t="shared" si="4"/>
        <v>0.30832881367932879</v>
      </c>
      <c r="Y28" s="68">
        <f t="shared" si="4"/>
        <v>0.30794360774544216</v>
      </c>
      <c r="Z28" s="68">
        <f t="shared" si="4"/>
        <v>0.30590358049055538</v>
      </c>
      <c r="AA28" s="68">
        <f t="shared" si="4"/>
        <v>0.31025188078703703</v>
      </c>
      <c r="AB28" s="68">
        <f t="shared" si="4"/>
        <v>0.31345665083135388</v>
      </c>
      <c r="AC28" s="68">
        <f t="shared" si="4"/>
        <v>0.31256296296296299</v>
      </c>
      <c r="AD28" s="68">
        <f t="shared" si="4"/>
        <v>0.31033719969835172</v>
      </c>
      <c r="AE28" s="68">
        <f t="shared" si="4"/>
        <v>0.31026585157804948</v>
      </c>
      <c r="AF28" s="68">
        <f t="shared" si="4"/>
        <v>0.30621822033898305</v>
      </c>
      <c r="AG28" s="68">
        <f t="shared" si="4"/>
        <v>0.30905789849892779</v>
      </c>
      <c r="AH28" s="68">
        <f t="shared" si="4"/>
        <v>0.31621035697870381</v>
      </c>
      <c r="AI28" s="71"/>
    </row>
    <row r="29" spans="2:35" ht="16.5" thickBot="1" x14ac:dyDescent="0.3">
      <c r="B29" s="231" t="s">
        <v>22</v>
      </c>
      <c r="C29" s="232"/>
      <c r="D29" s="228"/>
      <c r="E29" s="229"/>
      <c r="F29" s="229"/>
      <c r="G29" s="229" t="s">
        <v>27</v>
      </c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29"/>
      <c r="AI29" s="230"/>
    </row>
    <row r="30" spans="2:35" ht="15.75" thickBot="1" x14ac:dyDescent="0.3">
      <c r="B30" s="15" t="s">
        <v>24</v>
      </c>
      <c r="C30" s="16" t="s">
        <v>23</v>
      </c>
      <c r="D30" s="60">
        <v>0</v>
      </c>
      <c r="E30" s="61">
        <v>0</v>
      </c>
      <c r="F30" s="61">
        <v>0</v>
      </c>
      <c r="G30" s="61">
        <v>0</v>
      </c>
      <c r="H30" s="61">
        <v>149.71</v>
      </c>
      <c r="I30" s="61">
        <v>267.18</v>
      </c>
      <c r="J30" s="61">
        <v>248.87</v>
      </c>
      <c r="K30" s="61">
        <v>275.13799999999998</v>
      </c>
      <c r="L30" s="61">
        <v>268</v>
      </c>
      <c r="M30" s="61">
        <v>283.69499999999999</v>
      </c>
      <c r="N30" s="61">
        <v>271.74</v>
      </c>
      <c r="O30" s="61">
        <v>253.85499999999999</v>
      </c>
      <c r="P30" s="61">
        <v>203</v>
      </c>
      <c r="Q30" s="61">
        <v>271</v>
      </c>
      <c r="R30" s="61">
        <v>285.16399999999999</v>
      </c>
      <c r="S30" s="61">
        <v>253.24</v>
      </c>
      <c r="T30" s="61">
        <v>265</v>
      </c>
      <c r="U30" s="61">
        <v>267.2</v>
      </c>
      <c r="V30" s="61">
        <v>268</v>
      </c>
      <c r="W30" s="61">
        <v>268.10000000000002</v>
      </c>
      <c r="X30" s="61">
        <v>281.536</v>
      </c>
      <c r="Y30" s="61">
        <v>280.10599999999999</v>
      </c>
      <c r="Z30" s="61">
        <v>278.83</v>
      </c>
      <c r="AA30" s="61">
        <v>274.10000000000002</v>
      </c>
      <c r="AB30" s="61">
        <v>272.5</v>
      </c>
      <c r="AC30" s="61">
        <v>257.99799999999999</v>
      </c>
      <c r="AD30" s="61">
        <v>247.18</v>
      </c>
      <c r="AE30" s="61">
        <v>245</v>
      </c>
      <c r="AF30" s="61">
        <v>247</v>
      </c>
      <c r="AG30" s="61">
        <v>241</v>
      </c>
      <c r="AH30" s="190">
        <v>245</v>
      </c>
      <c r="AI30" s="63">
        <f>SUM(D30:AH30)</f>
        <v>6969.1419999999998</v>
      </c>
    </row>
    <row r="31" spans="2:35" x14ac:dyDescent="0.25">
      <c r="B31" s="15" t="s">
        <v>50</v>
      </c>
      <c r="C31" s="16" t="s">
        <v>23</v>
      </c>
      <c r="D31" s="28">
        <v>0</v>
      </c>
      <c r="E31" s="3">
        <v>0</v>
      </c>
      <c r="F31" s="3">
        <v>0</v>
      </c>
      <c r="G31" s="3">
        <v>0</v>
      </c>
      <c r="H31" s="3">
        <v>84.210000000000008</v>
      </c>
      <c r="I31" s="3">
        <v>0</v>
      </c>
      <c r="J31" s="3">
        <v>4.1060000000000159</v>
      </c>
      <c r="K31" s="3">
        <v>7.4579999999999771</v>
      </c>
      <c r="L31" s="3">
        <v>10.660999999999994</v>
      </c>
      <c r="M31" s="3">
        <v>11.425999999999981</v>
      </c>
      <c r="N31" s="3">
        <v>10.763000000000005</v>
      </c>
      <c r="O31" s="3">
        <v>21.014999999999979</v>
      </c>
      <c r="P31" s="3">
        <v>0</v>
      </c>
      <c r="Q31" s="3">
        <v>14.837999999999994</v>
      </c>
      <c r="R31" s="3">
        <v>12.743999999999993</v>
      </c>
      <c r="S31" s="3">
        <v>18.338000000000008</v>
      </c>
      <c r="T31" s="3">
        <v>19.425000000000015</v>
      </c>
      <c r="U31" s="3">
        <v>14.769000000000002</v>
      </c>
      <c r="V31" s="3">
        <v>17.809999999999999</v>
      </c>
      <c r="W31" s="3">
        <v>16.042000000000012</v>
      </c>
      <c r="X31" s="3">
        <v>9.3059999999999974</v>
      </c>
      <c r="Y31" s="3">
        <v>10.829000000000001</v>
      </c>
      <c r="Z31" s="3">
        <v>10.040999999999997</v>
      </c>
      <c r="AA31" s="3">
        <v>9.0010000000000261</v>
      </c>
      <c r="AB31" s="3">
        <v>13.649999999999995</v>
      </c>
      <c r="AC31" s="3">
        <v>18.227999999999991</v>
      </c>
      <c r="AD31" s="3">
        <v>61.938000000000017</v>
      </c>
      <c r="AE31" s="3">
        <v>58.890000000000015</v>
      </c>
      <c r="AF31" s="3">
        <v>45.608999999999995</v>
      </c>
      <c r="AG31" s="3">
        <v>39.620999999999995</v>
      </c>
      <c r="AH31" s="193">
        <v>15.300000000000011</v>
      </c>
      <c r="AI31" s="44">
        <f>SUM(D31:AH31)</f>
        <v>556.01800000000003</v>
      </c>
    </row>
    <row r="32" spans="2:35" x14ac:dyDescent="0.25">
      <c r="B32" s="15" t="s">
        <v>25</v>
      </c>
      <c r="C32" s="18" t="s">
        <v>23</v>
      </c>
      <c r="D32" s="28">
        <v>27</v>
      </c>
      <c r="E32" s="3">
        <v>23</v>
      </c>
      <c r="F32" s="3">
        <v>6</v>
      </c>
      <c r="G32" s="3">
        <v>9</v>
      </c>
      <c r="H32" s="3">
        <v>0</v>
      </c>
      <c r="I32" s="3">
        <v>4</v>
      </c>
      <c r="J32" s="3">
        <v>17</v>
      </c>
      <c r="K32" s="3">
        <v>4</v>
      </c>
      <c r="L32" s="3">
        <v>1.5</v>
      </c>
      <c r="M32" s="3">
        <v>4.4000000000000004</v>
      </c>
      <c r="N32" s="3">
        <v>11</v>
      </c>
      <c r="O32" s="3">
        <v>0</v>
      </c>
      <c r="P32" s="3">
        <v>0</v>
      </c>
      <c r="Q32" s="3">
        <v>3</v>
      </c>
      <c r="R32" s="3">
        <v>4</v>
      </c>
      <c r="S32" s="3">
        <v>1</v>
      </c>
      <c r="T32" s="3">
        <v>0</v>
      </c>
      <c r="U32" s="3">
        <v>0</v>
      </c>
      <c r="V32" s="3">
        <v>4</v>
      </c>
      <c r="W32" s="3">
        <v>5</v>
      </c>
      <c r="X32" s="3">
        <v>5.5</v>
      </c>
      <c r="Y32" s="3">
        <v>0</v>
      </c>
      <c r="Z32" s="3">
        <v>5</v>
      </c>
      <c r="AA32" s="3">
        <v>5</v>
      </c>
      <c r="AB32" s="3">
        <v>5</v>
      </c>
      <c r="AC32" s="3">
        <v>10</v>
      </c>
      <c r="AD32" s="3">
        <v>0</v>
      </c>
      <c r="AE32" s="3">
        <v>0</v>
      </c>
      <c r="AF32" s="3">
        <v>0</v>
      </c>
      <c r="AG32" s="3">
        <v>0</v>
      </c>
      <c r="AH32" s="193">
        <v>0</v>
      </c>
      <c r="AI32" s="44">
        <f t="shared" ref="AI32:AI37" si="5">SUM(D32:AH32)</f>
        <v>154.4</v>
      </c>
    </row>
    <row r="33" spans="2:37" x14ac:dyDescent="0.25">
      <c r="B33" s="15" t="s">
        <v>26</v>
      </c>
      <c r="C33" s="18" t="s">
        <v>23</v>
      </c>
      <c r="D33" s="28">
        <v>11</v>
      </c>
      <c r="E33" s="3">
        <v>12</v>
      </c>
      <c r="F33" s="3">
        <v>11</v>
      </c>
      <c r="G33" s="3">
        <v>12</v>
      </c>
      <c r="H33" s="3">
        <v>5</v>
      </c>
      <c r="I33" s="3">
        <v>0</v>
      </c>
      <c r="J33" s="3">
        <v>9</v>
      </c>
      <c r="K33" s="3">
        <v>6</v>
      </c>
      <c r="L33" s="3">
        <v>1.3</v>
      </c>
      <c r="M33" s="3">
        <v>6.3</v>
      </c>
      <c r="N33" s="3">
        <v>3</v>
      </c>
      <c r="O33" s="3">
        <v>0</v>
      </c>
      <c r="P33" s="3">
        <v>2</v>
      </c>
      <c r="Q33" s="3">
        <v>3</v>
      </c>
      <c r="R33" s="3">
        <v>7</v>
      </c>
      <c r="S33" s="3">
        <v>2</v>
      </c>
      <c r="T33" s="3">
        <v>1</v>
      </c>
      <c r="U33" s="3">
        <v>0</v>
      </c>
      <c r="V33" s="3">
        <v>7</v>
      </c>
      <c r="W33" s="3">
        <v>10</v>
      </c>
      <c r="X33" s="3">
        <v>10</v>
      </c>
      <c r="Y33" s="3">
        <v>5</v>
      </c>
      <c r="Z33" s="3">
        <v>9</v>
      </c>
      <c r="AA33" s="3">
        <v>9</v>
      </c>
      <c r="AB33" s="3">
        <v>9</v>
      </c>
      <c r="AC33" s="3">
        <v>4</v>
      </c>
      <c r="AD33" s="3">
        <v>0</v>
      </c>
      <c r="AE33" s="3">
        <v>0</v>
      </c>
      <c r="AF33" s="3">
        <v>0</v>
      </c>
      <c r="AG33" s="3">
        <v>0</v>
      </c>
      <c r="AH33" s="193">
        <v>0</v>
      </c>
      <c r="AI33" s="44">
        <f t="shared" si="5"/>
        <v>154.6</v>
      </c>
    </row>
    <row r="34" spans="2:37" x14ac:dyDescent="0.25">
      <c r="B34" s="15" t="s">
        <v>0</v>
      </c>
      <c r="C34" s="18" t="s">
        <v>23</v>
      </c>
      <c r="D34" s="28">
        <f>D5*9500/565/0.7/1000</f>
        <v>48.834323640960811</v>
      </c>
      <c r="E34" s="28">
        <f t="shared" ref="E34:AH35" si="6">E5*9500/565/0.7/1000</f>
        <v>51.978331226295836</v>
      </c>
      <c r="F34" s="28">
        <f t="shared" si="6"/>
        <v>41.208141592920356</v>
      </c>
      <c r="G34" s="28">
        <f t="shared" si="6"/>
        <v>36.659190897597981</v>
      </c>
      <c r="H34" s="28">
        <f t="shared" si="6"/>
        <v>19.048040455120102</v>
      </c>
      <c r="I34" s="28">
        <f t="shared" si="6"/>
        <v>62.414279393173217</v>
      </c>
      <c r="J34" s="28">
        <f t="shared" si="6"/>
        <v>43.081238938053104</v>
      </c>
      <c r="K34" s="28">
        <f t="shared" si="6"/>
        <v>34.719197218710498</v>
      </c>
      <c r="L34" s="28">
        <f t="shared" si="6"/>
        <v>26.624740834386852</v>
      </c>
      <c r="M34" s="28">
        <f t="shared" si="6"/>
        <v>68.836327433628327</v>
      </c>
      <c r="N34" s="28">
        <f t="shared" si="6"/>
        <v>19.199127686472821</v>
      </c>
      <c r="O34" s="28">
        <f t="shared" si="6"/>
        <v>1.6724083438685211</v>
      </c>
      <c r="P34" s="28">
        <f t="shared" si="6"/>
        <v>18.864766118836915</v>
      </c>
      <c r="Q34" s="28">
        <f t="shared" si="6"/>
        <v>15.586845764854615</v>
      </c>
      <c r="R34" s="28">
        <f t="shared" si="6"/>
        <v>40.605954487989891</v>
      </c>
      <c r="S34" s="28">
        <f t="shared" si="6"/>
        <v>1.6722882427307206</v>
      </c>
      <c r="T34" s="28">
        <f t="shared" si="6"/>
        <v>1.6724083438685211</v>
      </c>
      <c r="U34" s="28">
        <f t="shared" si="6"/>
        <v>8.8970922882427317</v>
      </c>
      <c r="V34" s="28">
        <f t="shared" si="6"/>
        <v>7.2915802781289516</v>
      </c>
      <c r="W34" s="28">
        <f t="shared" si="6"/>
        <v>17.192357774968393</v>
      </c>
      <c r="X34" s="28">
        <f t="shared" si="6"/>
        <v>75.592857142857142</v>
      </c>
      <c r="Y34" s="28">
        <f t="shared" si="6"/>
        <v>62.548072060682685</v>
      </c>
      <c r="Z34" s="28">
        <f t="shared" si="6"/>
        <v>39.468836915297089</v>
      </c>
      <c r="AA34" s="28">
        <f t="shared" si="6"/>
        <v>17.861321112515807</v>
      </c>
      <c r="AB34" s="28">
        <f t="shared" si="6"/>
        <v>34.653742098609357</v>
      </c>
      <c r="AC34" s="28">
        <f t="shared" si="6"/>
        <v>20.135796460176994</v>
      </c>
      <c r="AD34" s="28">
        <f t="shared" si="6"/>
        <v>1.2710303413400759</v>
      </c>
      <c r="AE34" s="28">
        <f t="shared" si="6"/>
        <v>1.6055120101137801</v>
      </c>
      <c r="AF34" s="28">
        <f t="shared" si="6"/>
        <v>1.2041340075853351</v>
      </c>
      <c r="AG34" s="28">
        <f t="shared" si="6"/>
        <v>0.86965233881163073</v>
      </c>
      <c r="AH34" s="28">
        <f t="shared" si="6"/>
        <v>17.460303413400762</v>
      </c>
      <c r="AI34" s="44">
        <f t="shared" si="5"/>
        <v>838.72989886219978</v>
      </c>
    </row>
    <row r="35" spans="2:37" x14ac:dyDescent="0.25">
      <c r="B35" s="15" t="s">
        <v>2</v>
      </c>
      <c r="C35" s="18" t="s">
        <v>23</v>
      </c>
      <c r="D35" s="28">
        <f>D6*9500/565/0.7/1000</f>
        <v>175.26839443742099</v>
      </c>
      <c r="E35" s="28">
        <f t="shared" si="6"/>
        <v>177.14149178255371</v>
      </c>
      <c r="F35" s="28">
        <f>F6*9500/565/0.7/1000</f>
        <v>183.42974715549937</v>
      </c>
      <c r="G35" s="28">
        <f t="shared" si="6"/>
        <v>178.61321112515805</v>
      </c>
      <c r="H35" s="28">
        <f t="shared" si="6"/>
        <v>76.384323640960815</v>
      </c>
      <c r="I35" s="28">
        <f t="shared" si="6"/>
        <v>43.817098609355249</v>
      </c>
      <c r="J35" s="28">
        <f t="shared" si="6"/>
        <v>74.121137800252868</v>
      </c>
      <c r="K35" s="28">
        <f t="shared" si="6"/>
        <v>75.392168141592919</v>
      </c>
      <c r="L35" s="28">
        <f t="shared" si="6"/>
        <v>45.154905183312266</v>
      </c>
      <c r="M35" s="28">
        <f t="shared" si="6"/>
        <v>31.976447534766123</v>
      </c>
      <c r="N35" s="28">
        <f t="shared" si="6"/>
        <v>6.8234260429835647</v>
      </c>
      <c r="O35" s="28">
        <f t="shared" si="6"/>
        <v>1.8062010113780023</v>
      </c>
      <c r="P35" s="28">
        <f t="shared" si="6"/>
        <v>1.4048230088495575</v>
      </c>
      <c r="Q35" s="28">
        <f t="shared" si="6"/>
        <v>1.2041340075853351</v>
      </c>
      <c r="R35" s="28">
        <f t="shared" si="6"/>
        <v>1.2041340075853351</v>
      </c>
      <c r="S35" s="28">
        <f t="shared" si="6"/>
        <v>1.2041340075853351</v>
      </c>
      <c r="T35" s="28">
        <f t="shared" si="6"/>
        <v>0.93654867256637175</v>
      </c>
      <c r="U35" s="28">
        <f t="shared" si="6"/>
        <v>2.2744753476611885</v>
      </c>
      <c r="V35" s="28">
        <f t="shared" si="6"/>
        <v>1.0703413400758535</v>
      </c>
      <c r="W35" s="28">
        <f t="shared" si="6"/>
        <v>1.6722882427307206</v>
      </c>
      <c r="X35" s="28">
        <f t="shared" si="6"/>
        <v>17.459943109987357</v>
      </c>
      <c r="Y35" s="28">
        <f t="shared" si="6"/>
        <v>27.561289506953223</v>
      </c>
      <c r="Z35" s="28">
        <f t="shared" si="6"/>
        <v>88.570745891276857</v>
      </c>
      <c r="AA35" s="28">
        <f t="shared" si="6"/>
        <v>135.86645385587863</v>
      </c>
      <c r="AB35" s="28">
        <f t="shared" si="6"/>
        <v>46.559848293299616</v>
      </c>
      <c r="AC35" s="28">
        <f t="shared" si="6"/>
        <v>1.8730973451327435</v>
      </c>
      <c r="AD35" s="28">
        <f t="shared" si="6"/>
        <v>2.3413716814159291</v>
      </c>
      <c r="AE35" s="28">
        <f t="shared" si="6"/>
        <v>0</v>
      </c>
      <c r="AF35" s="28">
        <f t="shared" si="6"/>
        <v>0.66896333754740844</v>
      </c>
      <c r="AG35" s="28">
        <f t="shared" si="6"/>
        <v>0</v>
      </c>
      <c r="AH35" s="28">
        <f t="shared" si="6"/>
        <v>4.3476611883691527</v>
      </c>
      <c r="AI35" s="44">
        <f t="shared" si="5"/>
        <v>1406.1488053097344</v>
      </c>
    </row>
    <row r="36" spans="2:37" x14ac:dyDescent="0.25">
      <c r="B36" s="15" t="s">
        <v>6</v>
      </c>
      <c r="C36" s="18" t="s">
        <v>23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44">
        <f t="shared" si="5"/>
        <v>0</v>
      </c>
    </row>
    <row r="37" spans="2:37" ht="15.75" thickBot="1" x14ac:dyDescent="0.3">
      <c r="B37" s="15" t="s">
        <v>48</v>
      </c>
      <c r="C37" s="17" t="s">
        <v>23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44">
        <f t="shared" si="5"/>
        <v>0</v>
      </c>
    </row>
    <row r="38" spans="2:37" ht="16.5" thickBot="1" x14ac:dyDescent="0.3">
      <c r="B38" s="231" t="s">
        <v>28</v>
      </c>
      <c r="C38" s="232"/>
      <c r="D38" s="228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</row>
    <row r="39" spans="2:37" x14ac:dyDescent="0.25">
      <c r="B39" s="15" t="s">
        <v>29</v>
      </c>
      <c r="C39" s="101" t="s">
        <v>32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144">
        <f>SUM(D39:AH39)</f>
        <v>0</v>
      </c>
    </row>
    <row r="40" spans="2:37" x14ac:dyDescent="0.25">
      <c r="B40" s="15" t="s">
        <v>30</v>
      </c>
      <c r="C40" s="15" t="s">
        <v>32</v>
      </c>
      <c r="D40" s="28">
        <v>129</v>
      </c>
      <c r="E40" s="3">
        <v>273</v>
      </c>
      <c r="F40" s="3">
        <v>229</v>
      </c>
      <c r="G40" s="3">
        <v>137</v>
      </c>
      <c r="H40" s="3">
        <v>108</v>
      </c>
      <c r="I40" s="3">
        <v>147</v>
      </c>
      <c r="J40" s="3">
        <v>157</v>
      </c>
      <c r="K40" s="3">
        <v>158</v>
      </c>
      <c r="L40" s="3">
        <v>237</v>
      </c>
      <c r="M40" s="3">
        <v>259</v>
      </c>
      <c r="N40" s="3">
        <v>248</v>
      </c>
      <c r="O40" s="3">
        <v>200</v>
      </c>
      <c r="P40" s="3">
        <v>210</v>
      </c>
      <c r="Q40" s="3">
        <v>205</v>
      </c>
      <c r="R40" s="3">
        <v>207</v>
      </c>
      <c r="S40" s="3">
        <v>209</v>
      </c>
      <c r="T40" s="3">
        <v>229</v>
      </c>
      <c r="U40" s="3">
        <v>187</v>
      </c>
      <c r="V40" s="3">
        <v>205</v>
      </c>
      <c r="W40" s="3">
        <v>203</v>
      </c>
      <c r="X40" s="3">
        <v>210</v>
      </c>
      <c r="Y40" s="3">
        <v>197</v>
      </c>
      <c r="Z40" s="3">
        <v>210</v>
      </c>
      <c r="AA40" s="3">
        <v>202</v>
      </c>
      <c r="AB40" s="3">
        <v>218</v>
      </c>
      <c r="AC40" s="3">
        <v>220</v>
      </c>
      <c r="AD40" s="3">
        <v>223</v>
      </c>
      <c r="AE40" s="3">
        <v>209</v>
      </c>
      <c r="AF40" s="3">
        <v>216</v>
      </c>
      <c r="AG40" s="3">
        <v>224</v>
      </c>
      <c r="AH40" s="193">
        <v>177</v>
      </c>
      <c r="AI40" s="145">
        <f>SUM(D40:AH40)</f>
        <v>6243</v>
      </c>
      <c r="AK40" s="161"/>
    </row>
    <row r="41" spans="2:37" x14ac:dyDescent="0.25">
      <c r="B41" s="15" t="s">
        <v>31</v>
      </c>
      <c r="C41" s="15" t="s">
        <v>32</v>
      </c>
      <c r="D41" s="28">
        <v>117</v>
      </c>
      <c r="E41" s="3">
        <v>144</v>
      </c>
      <c r="F41" s="3">
        <v>159</v>
      </c>
      <c r="G41" s="3">
        <v>156</v>
      </c>
      <c r="H41" s="3">
        <v>144</v>
      </c>
      <c r="I41" s="3">
        <v>135</v>
      </c>
      <c r="J41" s="3">
        <v>132</v>
      </c>
      <c r="K41" s="3">
        <v>120</v>
      </c>
      <c r="L41" s="3">
        <v>107</v>
      </c>
      <c r="M41" s="3">
        <v>145</v>
      </c>
      <c r="N41" s="3">
        <v>148</v>
      </c>
      <c r="O41" s="3">
        <v>150</v>
      </c>
      <c r="P41" s="3">
        <v>147</v>
      </c>
      <c r="Q41" s="3">
        <v>129</v>
      </c>
      <c r="R41" s="3">
        <v>147</v>
      </c>
      <c r="S41" s="3">
        <v>142</v>
      </c>
      <c r="T41" s="3">
        <v>151</v>
      </c>
      <c r="U41" s="3">
        <v>160</v>
      </c>
      <c r="V41" s="3">
        <v>149</v>
      </c>
      <c r="W41" s="3">
        <v>157</v>
      </c>
      <c r="X41" s="3">
        <v>169</v>
      </c>
      <c r="Y41" s="3">
        <v>140</v>
      </c>
      <c r="Z41" s="3">
        <v>116</v>
      </c>
      <c r="AA41" s="3">
        <v>103</v>
      </c>
      <c r="AB41" s="3">
        <v>117</v>
      </c>
      <c r="AC41" s="3">
        <v>151</v>
      </c>
      <c r="AD41" s="3">
        <v>138</v>
      </c>
      <c r="AE41" s="3">
        <v>60</v>
      </c>
      <c r="AF41" s="3">
        <v>185</v>
      </c>
      <c r="AG41" s="3">
        <v>184</v>
      </c>
      <c r="AH41" s="193">
        <v>169</v>
      </c>
      <c r="AI41" s="145">
        <f t="shared" ref="AI41:AI43" si="7">SUM(D41:AH41)</f>
        <v>4371</v>
      </c>
      <c r="AK41" s="161"/>
    </row>
    <row r="42" spans="2:37" x14ac:dyDescent="0.25">
      <c r="B42" s="15" t="s">
        <v>3</v>
      </c>
      <c r="C42" s="15" t="s">
        <v>32</v>
      </c>
      <c r="D42" s="31">
        <f t="shared" ref="D42:AH44" si="8">(D7*9500*0.84)/10^6</f>
        <v>0</v>
      </c>
      <c r="E42" s="6">
        <f t="shared" si="8"/>
        <v>0</v>
      </c>
      <c r="F42" s="6">
        <f t="shared" si="8"/>
        <v>0</v>
      </c>
      <c r="G42" s="6">
        <f t="shared" si="8"/>
        <v>0</v>
      </c>
      <c r="H42" s="6">
        <f t="shared" si="8"/>
        <v>0</v>
      </c>
      <c r="I42" s="6">
        <f t="shared" si="8"/>
        <v>0</v>
      </c>
      <c r="J42" s="6">
        <f t="shared" si="8"/>
        <v>0</v>
      </c>
      <c r="K42" s="6">
        <f t="shared" si="8"/>
        <v>0</v>
      </c>
      <c r="L42" s="6">
        <f t="shared" si="8"/>
        <v>0</v>
      </c>
      <c r="M42" s="6">
        <f t="shared" si="8"/>
        <v>0</v>
      </c>
      <c r="N42" s="6">
        <f t="shared" si="8"/>
        <v>0</v>
      </c>
      <c r="O42" s="6">
        <f t="shared" si="8"/>
        <v>0</v>
      </c>
      <c r="P42" s="6">
        <f t="shared" si="8"/>
        <v>0</v>
      </c>
      <c r="Q42" s="6">
        <f t="shared" si="8"/>
        <v>0</v>
      </c>
      <c r="R42" s="6">
        <f t="shared" si="8"/>
        <v>0</v>
      </c>
      <c r="S42" s="6">
        <f t="shared" si="8"/>
        <v>0</v>
      </c>
      <c r="T42" s="6">
        <f t="shared" si="8"/>
        <v>0</v>
      </c>
      <c r="U42" s="6">
        <f t="shared" si="8"/>
        <v>0</v>
      </c>
      <c r="V42" s="6">
        <f t="shared" si="8"/>
        <v>0</v>
      </c>
      <c r="W42" s="6">
        <f t="shared" si="8"/>
        <v>0</v>
      </c>
      <c r="X42" s="6">
        <f t="shared" si="8"/>
        <v>0</v>
      </c>
      <c r="Y42" s="6">
        <f t="shared" si="8"/>
        <v>0</v>
      </c>
      <c r="Z42" s="6">
        <f t="shared" si="8"/>
        <v>0</v>
      </c>
      <c r="AA42" s="6">
        <f t="shared" si="8"/>
        <v>0</v>
      </c>
      <c r="AB42" s="6">
        <f t="shared" si="8"/>
        <v>0</v>
      </c>
      <c r="AC42" s="6">
        <f t="shared" si="8"/>
        <v>0</v>
      </c>
      <c r="AD42" s="6">
        <f t="shared" si="8"/>
        <v>26.824730099999996</v>
      </c>
      <c r="AE42" s="6">
        <f t="shared" si="8"/>
        <v>70.739907000000002</v>
      </c>
      <c r="AF42" s="6">
        <f t="shared" si="8"/>
        <v>0</v>
      </c>
      <c r="AG42" s="6">
        <f t="shared" si="8"/>
        <v>0</v>
      </c>
      <c r="AH42" s="6">
        <f t="shared" si="8"/>
        <v>0</v>
      </c>
      <c r="AI42" s="145">
        <f t="shared" si="7"/>
        <v>97.564637099999999</v>
      </c>
      <c r="AK42" s="160"/>
    </row>
    <row r="43" spans="2:37" x14ac:dyDescent="0.25">
      <c r="B43" s="15" t="s">
        <v>4</v>
      </c>
      <c r="C43" s="15" t="s">
        <v>32</v>
      </c>
      <c r="D43" s="31">
        <f t="shared" si="8"/>
        <v>0</v>
      </c>
      <c r="E43" s="6">
        <f t="shared" si="8"/>
        <v>0</v>
      </c>
      <c r="F43" s="6">
        <f t="shared" si="8"/>
        <v>0</v>
      </c>
      <c r="G43" s="6">
        <f t="shared" si="8"/>
        <v>0</v>
      </c>
      <c r="H43" s="6">
        <f t="shared" si="8"/>
        <v>0</v>
      </c>
      <c r="I43" s="6">
        <f t="shared" si="8"/>
        <v>0</v>
      </c>
      <c r="J43" s="6">
        <f t="shared" si="8"/>
        <v>0</v>
      </c>
      <c r="K43" s="6">
        <f t="shared" si="8"/>
        <v>0</v>
      </c>
      <c r="L43" s="6">
        <f t="shared" si="8"/>
        <v>0</v>
      </c>
      <c r="M43" s="6">
        <f t="shared" si="8"/>
        <v>0</v>
      </c>
      <c r="N43" s="6">
        <f t="shared" si="8"/>
        <v>0</v>
      </c>
      <c r="O43" s="6">
        <f t="shared" si="8"/>
        <v>0</v>
      </c>
      <c r="P43" s="6">
        <f t="shared" si="8"/>
        <v>0</v>
      </c>
      <c r="Q43" s="6">
        <f t="shared" si="8"/>
        <v>0</v>
      </c>
      <c r="R43" s="6">
        <f t="shared" si="8"/>
        <v>0</v>
      </c>
      <c r="S43" s="6">
        <f t="shared" si="8"/>
        <v>0</v>
      </c>
      <c r="T43" s="6">
        <f t="shared" si="8"/>
        <v>0</v>
      </c>
      <c r="U43" s="6">
        <f t="shared" si="8"/>
        <v>0</v>
      </c>
      <c r="V43" s="6">
        <f t="shared" si="8"/>
        <v>0</v>
      </c>
      <c r="W43" s="6">
        <f t="shared" si="8"/>
        <v>0</v>
      </c>
      <c r="X43" s="6">
        <f t="shared" si="8"/>
        <v>0</v>
      </c>
      <c r="Y43" s="6">
        <f t="shared" si="8"/>
        <v>0</v>
      </c>
      <c r="Z43" s="6">
        <f t="shared" si="8"/>
        <v>0</v>
      </c>
      <c r="AA43" s="6">
        <f t="shared" si="8"/>
        <v>0</v>
      </c>
      <c r="AB43" s="6">
        <f t="shared" si="8"/>
        <v>0</v>
      </c>
      <c r="AC43" s="6">
        <f t="shared" si="8"/>
        <v>0</v>
      </c>
      <c r="AD43" s="6">
        <f t="shared" si="8"/>
        <v>11.2899444</v>
      </c>
      <c r="AE43" s="6">
        <f t="shared" si="8"/>
        <v>14.290184999999999</v>
      </c>
      <c r="AF43" s="6">
        <f t="shared" si="8"/>
        <v>0</v>
      </c>
      <c r="AG43" s="6">
        <f t="shared" si="8"/>
        <v>0</v>
      </c>
      <c r="AH43" s="6">
        <f t="shared" si="8"/>
        <v>0</v>
      </c>
      <c r="AI43" s="145">
        <f t="shared" si="7"/>
        <v>25.580129399999997</v>
      </c>
    </row>
    <row r="44" spans="2:37" ht="15.75" thickBot="1" x14ac:dyDescent="0.3">
      <c r="B44" s="15" t="s">
        <v>5</v>
      </c>
      <c r="C44" s="15" t="s">
        <v>32</v>
      </c>
      <c r="D44" s="80">
        <f t="shared" si="8"/>
        <v>0</v>
      </c>
      <c r="E44" s="81">
        <f t="shared" si="8"/>
        <v>0</v>
      </c>
      <c r="F44" s="81">
        <f t="shared" si="8"/>
        <v>0</v>
      </c>
      <c r="G44" s="81">
        <f t="shared" si="8"/>
        <v>0</v>
      </c>
      <c r="H44" s="81">
        <f t="shared" si="8"/>
        <v>0</v>
      </c>
      <c r="I44" s="81">
        <f t="shared" si="8"/>
        <v>0</v>
      </c>
      <c r="J44" s="81">
        <f t="shared" si="8"/>
        <v>0</v>
      </c>
      <c r="K44" s="81">
        <f t="shared" si="8"/>
        <v>0</v>
      </c>
      <c r="L44" s="81">
        <f t="shared" si="8"/>
        <v>0</v>
      </c>
      <c r="M44" s="81">
        <f t="shared" si="8"/>
        <v>0</v>
      </c>
      <c r="N44" s="81">
        <f t="shared" si="8"/>
        <v>0</v>
      </c>
      <c r="O44" s="81">
        <f t="shared" si="8"/>
        <v>0</v>
      </c>
      <c r="P44" s="81">
        <f t="shared" si="8"/>
        <v>0</v>
      </c>
      <c r="Q44" s="81">
        <f t="shared" si="8"/>
        <v>0</v>
      </c>
      <c r="R44" s="81">
        <f t="shared" si="8"/>
        <v>0</v>
      </c>
      <c r="S44" s="81">
        <f t="shared" si="8"/>
        <v>0</v>
      </c>
      <c r="T44" s="81">
        <f t="shared" si="8"/>
        <v>0</v>
      </c>
      <c r="U44" s="81">
        <f t="shared" si="8"/>
        <v>0</v>
      </c>
      <c r="V44" s="81">
        <f t="shared" si="8"/>
        <v>0</v>
      </c>
      <c r="W44" s="81">
        <f t="shared" si="8"/>
        <v>0</v>
      </c>
      <c r="X44" s="81">
        <f t="shared" si="8"/>
        <v>0</v>
      </c>
      <c r="Y44" s="81">
        <f t="shared" si="8"/>
        <v>0</v>
      </c>
      <c r="Z44" s="81">
        <f t="shared" si="8"/>
        <v>0</v>
      </c>
      <c r="AA44" s="81">
        <f t="shared" si="8"/>
        <v>0</v>
      </c>
      <c r="AB44" s="81">
        <f t="shared" si="8"/>
        <v>0</v>
      </c>
      <c r="AC44" s="81">
        <f t="shared" si="8"/>
        <v>0</v>
      </c>
      <c r="AD44" s="81">
        <f t="shared" si="8"/>
        <v>23.046240000000001</v>
      </c>
      <c r="AE44" s="81">
        <f t="shared" si="8"/>
        <v>72.526788599999989</v>
      </c>
      <c r="AF44" s="81">
        <f t="shared" si="8"/>
        <v>0</v>
      </c>
      <c r="AG44" s="81">
        <f t="shared" si="8"/>
        <v>0</v>
      </c>
      <c r="AH44" s="81">
        <f t="shared" si="8"/>
        <v>0</v>
      </c>
      <c r="AI44" s="145">
        <f>SUM(D44:AH44)</f>
        <v>95.573028599999986</v>
      </c>
    </row>
    <row r="45" spans="2:37" ht="16.5" thickBot="1" x14ac:dyDescent="0.3">
      <c r="B45" s="231" t="s">
        <v>40</v>
      </c>
      <c r="C45" s="232"/>
      <c r="D45" s="243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30"/>
    </row>
    <row r="46" spans="2:37" x14ac:dyDescent="0.25">
      <c r="B46" s="15" t="s">
        <v>41</v>
      </c>
      <c r="C46" s="16" t="s">
        <v>42</v>
      </c>
      <c r="D46" s="83">
        <v>0</v>
      </c>
      <c r="E46" s="84">
        <v>0</v>
      </c>
      <c r="F46" s="84">
        <v>0</v>
      </c>
      <c r="G46" s="84">
        <v>0</v>
      </c>
      <c r="H46" s="84">
        <v>2936</v>
      </c>
      <c r="I46" s="84">
        <v>3398.51</v>
      </c>
      <c r="J46" s="84">
        <v>2716.77</v>
      </c>
      <c r="K46" s="84">
        <v>3418.35</v>
      </c>
      <c r="L46" s="84">
        <v>2388.0300000000002</v>
      </c>
      <c r="M46" s="84">
        <v>3930.78</v>
      </c>
      <c r="N46" s="84">
        <v>3843.53</v>
      </c>
      <c r="O46" s="84">
        <v>3860.7737999999999</v>
      </c>
      <c r="P46" s="84">
        <v>3604.23</v>
      </c>
      <c r="Q46" s="61">
        <v>3913.51</v>
      </c>
      <c r="R46" s="61">
        <v>5227.1000000000004</v>
      </c>
      <c r="S46" s="61">
        <v>4967.17</v>
      </c>
      <c r="T46" s="61">
        <v>4056.65</v>
      </c>
      <c r="U46" s="61">
        <v>4893.62</v>
      </c>
      <c r="V46" s="61">
        <v>5478.52</v>
      </c>
      <c r="W46" s="61">
        <v>4646.59</v>
      </c>
      <c r="X46" s="61">
        <v>4593.5802469135788</v>
      </c>
      <c r="Y46" s="61">
        <v>5095.8789999999999</v>
      </c>
      <c r="Z46" s="61">
        <v>5574.2999999999993</v>
      </c>
      <c r="AA46" s="61">
        <v>5520.3549999999996</v>
      </c>
      <c r="AB46" s="61">
        <v>4938.5173999999997</v>
      </c>
      <c r="AC46" s="61">
        <v>5807.1356999999998</v>
      </c>
      <c r="AD46" s="61">
        <v>6758.79</v>
      </c>
      <c r="AE46" s="61">
        <v>6914.4400000000005</v>
      </c>
      <c r="AF46" s="61">
        <v>6368.93</v>
      </c>
      <c r="AG46" s="61">
        <v>6603.68</v>
      </c>
      <c r="AH46" s="190">
        <v>5295.9</v>
      </c>
      <c r="AI46" s="63">
        <f>SUM(D46:AH46)</f>
        <v>126751.64114691355</v>
      </c>
    </row>
    <row r="47" spans="2:37" ht="15.75" thickBot="1" x14ac:dyDescent="0.3">
      <c r="B47" s="15" t="s">
        <v>43</v>
      </c>
      <c r="C47" s="17" t="s">
        <v>44</v>
      </c>
      <c r="D47" s="68">
        <f>D46*0.6*D51</f>
        <v>0</v>
      </c>
      <c r="E47" s="69">
        <f t="shared" ref="E47:AH47" si="9">E46*0.6*E51</f>
        <v>0</v>
      </c>
      <c r="F47" s="69">
        <f t="shared" si="9"/>
        <v>0</v>
      </c>
      <c r="G47" s="69">
        <f t="shared" si="9"/>
        <v>0</v>
      </c>
      <c r="H47" s="69">
        <f t="shared" si="9"/>
        <v>14638.896000000001</v>
      </c>
      <c r="I47" s="69">
        <f t="shared" si="9"/>
        <v>16944.970860000001</v>
      </c>
      <c r="J47" s="69">
        <f t="shared" si="9"/>
        <v>13545.81522</v>
      </c>
      <c r="K47" s="69">
        <f t="shared" si="9"/>
        <v>17043.893099999998</v>
      </c>
      <c r="L47" s="69">
        <f t="shared" si="9"/>
        <v>11906.71758</v>
      </c>
      <c r="M47" s="69">
        <f t="shared" si="9"/>
        <v>19598.86908</v>
      </c>
      <c r="N47" s="69">
        <f t="shared" si="9"/>
        <v>19163.84058</v>
      </c>
      <c r="O47" s="69">
        <f t="shared" si="9"/>
        <v>19249.8181668</v>
      </c>
      <c r="P47" s="69">
        <f t="shared" si="9"/>
        <v>17970.690780000001</v>
      </c>
      <c r="Q47" s="69">
        <f t="shared" si="9"/>
        <v>19512.760860000002</v>
      </c>
      <c r="R47" s="69">
        <f t="shared" si="9"/>
        <v>26062.320600000003</v>
      </c>
      <c r="S47" s="69">
        <f t="shared" si="9"/>
        <v>24766.309620000004</v>
      </c>
      <c r="T47" s="69">
        <f t="shared" si="9"/>
        <v>20226.456900000001</v>
      </c>
      <c r="U47" s="69">
        <f t="shared" si="9"/>
        <v>24399.589320000003</v>
      </c>
      <c r="V47" s="69">
        <f t="shared" si="9"/>
        <v>27315.900720000001</v>
      </c>
      <c r="W47" s="69">
        <f t="shared" si="9"/>
        <v>23167.897740000004</v>
      </c>
      <c r="X47" s="69">
        <f t="shared" si="9"/>
        <v>22903.591111111105</v>
      </c>
      <c r="Y47" s="69">
        <f t="shared" si="9"/>
        <v>25408.052694000002</v>
      </c>
      <c r="Z47" s="69">
        <f t="shared" si="9"/>
        <v>27793.459799999997</v>
      </c>
      <c r="AA47" s="69">
        <f t="shared" si="9"/>
        <v>27524.490030000001</v>
      </c>
      <c r="AB47" s="69">
        <f t="shared" si="9"/>
        <v>24623.447756400001</v>
      </c>
      <c r="AC47" s="69">
        <f t="shared" si="9"/>
        <v>28954.378600200002</v>
      </c>
      <c r="AD47" s="69">
        <f t="shared" si="9"/>
        <v>33699.326939999999</v>
      </c>
      <c r="AE47" s="69">
        <f t="shared" si="9"/>
        <v>34475.397839999998</v>
      </c>
      <c r="AF47" s="69">
        <f t="shared" si="9"/>
        <v>31755.484980000005</v>
      </c>
      <c r="AG47" s="69">
        <f t="shared" si="9"/>
        <v>32925.948479999999</v>
      </c>
      <c r="AH47" s="69">
        <f t="shared" si="9"/>
        <v>26405.357399999997</v>
      </c>
      <c r="AI47" s="71">
        <f>SUM(D47:AH47)</f>
        <v>631983.68275851104</v>
      </c>
    </row>
    <row r="48" spans="2:37" ht="16.5" thickBot="1" x14ac:dyDescent="0.3">
      <c r="B48" s="239" t="s">
        <v>52</v>
      </c>
      <c r="C48" s="240"/>
      <c r="D48" s="228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</row>
    <row r="49" spans="2:35" x14ac:dyDescent="0.25">
      <c r="B49" s="10" t="s">
        <v>36</v>
      </c>
      <c r="C49" s="110" t="s">
        <v>37</v>
      </c>
      <c r="D49" s="197">
        <v>25.27</v>
      </c>
      <c r="E49" s="197">
        <v>25.27</v>
      </c>
      <c r="F49" s="197">
        <v>25.27</v>
      </c>
      <c r="G49" s="197">
        <v>25.27</v>
      </c>
      <c r="H49" s="197">
        <v>25.27</v>
      </c>
      <c r="I49" s="197">
        <v>25.27</v>
      </c>
      <c r="J49" s="197">
        <v>25.27</v>
      </c>
      <c r="K49" s="197">
        <v>25.27</v>
      </c>
      <c r="L49" s="197">
        <v>25.27</v>
      </c>
      <c r="M49" s="197">
        <v>25.27</v>
      </c>
      <c r="N49" s="197">
        <v>25.27</v>
      </c>
      <c r="O49" s="197">
        <v>25.27</v>
      </c>
      <c r="P49" s="197">
        <v>25.27</v>
      </c>
      <c r="Q49" s="197">
        <v>25.27</v>
      </c>
      <c r="R49" s="197">
        <v>25.27</v>
      </c>
      <c r="S49" s="197">
        <v>25.27</v>
      </c>
      <c r="T49" s="197">
        <v>25.27</v>
      </c>
      <c r="U49" s="197">
        <v>25.27</v>
      </c>
      <c r="V49" s="197">
        <v>25.27</v>
      </c>
      <c r="W49" s="197">
        <v>25.27</v>
      </c>
      <c r="X49" s="197">
        <v>25.27</v>
      </c>
      <c r="Y49" s="197">
        <v>25.27</v>
      </c>
      <c r="Z49" s="197">
        <v>25.27</v>
      </c>
      <c r="AA49" s="197">
        <v>25.27</v>
      </c>
      <c r="AB49" s="197">
        <v>25.27</v>
      </c>
      <c r="AC49" s="197">
        <v>25.27</v>
      </c>
      <c r="AD49" s="197">
        <v>25.27</v>
      </c>
      <c r="AE49" s="197">
        <v>25.27</v>
      </c>
      <c r="AF49" s="197">
        <v>25.27</v>
      </c>
      <c r="AG49" s="197">
        <v>25.27</v>
      </c>
      <c r="AH49" s="197">
        <v>25.27</v>
      </c>
      <c r="AI49" s="85"/>
    </row>
    <row r="50" spans="2:35" x14ac:dyDescent="0.25">
      <c r="B50" s="13" t="s">
        <v>53</v>
      </c>
      <c r="C50" s="109" t="s">
        <v>54</v>
      </c>
      <c r="D50" s="197">
        <v>6.16</v>
      </c>
      <c r="E50" s="197">
        <v>6.16</v>
      </c>
      <c r="F50" s="197">
        <v>6.16</v>
      </c>
      <c r="G50" s="197">
        <v>6.16</v>
      </c>
      <c r="H50" s="197">
        <v>6.16</v>
      </c>
      <c r="I50" s="197">
        <v>6.16</v>
      </c>
      <c r="J50" s="197">
        <v>6.16</v>
      </c>
      <c r="K50" s="197">
        <v>6.16</v>
      </c>
      <c r="L50" s="197">
        <v>6.16</v>
      </c>
      <c r="M50" s="197">
        <v>6.16</v>
      </c>
      <c r="N50" s="197">
        <v>6.16</v>
      </c>
      <c r="O50" s="197">
        <v>6.16</v>
      </c>
      <c r="P50" s="197">
        <v>6.16</v>
      </c>
      <c r="Q50" s="197">
        <v>6.16</v>
      </c>
      <c r="R50" s="197">
        <v>6.16</v>
      </c>
      <c r="S50" s="197">
        <v>6.16</v>
      </c>
      <c r="T50" s="197">
        <v>6.16</v>
      </c>
      <c r="U50" s="197">
        <v>6.16</v>
      </c>
      <c r="V50" s="197">
        <v>6.16</v>
      </c>
      <c r="W50" s="197">
        <v>6.16</v>
      </c>
      <c r="X50" s="197">
        <v>6.16</v>
      </c>
      <c r="Y50" s="197">
        <v>6.16</v>
      </c>
      <c r="Z50" s="197">
        <v>6.16</v>
      </c>
      <c r="AA50" s="197">
        <v>6.16</v>
      </c>
      <c r="AB50" s="197">
        <v>6.16</v>
      </c>
      <c r="AC50" s="197">
        <v>6.16</v>
      </c>
      <c r="AD50" s="197">
        <v>6.16</v>
      </c>
      <c r="AE50" s="197">
        <v>6.16</v>
      </c>
      <c r="AF50" s="197">
        <v>6.16</v>
      </c>
      <c r="AG50" s="197">
        <v>6.16</v>
      </c>
      <c r="AH50" s="197">
        <v>6.16</v>
      </c>
      <c r="AI50" s="46"/>
    </row>
    <row r="51" spans="2:35" x14ac:dyDescent="0.25">
      <c r="B51" s="13" t="s">
        <v>126</v>
      </c>
      <c r="C51" s="109" t="s">
        <v>39</v>
      </c>
      <c r="D51" s="197">
        <v>8.31</v>
      </c>
      <c r="E51" s="197">
        <v>8.31</v>
      </c>
      <c r="F51" s="197">
        <v>8.31</v>
      </c>
      <c r="G51" s="197">
        <v>8.31</v>
      </c>
      <c r="H51" s="197">
        <v>8.31</v>
      </c>
      <c r="I51" s="197">
        <v>8.31</v>
      </c>
      <c r="J51" s="197">
        <v>8.31</v>
      </c>
      <c r="K51" s="197">
        <v>8.31</v>
      </c>
      <c r="L51" s="197">
        <v>8.31</v>
      </c>
      <c r="M51" s="197">
        <v>8.31</v>
      </c>
      <c r="N51" s="197">
        <v>8.31</v>
      </c>
      <c r="O51" s="197">
        <v>8.31</v>
      </c>
      <c r="P51" s="197">
        <v>8.31</v>
      </c>
      <c r="Q51" s="197">
        <v>8.31</v>
      </c>
      <c r="R51" s="197">
        <v>8.31</v>
      </c>
      <c r="S51" s="197">
        <v>8.31</v>
      </c>
      <c r="T51" s="197">
        <v>8.31</v>
      </c>
      <c r="U51" s="197">
        <v>8.31</v>
      </c>
      <c r="V51" s="197">
        <v>8.31</v>
      </c>
      <c r="W51" s="197">
        <v>8.31</v>
      </c>
      <c r="X51" s="197">
        <v>8.31</v>
      </c>
      <c r="Y51" s="197">
        <v>8.31</v>
      </c>
      <c r="Z51" s="197">
        <v>8.31</v>
      </c>
      <c r="AA51" s="197">
        <v>8.31</v>
      </c>
      <c r="AB51" s="197">
        <v>8.31</v>
      </c>
      <c r="AC51" s="197">
        <v>8.31</v>
      </c>
      <c r="AD51" s="197">
        <v>8.31</v>
      </c>
      <c r="AE51" s="197">
        <v>8.31</v>
      </c>
      <c r="AF51" s="197">
        <v>8.31</v>
      </c>
      <c r="AG51" s="197">
        <v>8.31</v>
      </c>
      <c r="AH51" s="197">
        <v>8.31</v>
      </c>
      <c r="AI51" s="46"/>
    </row>
    <row r="52" spans="2:35" x14ac:dyDescent="0.25">
      <c r="B52" s="13" t="s">
        <v>127</v>
      </c>
      <c r="C52" s="109" t="s">
        <v>39</v>
      </c>
      <c r="D52" s="197">
        <v>10.18</v>
      </c>
      <c r="E52" s="197">
        <v>10.18</v>
      </c>
      <c r="F52" s="197">
        <v>10.18</v>
      </c>
      <c r="G52" s="197">
        <v>10.18</v>
      </c>
      <c r="H52" s="197">
        <v>10.18</v>
      </c>
      <c r="I52" s="197">
        <v>10.18</v>
      </c>
      <c r="J52" s="197">
        <v>10.18</v>
      </c>
      <c r="K52" s="197">
        <v>10.18</v>
      </c>
      <c r="L52" s="197">
        <v>10.18</v>
      </c>
      <c r="M52" s="197">
        <v>10.18</v>
      </c>
      <c r="N52" s="197">
        <v>10.18</v>
      </c>
      <c r="O52" s="197">
        <v>10.18</v>
      </c>
      <c r="P52" s="197">
        <v>10.18</v>
      </c>
      <c r="Q52" s="197">
        <v>10.18</v>
      </c>
      <c r="R52" s="197">
        <v>10.18</v>
      </c>
      <c r="S52" s="197">
        <v>10.18</v>
      </c>
      <c r="T52" s="197">
        <v>10.18</v>
      </c>
      <c r="U52" s="197">
        <v>10.18</v>
      </c>
      <c r="V52" s="197">
        <v>10.18</v>
      </c>
      <c r="W52" s="197">
        <v>10.18</v>
      </c>
      <c r="X52" s="197">
        <v>10.18</v>
      </c>
      <c r="Y52" s="197">
        <v>10.18</v>
      </c>
      <c r="Z52" s="197">
        <v>10.18</v>
      </c>
      <c r="AA52" s="197">
        <v>10.18</v>
      </c>
      <c r="AB52" s="197">
        <v>10.18</v>
      </c>
      <c r="AC52" s="197">
        <v>10.18</v>
      </c>
      <c r="AD52" s="197">
        <v>10.18</v>
      </c>
      <c r="AE52" s="197">
        <v>10.18</v>
      </c>
      <c r="AF52" s="197">
        <v>10.18</v>
      </c>
      <c r="AG52" s="197">
        <v>10.18</v>
      </c>
      <c r="AH52" s="197">
        <v>10.18</v>
      </c>
      <c r="AI52" s="46"/>
    </row>
    <row r="53" spans="2:35" x14ac:dyDescent="0.25">
      <c r="B53" s="219" t="s">
        <v>51</v>
      </c>
      <c r="C53" s="109" t="s">
        <v>39</v>
      </c>
      <c r="D53" s="108" t="str">
        <f>IFERROR(((D18-D19)*D49/D26)+1.5-(D47/D26),"")</f>
        <v/>
      </c>
      <c r="E53" s="108" t="str">
        <f t="shared" ref="E53:G53" si="10">IFERROR(((E18-E19)*E49/E26)+1.5-(E47/E26),"")</f>
        <v/>
      </c>
      <c r="F53" s="108" t="str">
        <f t="shared" si="10"/>
        <v/>
      </c>
      <c r="G53" s="108" t="str">
        <f t="shared" si="10"/>
        <v/>
      </c>
      <c r="H53" s="108">
        <f>IFERROR(((H18-H19)*H49/H26)+1.2-(H47/H26),"")</f>
        <v>8.3806065184958101</v>
      </c>
      <c r="I53" s="108">
        <f t="shared" ref="I53:AH53" si="11">IFERROR(((I18-I19)*I49/I26)+1.2-(I47/I26),"")</f>
        <v>5.6214689195241112</v>
      </c>
      <c r="J53" s="108">
        <f t="shared" si="11"/>
        <v>5.8816561801966465</v>
      </c>
      <c r="K53" s="108">
        <f t="shared" si="11"/>
        <v>5.6875517341341659</v>
      </c>
      <c r="L53" s="108">
        <f t="shared" si="11"/>
        <v>5.8143154576650922</v>
      </c>
      <c r="M53" s="108">
        <f t="shared" si="11"/>
        <v>5.6140036241723248</v>
      </c>
      <c r="N53" s="108">
        <f t="shared" si="11"/>
        <v>5.7024402715126099</v>
      </c>
      <c r="O53" s="108">
        <f t="shared" si="11"/>
        <v>5.9497924505709525</v>
      </c>
      <c r="P53" s="108">
        <f t="shared" si="11"/>
        <v>6.6527128932676538</v>
      </c>
      <c r="Q53" s="108">
        <f t="shared" si="11"/>
        <v>5.8970181366295842</v>
      </c>
      <c r="R53" s="108">
        <f t="shared" si="11"/>
        <v>5.5973004362118992</v>
      </c>
      <c r="S53" s="108">
        <f t="shared" si="11"/>
        <v>5.8178581654126358</v>
      </c>
      <c r="T53" s="108">
        <f t="shared" si="11"/>
        <v>5.7928567787195719</v>
      </c>
      <c r="U53" s="108">
        <f t="shared" si="11"/>
        <v>5.9358835093912701</v>
      </c>
      <c r="V53" s="108">
        <f t="shared" si="11"/>
        <v>5.6561673185562915</v>
      </c>
      <c r="W53" s="108">
        <f t="shared" si="11"/>
        <v>5.7054607819005563</v>
      </c>
      <c r="X53" s="108">
        <f t="shared" si="11"/>
        <v>5.470629336141104</v>
      </c>
      <c r="Y53" s="108">
        <f t="shared" si="11"/>
        <v>5.6135335282378813</v>
      </c>
      <c r="Z53" s="108">
        <f t="shared" si="11"/>
        <v>5.5629996484656035</v>
      </c>
      <c r="AA53" s="108">
        <f t="shared" si="11"/>
        <v>5.6232354865545426</v>
      </c>
      <c r="AB53" s="108">
        <f t="shared" si="11"/>
        <v>5.6159276724955483</v>
      </c>
      <c r="AC53" s="108">
        <f t="shared" si="11"/>
        <v>5.6444187535466659</v>
      </c>
      <c r="AD53" s="108">
        <f t="shared" si="11"/>
        <v>6.2723095209207465</v>
      </c>
      <c r="AE53" s="108">
        <f t="shared" si="11"/>
        <v>6.2817178612240516</v>
      </c>
      <c r="AF53" s="108">
        <f t="shared" si="11"/>
        <v>6.0115191995882773</v>
      </c>
      <c r="AG53" s="108">
        <f t="shared" si="11"/>
        <v>6.0395115423681176</v>
      </c>
      <c r="AH53" s="108">
        <f t="shared" si="11"/>
        <v>5.8512030794392516</v>
      </c>
      <c r="AI53" s="46"/>
    </row>
    <row r="54" spans="2:35" x14ac:dyDescent="0.25">
      <c r="B54" s="13" t="s">
        <v>75</v>
      </c>
      <c r="C54" s="109" t="s">
        <v>44</v>
      </c>
      <c r="D54" s="25" t="str">
        <f t="shared" ref="D54:AH54" si="12">IFERROR((D51-D53)*D26,"")</f>
        <v/>
      </c>
      <c r="E54" s="25" t="str">
        <f t="shared" si="12"/>
        <v/>
      </c>
      <c r="F54" s="25" t="str">
        <f t="shared" si="12"/>
        <v/>
      </c>
      <c r="G54" s="25" t="str">
        <f t="shared" si="12"/>
        <v/>
      </c>
      <c r="H54" s="25">
        <f t="shared" si="12"/>
        <v>-5527.6431199999397</v>
      </c>
      <c r="I54" s="25">
        <f t="shared" si="12"/>
        <v>341228.36473399989</v>
      </c>
      <c r="J54" s="25">
        <f t="shared" si="12"/>
        <v>318598.70915820007</v>
      </c>
      <c r="K54" s="25">
        <f t="shared" si="12"/>
        <v>336197.867684</v>
      </c>
      <c r="L54" s="25">
        <f t="shared" si="12"/>
        <v>321618.86697069963</v>
      </c>
      <c r="M54" s="25">
        <f t="shared" si="12"/>
        <v>361398.31417969993</v>
      </c>
      <c r="N54" s="25">
        <f t="shared" si="12"/>
        <v>351499.05140010023</v>
      </c>
      <c r="O54" s="25">
        <f t="shared" si="12"/>
        <v>317476.2378888001</v>
      </c>
      <c r="P54" s="25">
        <f t="shared" si="12"/>
        <v>211950.44807999983</v>
      </c>
      <c r="Q54" s="25">
        <f t="shared" si="12"/>
        <v>307993.00504059996</v>
      </c>
      <c r="R54" s="25">
        <f t="shared" si="12"/>
        <v>351696.07304599974</v>
      </c>
      <c r="S54" s="25">
        <f t="shared" si="12"/>
        <v>329760.20755260007</v>
      </c>
      <c r="T54" s="25">
        <f t="shared" si="12"/>
        <v>342255.96379749989</v>
      </c>
      <c r="U54" s="25">
        <f t="shared" si="12"/>
        <v>320980.54953030037</v>
      </c>
      <c r="V54" s="25">
        <f t="shared" si="12"/>
        <v>357566.80016699957</v>
      </c>
      <c r="W54" s="25">
        <f t="shared" si="12"/>
        <v>358717.97743040026</v>
      </c>
      <c r="X54" s="25">
        <f t="shared" si="12"/>
        <v>401018.51571011124</v>
      </c>
      <c r="Y54" s="25">
        <f t="shared" si="12"/>
        <v>380999.92659410037</v>
      </c>
      <c r="Z54" s="25">
        <f t="shared" si="12"/>
        <v>389744.40987570025</v>
      </c>
      <c r="AA54" s="25">
        <f t="shared" si="12"/>
        <v>371418.32633870008</v>
      </c>
      <c r="AB54" s="25">
        <f t="shared" si="12"/>
        <v>362945.42396139982</v>
      </c>
      <c r="AC54" s="25">
        <f t="shared" si="12"/>
        <v>359853.4682712002</v>
      </c>
      <c r="AD54" s="25">
        <f t="shared" si="12"/>
        <v>283717.83385459991</v>
      </c>
      <c r="AE54" s="25">
        <f t="shared" si="12"/>
        <v>285338.7312830005</v>
      </c>
      <c r="AF54" s="25">
        <f t="shared" si="12"/>
        <v>325464.88133830001</v>
      </c>
      <c r="AG54" s="25">
        <f t="shared" si="12"/>
        <v>317641.33522270044</v>
      </c>
      <c r="AH54" s="25">
        <f t="shared" si="12"/>
        <v>320971.35001000017</v>
      </c>
      <c r="AI54" s="149">
        <f>SUM(D54:AH54)</f>
        <v>8722524.9959997144</v>
      </c>
    </row>
    <row r="55" spans="2:35" x14ac:dyDescent="0.25">
      <c r="B55" s="13" t="s">
        <v>84</v>
      </c>
      <c r="C55" s="109" t="s">
        <v>74</v>
      </c>
      <c r="D55" s="26">
        <f>IFERROR(D54/10^5,0)</f>
        <v>0</v>
      </c>
      <c r="E55" s="26">
        <f>IFERROR(E54/10^5,0)+D55</f>
        <v>0</v>
      </c>
      <c r="F55" s="26">
        <f t="shared" ref="F55:AH55" si="13">IFERROR(F54/10^5,0)+E55</f>
        <v>0</v>
      </c>
      <c r="G55" s="26">
        <f t="shared" si="13"/>
        <v>0</v>
      </c>
      <c r="H55" s="26">
        <f t="shared" si="13"/>
        <v>-5.52764311999994E-2</v>
      </c>
      <c r="I55" s="26">
        <f t="shared" si="13"/>
        <v>3.3570072161399995</v>
      </c>
      <c r="J55" s="26">
        <f t="shared" si="13"/>
        <v>6.5429943077220001</v>
      </c>
      <c r="K55" s="26">
        <f t="shared" si="13"/>
        <v>9.9049729845620007</v>
      </c>
      <c r="L55" s="26">
        <f t="shared" si="13"/>
        <v>13.121161654268997</v>
      </c>
      <c r="M55" s="26">
        <f t="shared" si="13"/>
        <v>16.735144796065995</v>
      </c>
      <c r="N55" s="26">
        <f t="shared" si="13"/>
        <v>20.250135310066998</v>
      </c>
      <c r="O55" s="26">
        <f t="shared" si="13"/>
        <v>23.424897688954999</v>
      </c>
      <c r="P55" s="26">
        <f t="shared" si="13"/>
        <v>25.544402169754996</v>
      </c>
      <c r="Q55" s="26">
        <f t="shared" si="13"/>
        <v>28.624332220160994</v>
      </c>
      <c r="R55" s="26">
        <f t="shared" si="13"/>
        <v>32.141292950620993</v>
      </c>
      <c r="S55" s="26">
        <f t="shared" si="13"/>
        <v>35.438895026146994</v>
      </c>
      <c r="T55" s="26">
        <f t="shared" si="13"/>
        <v>38.861454664121993</v>
      </c>
      <c r="U55" s="26">
        <f t="shared" si="13"/>
        <v>42.071260159424995</v>
      </c>
      <c r="V55" s="26">
        <f t="shared" si="13"/>
        <v>45.646928161094991</v>
      </c>
      <c r="W55" s="26">
        <f t="shared" si="13"/>
        <v>49.234107935398995</v>
      </c>
      <c r="X55" s="26">
        <f t="shared" si="13"/>
        <v>53.244293092500108</v>
      </c>
      <c r="Y55" s="26">
        <f t="shared" si="13"/>
        <v>57.05429235844111</v>
      </c>
      <c r="Z55" s="26">
        <f t="shared" si="13"/>
        <v>60.951736457198109</v>
      </c>
      <c r="AA55" s="26">
        <f t="shared" si="13"/>
        <v>64.665919720585109</v>
      </c>
      <c r="AB55" s="26">
        <f t="shared" si="13"/>
        <v>68.2953739601991</v>
      </c>
      <c r="AC55" s="26">
        <f t="shared" si="13"/>
        <v>71.8939086429111</v>
      </c>
      <c r="AD55" s="26">
        <f t="shared" si="13"/>
        <v>74.731086981457096</v>
      </c>
      <c r="AE55" s="26">
        <f t="shared" si="13"/>
        <v>77.584474294287105</v>
      </c>
      <c r="AF55" s="26">
        <f t="shared" si="13"/>
        <v>80.839123107670105</v>
      </c>
      <c r="AG55" s="26">
        <f t="shared" si="13"/>
        <v>84.015536459897106</v>
      </c>
      <c r="AH55" s="26">
        <f t="shared" si="13"/>
        <v>87.225249959997115</v>
      </c>
      <c r="AI55" s="46"/>
    </row>
    <row r="56" spans="2:35" x14ac:dyDescent="0.25">
      <c r="B56" s="13" t="s">
        <v>98</v>
      </c>
      <c r="C56" s="109" t="s">
        <v>21</v>
      </c>
      <c r="D56" s="6">
        <f t="shared" ref="D56:AH56" si="14">D24+D26</f>
        <v>126750</v>
      </c>
      <c r="E56" s="6">
        <f t="shared" si="14"/>
        <v>134050</v>
      </c>
      <c r="F56" s="6">
        <f t="shared" si="14"/>
        <v>140500</v>
      </c>
      <c r="G56" s="6">
        <f t="shared" si="14"/>
        <v>136850</v>
      </c>
      <c r="H56" s="6">
        <f t="shared" si="14"/>
        <v>133938</v>
      </c>
      <c r="I56" s="6">
        <f t="shared" si="14"/>
        <v>132570</v>
      </c>
      <c r="J56" s="6">
        <f t="shared" si="14"/>
        <v>136800</v>
      </c>
      <c r="K56" s="6">
        <f t="shared" si="14"/>
        <v>133750</v>
      </c>
      <c r="L56" s="6">
        <f t="shared" si="14"/>
        <v>134420</v>
      </c>
      <c r="M56" s="6">
        <f t="shared" si="14"/>
        <v>139350</v>
      </c>
      <c r="N56" s="6">
        <f t="shared" si="14"/>
        <v>140400</v>
      </c>
      <c r="O56" s="6">
        <f t="shared" si="14"/>
        <v>140212</v>
      </c>
      <c r="P56" s="6">
        <f t="shared" si="14"/>
        <v>133690</v>
      </c>
      <c r="Q56" s="6">
        <f t="shared" si="14"/>
        <v>133540</v>
      </c>
      <c r="R56" s="6">
        <f t="shared" si="14"/>
        <v>135598</v>
      </c>
      <c r="S56" s="6">
        <f t="shared" si="14"/>
        <v>137970</v>
      </c>
      <c r="T56" s="6">
        <f t="shared" si="14"/>
        <v>141570</v>
      </c>
      <c r="U56" s="6">
        <f t="shared" si="14"/>
        <v>140750</v>
      </c>
      <c r="V56" s="6">
        <f t="shared" si="14"/>
        <v>140436</v>
      </c>
      <c r="W56" s="6">
        <f t="shared" si="14"/>
        <v>143528</v>
      </c>
      <c r="X56" s="6">
        <f t="shared" si="14"/>
        <v>146935</v>
      </c>
      <c r="Y56" s="6">
        <f t="shared" si="14"/>
        <v>148796</v>
      </c>
      <c r="Z56" s="6">
        <f t="shared" si="14"/>
        <v>148130</v>
      </c>
      <c r="AA56" s="6">
        <f t="shared" si="14"/>
        <v>144040</v>
      </c>
      <c r="AB56" s="6">
        <f t="shared" si="14"/>
        <v>140520</v>
      </c>
      <c r="AC56" s="6">
        <f t="shared" si="14"/>
        <v>140850</v>
      </c>
      <c r="AD56" s="6">
        <f t="shared" si="14"/>
        <v>145185</v>
      </c>
      <c r="AE56" s="6">
        <f t="shared" si="14"/>
        <v>147680</v>
      </c>
      <c r="AF56" s="6">
        <f t="shared" si="14"/>
        <v>147600</v>
      </c>
      <c r="AG56" s="6">
        <f t="shared" si="14"/>
        <v>145900</v>
      </c>
      <c r="AH56" s="6">
        <f t="shared" si="14"/>
        <v>136440</v>
      </c>
      <c r="AI56" s="118">
        <f>SUM(D56:AH56)</f>
        <v>4328748</v>
      </c>
    </row>
    <row r="57" spans="2:35" ht="15.75" thickBot="1" x14ac:dyDescent="0.3">
      <c r="B57" s="127" t="s">
        <v>77</v>
      </c>
      <c r="C57" s="128" t="s">
        <v>78</v>
      </c>
      <c r="D57" s="129">
        <f>IFERROR(((D26*D53)+(D24*D52))/D56,D52)</f>
        <v>10.18</v>
      </c>
      <c r="E57" s="129">
        <f t="shared" ref="E57:AH57" si="15">IFERROR(((E26*E53)+(E24*E52))/E56,E52)</f>
        <v>10.18</v>
      </c>
      <c r="F57" s="129">
        <f t="shared" si="15"/>
        <v>10.18</v>
      </c>
      <c r="G57" s="129">
        <f t="shared" si="15"/>
        <v>10.18</v>
      </c>
      <c r="H57" s="129">
        <f t="shared" si="15"/>
        <v>9.1282378646836584</v>
      </c>
      <c r="I57" s="129">
        <f t="shared" si="15"/>
        <v>5.815748927102665</v>
      </c>
      <c r="J57" s="129">
        <f t="shared" si="15"/>
        <v>6.0576117751593568</v>
      </c>
      <c r="K57" s="129">
        <f t="shared" si="15"/>
        <v>5.8739673444186922</v>
      </c>
      <c r="L57" s="129">
        <f t="shared" si="15"/>
        <v>5.9945680183700372</v>
      </c>
      <c r="M57" s="129">
        <f t="shared" si="15"/>
        <v>5.787665488484393</v>
      </c>
      <c r="N57" s="129">
        <f t="shared" si="15"/>
        <v>5.8810323974351837</v>
      </c>
      <c r="O57" s="129">
        <f t="shared" si="15"/>
        <v>6.1217619184606171</v>
      </c>
      <c r="P57" s="129">
        <f t="shared" si="15"/>
        <v>6.8057405334729619</v>
      </c>
      <c r="Q57" s="129">
        <f t="shared" si="15"/>
        <v>6.0862467796869861</v>
      </c>
      <c r="R57" s="129">
        <f t="shared" si="15"/>
        <v>5.7983879331111101</v>
      </c>
      <c r="S57" s="129">
        <f t="shared" si="15"/>
        <v>5.9964919362716529</v>
      </c>
      <c r="T57" s="129">
        <f t="shared" si="15"/>
        <v>5.9663963848449546</v>
      </c>
      <c r="U57" s="129">
        <f t="shared" si="15"/>
        <v>6.1032358825555928</v>
      </c>
      <c r="V57" s="129">
        <f t="shared" si="15"/>
        <v>5.8397801121720958</v>
      </c>
      <c r="W57" s="129">
        <f t="shared" si="15"/>
        <v>5.8862779567025241</v>
      </c>
      <c r="X57" s="129">
        <f t="shared" si="15"/>
        <v>5.6533183672364569</v>
      </c>
      <c r="Y57" s="129">
        <f t="shared" si="15"/>
        <v>5.8437043563395505</v>
      </c>
      <c r="Z57" s="129">
        <f t="shared" si="15"/>
        <v>5.7578032142327675</v>
      </c>
      <c r="AA57" s="129">
        <f t="shared" si="15"/>
        <v>5.8067208668515686</v>
      </c>
      <c r="AB57" s="129">
        <f t="shared" si="15"/>
        <v>5.8043109595687463</v>
      </c>
      <c r="AC57" s="129">
        <f t="shared" si="15"/>
        <v>5.8327975273610217</v>
      </c>
      <c r="AD57" s="129">
        <f t="shared" si="15"/>
        <v>6.4324552546433873</v>
      </c>
      <c r="AE57" s="129">
        <f t="shared" si="15"/>
        <v>6.4664955899038432</v>
      </c>
      <c r="AF57" s="129">
        <f t="shared" si="15"/>
        <v>6.1809696386294037</v>
      </c>
      <c r="AG57" s="129">
        <f t="shared" si="15"/>
        <v>6.2097852280829313</v>
      </c>
      <c r="AH57" s="129">
        <f t="shared" si="15"/>
        <v>6.0383908677074158</v>
      </c>
      <c r="AI57" s="114"/>
    </row>
    <row r="58" spans="2:35" ht="16.5" thickBot="1" x14ac:dyDescent="0.3">
      <c r="B58" s="239" t="s">
        <v>99</v>
      </c>
      <c r="C58" s="240"/>
      <c r="D58" s="124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95"/>
      <c r="AI58" s="115"/>
    </row>
    <row r="59" spans="2:35" x14ac:dyDescent="0.25">
      <c r="B59" s="10" t="s">
        <v>100</v>
      </c>
      <c r="C59" s="141" t="s">
        <v>78</v>
      </c>
      <c r="D59" s="137">
        <f>IF(D40&gt;0,(((D40*10^6/9500/0.84)*D49)+(D32*75.19*D49))-(D21*1000*D50),"")</f>
        <v>86443.785099999979</v>
      </c>
      <c r="E59" s="120">
        <f t="shared" ref="E59:AH59" si="16">IF(E40&gt;0,(((E40*10^6/9500/0.84)*E49)+(E32*75.19*E49))-(E21*1000*E50),"")</f>
        <v>473243.57989999995</v>
      </c>
      <c r="F59" s="120">
        <f t="shared" si="16"/>
        <v>350889.37446666654</v>
      </c>
      <c r="G59" s="120">
        <f t="shared" si="16"/>
        <v>195971.39503333336</v>
      </c>
      <c r="H59" s="120">
        <f t="shared" si="16"/>
        <v>139952</v>
      </c>
      <c r="I59" s="120">
        <f t="shared" si="16"/>
        <v>200705.00520000001</v>
      </c>
      <c r="J59" s="120">
        <f t="shared" si="16"/>
        <v>226888.33876666665</v>
      </c>
      <c r="K59" s="120">
        <f t="shared" si="16"/>
        <v>204738.33853333333</v>
      </c>
      <c r="L59" s="120">
        <f t="shared" si="16"/>
        <v>343032.47694999998</v>
      </c>
      <c r="M59" s="120">
        <f t="shared" si="16"/>
        <v>386054.09238666674</v>
      </c>
      <c r="N59" s="120">
        <f t="shared" si="16"/>
        <v>377744.29763333331</v>
      </c>
      <c r="O59" s="120">
        <f t="shared" si="16"/>
        <v>280858.13333333336</v>
      </c>
      <c r="P59" s="120">
        <f t="shared" si="16"/>
        <v>293305.59999999998</v>
      </c>
      <c r="Q59" s="120">
        <f t="shared" si="16"/>
        <v>278059.62056666665</v>
      </c>
      <c r="R59" s="120">
        <f t="shared" si="16"/>
        <v>282227.40519999998</v>
      </c>
      <c r="S59" s="120">
        <f t="shared" si="16"/>
        <v>285262.9846333334</v>
      </c>
      <c r="T59" s="120">
        <f t="shared" si="16"/>
        <v>326121.86666666664</v>
      </c>
      <c r="U59" s="120">
        <f t="shared" si="16"/>
        <v>249917.06666666671</v>
      </c>
      <c r="V59" s="120">
        <f t="shared" si="16"/>
        <v>279651.67186666658</v>
      </c>
      <c r="W59" s="120">
        <f t="shared" si="16"/>
        <v>281378.38983333338</v>
      </c>
      <c r="X59" s="120">
        <f t="shared" si="16"/>
        <v>300429.48215</v>
      </c>
      <c r="Y59" s="120">
        <f t="shared" si="16"/>
        <v>266861.33333333337</v>
      </c>
      <c r="Z59" s="120">
        <f t="shared" si="16"/>
        <v>290485.85649999999</v>
      </c>
      <c r="AA59" s="120">
        <f t="shared" si="16"/>
        <v>273098.92316666676</v>
      </c>
      <c r="AB59" s="120">
        <f t="shared" si="16"/>
        <v>303499.18983333325</v>
      </c>
      <c r="AC59" s="120">
        <f t="shared" si="16"/>
        <v>319763.97966666671</v>
      </c>
      <c r="AD59" s="120">
        <f t="shared" si="16"/>
        <v>303672.26666666672</v>
      </c>
      <c r="AE59" s="120">
        <f t="shared" si="16"/>
        <v>277942.13333333336</v>
      </c>
      <c r="AF59" s="120">
        <f t="shared" si="16"/>
        <v>311997.59999999998</v>
      </c>
      <c r="AG59" s="120">
        <f t="shared" si="16"/>
        <v>327844.53333333338</v>
      </c>
      <c r="AH59" s="120">
        <f t="shared" si="16"/>
        <v>246340</v>
      </c>
      <c r="AI59" s="117">
        <f>SUM(D59:AH59)</f>
        <v>8764380.7207199987</v>
      </c>
    </row>
    <row r="60" spans="2:35" x14ac:dyDescent="0.25">
      <c r="B60" s="13" t="s">
        <v>101</v>
      </c>
      <c r="C60" s="142" t="s">
        <v>78</v>
      </c>
      <c r="D60" s="138">
        <f>IF(D41&gt;0,(((D41*10^6/9500/0.84)*D49)+(D33*75.19*D49))-(D22*1000*D50),"")</f>
        <v>148758.16429999997</v>
      </c>
      <c r="E60" s="116">
        <f t="shared" ref="E60:AH60" si="17">IF(E41&gt;0,(((E41*10^6/9500/0.84)*E49)+(E33*75.19*E49))-(E22*1000*E50),"")</f>
        <v>173203.01560000004</v>
      </c>
      <c r="F60" s="116">
        <f t="shared" si="17"/>
        <v>217447.76429999998</v>
      </c>
      <c r="G60" s="116">
        <f t="shared" si="17"/>
        <v>220073.41559999995</v>
      </c>
      <c r="H60" s="116">
        <f t="shared" si="17"/>
        <v>190148.25650000008</v>
      </c>
      <c r="I60" s="116">
        <f t="shared" si="17"/>
        <v>162928</v>
      </c>
      <c r="J60" s="116">
        <f t="shared" si="17"/>
        <v>157900.46170000004</v>
      </c>
      <c r="K60" s="116">
        <f t="shared" si="17"/>
        <v>137485.1078</v>
      </c>
      <c r="L60" s="116">
        <f t="shared" si="17"/>
        <v>149296.20002333331</v>
      </c>
      <c r="M60" s="116">
        <f t="shared" si="17"/>
        <v>195723.38985666668</v>
      </c>
      <c r="N60" s="116">
        <f t="shared" si="17"/>
        <v>196735.62056666665</v>
      </c>
      <c r="O60" s="116">
        <f t="shared" si="17"/>
        <v>195089.59999999998</v>
      </c>
      <c r="P60" s="116">
        <f t="shared" si="17"/>
        <v>192408.10259999998</v>
      </c>
      <c r="Q60" s="116">
        <f t="shared" si="17"/>
        <v>139710.55389999994</v>
      </c>
      <c r="R60" s="116">
        <f t="shared" si="17"/>
        <v>170492.3591</v>
      </c>
      <c r="S60" s="116">
        <f t="shared" si="17"/>
        <v>174911.56926666666</v>
      </c>
      <c r="T60" s="116">
        <f t="shared" si="17"/>
        <v>188144.3179666666</v>
      </c>
      <c r="U60" s="116">
        <f t="shared" si="17"/>
        <v>192814.66666666663</v>
      </c>
      <c r="V60" s="116">
        <f t="shared" si="17"/>
        <v>159700.89243333339</v>
      </c>
      <c r="W60" s="116">
        <f t="shared" si="17"/>
        <v>192089.57966666663</v>
      </c>
      <c r="X60" s="116">
        <f t="shared" si="17"/>
        <v>210254.37966666667</v>
      </c>
      <c r="Y60" s="116">
        <f t="shared" si="17"/>
        <v>154751.18983333337</v>
      </c>
      <c r="Z60" s="116">
        <f t="shared" si="17"/>
        <v>130826.59503333329</v>
      </c>
      <c r="AA60" s="116">
        <f t="shared" si="17"/>
        <v>116394.32836666665</v>
      </c>
      <c r="AB60" s="116">
        <f t="shared" si="17"/>
        <v>132946.06169999999</v>
      </c>
      <c r="AC60" s="116">
        <f t="shared" si="17"/>
        <v>170990.87186666665</v>
      </c>
      <c r="AD60" s="116">
        <f t="shared" si="17"/>
        <v>152592.79999999999</v>
      </c>
      <c r="AE60" s="116">
        <f t="shared" si="17"/>
        <v>61071.199999999997</v>
      </c>
      <c r="AF60" s="116">
        <f t="shared" si="17"/>
        <v>246294.13333333336</v>
      </c>
      <c r="AG60" s="116">
        <f t="shared" si="17"/>
        <v>249718.66666666674</v>
      </c>
      <c r="AH60" s="116">
        <f t="shared" si="17"/>
        <v>239486.66666666663</v>
      </c>
      <c r="AI60" s="118">
        <f>SUM(D60:AH60)</f>
        <v>5420387.9309799997</v>
      </c>
    </row>
    <row r="61" spans="2:35" x14ac:dyDescent="0.25">
      <c r="B61" s="13" t="s">
        <v>104</v>
      </c>
      <c r="C61" s="142" t="s">
        <v>78</v>
      </c>
      <c r="D61" s="139">
        <f>SUM(D59:D60)</f>
        <v>235201.94939999995</v>
      </c>
      <c r="E61" s="135">
        <f t="shared" ref="E61:AH61" si="18">SUM(E59:E60)</f>
        <v>646446.59550000005</v>
      </c>
      <c r="F61" s="135">
        <f t="shared" si="18"/>
        <v>568337.13876666653</v>
      </c>
      <c r="G61" s="135">
        <f t="shared" si="18"/>
        <v>416044.81063333328</v>
      </c>
      <c r="H61" s="135">
        <f t="shared" si="18"/>
        <v>330100.25650000008</v>
      </c>
      <c r="I61" s="135">
        <f t="shared" si="18"/>
        <v>363633.00520000001</v>
      </c>
      <c r="J61" s="135">
        <f t="shared" si="18"/>
        <v>384788.8004666667</v>
      </c>
      <c r="K61" s="135">
        <f t="shared" si="18"/>
        <v>342223.44633333333</v>
      </c>
      <c r="L61" s="135">
        <f t="shared" si="18"/>
        <v>492328.67697333329</v>
      </c>
      <c r="M61" s="135">
        <f t="shared" si="18"/>
        <v>581777.48224333348</v>
      </c>
      <c r="N61" s="135">
        <f t="shared" si="18"/>
        <v>574479.91819999996</v>
      </c>
      <c r="O61" s="135">
        <f t="shared" si="18"/>
        <v>475947.73333333334</v>
      </c>
      <c r="P61" s="135">
        <f t="shared" si="18"/>
        <v>485713.70259999996</v>
      </c>
      <c r="Q61" s="135">
        <f t="shared" si="18"/>
        <v>417770.17446666659</v>
      </c>
      <c r="R61" s="135">
        <f t="shared" si="18"/>
        <v>452719.76429999998</v>
      </c>
      <c r="S61" s="135">
        <f t="shared" si="18"/>
        <v>460174.55390000006</v>
      </c>
      <c r="T61" s="135">
        <f t="shared" si="18"/>
        <v>514266.18463333324</v>
      </c>
      <c r="U61" s="135">
        <f t="shared" si="18"/>
        <v>442731.73333333334</v>
      </c>
      <c r="V61" s="135">
        <f t="shared" si="18"/>
        <v>439352.56429999997</v>
      </c>
      <c r="W61" s="135">
        <f t="shared" si="18"/>
        <v>473467.96950000001</v>
      </c>
      <c r="X61" s="135">
        <f t="shared" si="18"/>
        <v>510683.86181666667</v>
      </c>
      <c r="Y61" s="135">
        <f t="shared" si="18"/>
        <v>421612.52316666674</v>
      </c>
      <c r="Z61" s="135">
        <f t="shared" si="18"/>
        <v>421312.45153333328</v>
      </c>
      <c r="AA61" s="135">
        <f t="shared" si="18"/>
        <v>389493.25153333344</v>
      </c>
      <c r="AB61" s="135">
        <f t="shared" si="18"/>
        <v>436445.25153333321</v>
      </c>
      <c r="AC61" s="135">
        <f t="shared" si="18"/>
        <v>490754.85153333336</v>
      </c>
      <c r="AD61" s="135">
        <f t="shared" si="18"/>
        <v>456265.06666666671</v>
      </c>
      <c r="AE61" s="135">
        <f t="shared" si="18"/>
        <v>339013.33333333337</v>
      </c>
      <c r="AF61" s="135">
        <f t="shared" si="18"/>
        <v>558291.7333333334</v>
      </c>
      <c r="AG61" s="135">
        <f t="shared" si="18"/>
        <v>577563.20000000019</v>
      </c>
      <c r="AH61" s="135">
        <f t="shared" si="18"/>
        <v>485826.66666666663</v>
      </c>
      <c r="AI61" s="118">
        <f>SUM(D61:AH61)</f>
        <v>14184768.651699999</v>
      </c>
    </row>
    <row r="62" spans="2:35" ht="15.75" thickBot="1" x14ac:dyDescent="0.3">
      <c r="B62" s="127" t="s">
        <v>97</v>
      </c>
      <c r="C62" s="143" t="s">
        <v>44</v>
      </c>
      <c r="D62" s="140" t="str">
        <f>IFERROR(D54+D61,"")</f>
        <v/>
      </c>
      <c r="E62" s="100" t="str">
        <f t="shared" ref="E62:AH62" si="19">IFERROR(E54+E61,"")</f>
        <v/>
      </c>
      <c r="F62" s="100" t="str">
        <f t="shared" si="19"/>
        <v/>
      </c>
      <c r="G62" s="100" t="str">
        <f t="shared" si="19"/>
        <v/>
      </c>
      <c r="H62" s="100">
        <f t="shared" si="19"/>
        <v>324572.61338000011</v>
      </c>
      <c r="I62" s="100">
        <f t="shared" si="19"/>
        <v>704861.36993399984</v>
      </c>
      <c r="J62" s="100">
        <f t="shared" si="19"/>
        <v>703387.50962486677</v>
      </c>
      <c r="K62" s="100">
        <f t="shared" si="19"/>
        <v>678421.31401733332</v>
      </c>
      <c r="L62" s="100">
        <f t="shared" si="19"/>
        <v>813947.54394403286</v>
      </c>
      <c r="M62" s="100">
        <f t="shared" si="19"/>
        <v>943175.79642303335</v>
      </c>
      <c r="N62" s="100">
        <f t="shared" si="19"/>
        <v>925978.96960010019</v>
      </c>
      <c r="O62" s="100">
        <f t="shared" si="19"/>
        <v>793423.97122213338</v>
      </c>
      <c r="P62" s="100">
        <f t="shared" si="19"/>
        <v>697664.15067999973</v>
      </c>
      <c r="Q62" s="100">
        <f t="shared" si="19"/>
        <v>725763.1795072665</v>
      </c>
      <c r="R62" s="100">
        <f t="shared" si="19"/>
        <v>804415.83734599967</v>
      </c>
      <c r="S62" s="100">
        <f t="shared" si="19"/>
        <v>789934.76145260013</v>
      </c>
      <c r="T62" s="100">
        <f t="shared" si="19"/>
        <v>856522.14843083313</v>
      </c>
      <c r="U62" s="100">
        <f t="shared" si="19"/>
        <v>763712.28286363371</v>
      </c>
      <c r="V62" s="100">
        <f t="shared" si="19"/>
        <v>796919.36446699954</v>
      </c>
      <c r="W62" s="100">
        <f t="shared" si="19"/>
        <v>832185.94693040033</v>
      </c>
      <c r="X62" s="100">
        <f t="shared" si="19"/>
        <v>911702.37752677791</v>
      </c>
      <c r="Y62" s="100">
        <f t="shared" si="19"/>
        <v>802612.44976076717</v>
      </c>
      <c r="Z62" s="100">
        <f t="shared" si="19"/>
        <v>811056.86140903353</v>
      </c>
      <c r="AA62" s="100">
        <f t="shared" si="19"/>
        <v>760911.57787203346</v>
      </c>
      <c r="AB62" s="100">
        <f t="shared" si="19"/>
        <v>799390.67549473303</v>
      </c>
      <c r="AC62" s="100">
        <f t="shared" si="19"/>
        <v>850608.31980453362</v>
      </c>
      <c r="AD62" s="100">
        <f t="shared" si="19"/>
        <v>739982.90052126662</v>
      </c>
      <c r="AE62" s="100">
        <f t="shared" si="19"/>
        <v>624352.06461633393</v>
      </c>
      <c r="AF62" s="100">
        <f t="shared" si="19"/>
        <v>883756.61467163335</v>
      </c>
      <c r="AG62" s="100">
        <f t="shared" si="19"/>
        <v>895204.53522270056</v>
      </c>
      <c r="AH62" s="100">
        <f t="shared" si="19"/>
        <v>806798.0166766668</v>
      </c>
      <c r="AI62" s="119">
        <f>SUM(D62:AH62)</f>
        <v>21041263.153399713</v>
      </c>
    </row>
    <row r="63" spans="2:35" ht="16.5" thickBot="1" x14ac:dyDescent="0.3">
      <c r="B63" s="241" t="s">
        <v>62</v>
      </c>
      <c r="C63" s="242"/>
      <c r="D63" s="243"/>
      <c r="E63" s="244"/>
      <c r="F63" s="244"/>
      <c r="G63" s="244"/>
      <c r="H63" s="244"/>
      <c r="I63" s="244"/>
      <c r="J63" s="244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5"/>
    </row>
    <row r="64" spans="2:35" x14ac:dyDescent="0.25">
      <c r="B64" s="130" t="s">
        <v>61</v>
      </c>
      <c r="C64" s="131" t="s">
        <v>32</v>
      </c>
      <c r="D64" s="83">
        <f t="shared" ref="D64:AH64" si="20">(SUM(D13:D15)*9500)/10^6</f>
        <v>0</v>
      </c>
      <c r="E64" s="84">
        <f t="shared" si="20"/>
        <v>0</v>
      </c>
      <c r="F64" s="84">
        <f t="shared" si="20"/>
        <v>0</v>
      </c>
      <c r="G64" s="84">
        <f t="shared" si="20"/>
        <v>0</v>
      </c>
      <c r="H64" s="84">
        <f t="shared" si="20"/>
        <v>263.62690950000001</v>
      </c>
      <c r="I64" s="84">
        <f t="shared" si="20"/>
        <v>408.18553100000003</v>
      </c>
      <c r="J64" s="84">
        <f t="shared" si="20"/>
        <v>410.84333175</v>
      </c>
      <c r="K64" s="84">
        <f t="shared" si="20"/>
        <v>413.89238999999998</v>
      </c>
      <c r="L64" s="84">
        <f t="shared" si="20"/>
        <v>411.84618500000005</v>
      </c>
      <c r="M64" s="84">
        <f t="shared" si="20"/>
        <v>424.293655</v>
      </c>
      <c r="N64" s="84">
        <f t="shared" si="20"/>
        <v>421.79040500000002</v>
      </c>
      <c r="O64" s="84">
        <f t="shared" si="20"/>
        <v>413.74505449999998</v>
      </c>
      <c r="P64" s="84">
        <f t="shared" si="20"/>
        <v>413.92050999999998</v>
      </c>
      <c r="Q64" s="84">
        <f t="shared" si="20"/>
        <v>415.69966050000005</v>
      </c>
      <c r="R64" s="84">
        <f t="shared" si="20"/>
        <v>418.71259500000002</v>
      </c>
      <c r="S64" s="84">
        <f t="shared" si="20"/>
        <v>406.81471900000003</v>
      </c>
      <c r="T64" s="84">
        <f t="shared" si="20"/>
        <v>417.79033500000003</v>
      </c>
      <c r="U64" s="84">
        <f t="shared" si="20"/>
        <v>430.196575</v>
      </c>
      <c r="V64" s="84">
        <f t="shared" si="20"/>
        <v>414.69770499999998</v>
      </c>
      <c r="W64" s="84">
        <f t="shared" si="20"/>
        <v>422.03726725000001</v>
      </c>
      <c r="X64" s="84">
        <f t="shared" si="20"/>
        <v>429.81837999999999</v>
      </c>
      <c r="Y64" s="84">
        <f t="shared" si="20"/>
        <v>436.33939849999996</v>
      </c>
      <c r="Z64" s="84">
        <f t="shared" si="20"/>
        <v>435.16118</v>
      </c>
      <c r="AA64" s="84">
        <f t="shared" si="20"/>
        <v>429.58430950000002</v>
      </c>
      <c r="AB64" s="84">
        <f t="shared" si="20"/>
        <v>417.80658</v>
      </c>
      <c r="AC64" s="84">
        <f t="shared" si="20"/>
        <v>407.71662049999998</v>
      </c>
      <c r="AD64" s="84">
        <f t="shared" si="20"/>
        <v>410.49310000000003</v>
      </c>
      <c r="AE64" s="84">
        <f t="shared" si="20"/>
        <v>414.65789999999998</v>
      </c>
      <c r="AF64" s="84">
        <f t="shared" si="20"/>
        <v>411.92475000000002</v>
      </c>
      <c r="AG64" s="84">
        <f t="shared" si="20"/>
        <v>410.7534</v>
      </c>
      <c r="AH64" s="84">
        <f t="shared" si="20"/>
        <v>402.26134999999994</v>
      </c>
      <c r="AI64" s="63">
        <f>SUM(D64:AH64)</f>
        <v>11114.609796999999</v>
      </c>
    </row>
    <row r="65" spans="2:35" x14ac:dyDescent="0.25">
      <c r="B65" s="7" t="s">
        <v>57</v>
      </c>
      <c r="C65" s="8" t="s">
        <v>32</v>
      </c>
      <c r="D65" s="28">
        <f t="shared" ref="D65:AH65" si="21">((D26*860.5)/10^6)+((D30*1000*565)/10^6)+((D46*3024)/10^6)+D39</f>
        <v>0</v>
      </c>
      <c r="E65" s="28">
        <f t="shared" si="21"/>
        <v>0</v>
      </c>
      <c r="F65" s="28">
        <f t="shared" si="21"/>
        <v>0</v>
      </c>
      <c r="G65" s="28">
        <f t="shared" si="21"/>
        <v>0</v>
      </c>
      <c r="H65" s="28">
        <f t="shared" si="21"/>
        <v>160.83143799999999</v>
      </c>
      <c r="I65" s="28">
        <f t="shared" si="21"/>
        <v>270.44845423999999</v>
      </c>
      <c r="J65" s="28">
        <f t="shared" si="21"/>
        <v>261.72466247999995</v>
      </c>
      <c r="K65" s="28">
        <f t="shared" si="21"/>
        <v>276.10616040000002</v>
      </c>
      <c r="L65" s="28">
        <f t="shared" si="21"/>
        <v>269.53403772000001</v>
      </c>
      <c r="M65" s="28">
        <f t="shared" si="21"/>
        <v>287.52437872000002</v>
      </c>
      <c r="N65" s="28">
        <f t="shared" si="21"/>
        <v>281.15133472000002</v>
      </c>
      <c r="O65" s="28">
        <f t="shared" si="21"/>
        <v>270.85063097120002</v>
      </c>
      <c r="P65" s="28">
        <f t="shared" si="21"/>
        <v>235.64353652</v>
      </c>
      <c r="Q65" s="28">
        <f t="shared" si="21"/>
        <v>274.78367424000004</v>
      </c>
      <c r="R65" s="28">
        <f t="shared" si="21"/>
        <v>288.48651439999998</v>
      </c>
      <c r="S65" s="28">
        <f t="shared" si="21"/>
        <v>271.96268207999998</v>
      </c>
      <c r="T65" s="28">
        <f t="shared" si="21"/>
        <v>278.99449459999994</v>
      </c>
      <c r="U65" s="28">
        <f t="shared" si="21"/>
        <v>282.10590687999996</v>
      </c>
      <c r="V65" s="28">
        <f t="shared" si="21"/>
        <v>283.92737247999997</v>
      </c>
      <c r="W65" s="28">
        <f t="shared" si="21"/>
        <v>284.04273216000001</v>
      </c>
      <c r="X65" s="28">
        <f t="shared" si="21"/>
        <v>294.49154416666664</v>
      </c>
      <c r="Y65" s="28">
        <f t="shared" si="21"/>
        <v>295.25503609600003</v>
      </c>
      <c r="Z65" s="28">
        <f t="shared" si="21"/>
        <v>296.48337320000002</v>
      </c>
      <c r="AA65" s="28">
        <f t="shared" si="21"/>
        <v>290.51557352000003</v>
      </c>
      <c r="AB65" s="28">
        <f t="shared" si="21"/>
        <v>284.82313661759997</v>
      </c>
      <c r="AC65" s="28">
        <f t="shared" si="21"/>
        <v>279.49714835680004</v>
      </c>
      <c r="AD65" s="28">
        <f t="shared" si="21"/>
        <v>279.90699846000001</v>
      </c>
      <c r="AE65" s="28">
        <f t="shared" si="21"/>
        <v>280.38940656</v>
      </c>
      <c r="AF65" s="28">
        <f t="shared" si="21"/>
        <v>280.66144431999999</v>
      </c>
      <c r="AG65" s="28">
        <f t="shared" si="21"/>
        <v>276.51847831999999</v>
      </c>
      <c r="AH65" s="28">
        <f t="shared" si="21"/>
        <v>266.76947159999997</v>
      </c>
      <c r="AI65" s="44">
        <f>SUM(D65:AH65)</f>
        <v>7403.4296218282652</v>
      </c>
    </row>
    <row r="66" spans="2:35" ht="15.75" thickBot="1" x14ac:dyDescent="0.3">
      <c r="B66" s="132" t="s">
        <v>62</v>
      </c>
      <c r="C66" s="133" t="s">
        <v>63</v>
      </c>
      <c r="D66" s="90" t="str">
        <f>IFERROR((D65/D64)*100,"")</f>
        <v/>
      </c>
      <c r="E66" s="90" t="str">
        <f t="shared" ref="E66:AH66" si="22">IFERROR((E65/E64)*100,"")</f>
        <v/>
      </c>
      <c r="F66" s="90" t="str">
        <f t="shared" si="22"/>
        <v/>
      </c>
      <c r="G66" s="90" t="str">
        <f t="shared" si="22"/>
        <v/>
      </c>
      <c r="H66" s="90">
        <f t="shared" si="22"/>
        <v>61.007215957216232</v>
      </c>
      <c r="I66" s="90">
        <f t="shared" si="22"/>
        <v>66.2562569470401</v>
      </c>
      <c r="J66" s="90">
        <f t="shared" si="22"/>
        <v>63.704249832941329</v>
      </c>
      <c r="K66" s="90">
        <f t="shared" si="22"/>
        <v>66.709648950056817</v>
      </c>
      <c r="L66" s="90">
        <f t="shared" si="22"/>
        <v>65.445316124513809</v>
      </c>
      <c r="M66" s="90">
        <f t="shared" si="22"/>
        <v>67.765420324279887</v>
      </c>
      <c r="N66" s="90">
        <f t="shared" si="22"/>
        <v>66.65664543032932</v>
      </c>
      <c r="O66" s="90">
        <f t="shared" si="22"/>
        <v>65.463170622913154</v>
      </c>
      <c r="P66" s="90">
        <f t="shared" si="22"/>
        <v>56.929659397646184</v>
      </c>
      <c r="Q66" s="90">
        <f t="shared" si="22"/>
        <v>66.101491136531735</v>
      </c>
      <c r="R66" s="90">
        <f t="shared" si="22"/>
        <v>68.898456326588402</v>
      </c>
      <c r="S66" s="90">
        <f t="shared" si="22"/>
        <v>66.85173111447817</v>
      </c>
      <c r="T66" s="90">
        <f t="shared" si="22"/>
        <v>66.778589935547444</v>
      </c>
      <c r="U66" s="90">
        <f t="shared" si="22"/>
        <v>65.576046689818483</v>
      </c>
      <c r="V66" s="90">
        <f t="shared" si="22"/>
        <v>68.466106529333217</v>
      </c>
      <c r="W66" s="90">
        <f t="shared" si="22"/>
        <v>67.302760727939017</v>
      </c>
      <c r="X66" s="90">
        <f t="shared" si="22"/>
        <v>68.51534458965358</v>
      </c>
      <c r="Y66" s="90">
        <f t="shared" si="22"/>
        <v>67.666370974291027</v>
      </c>
      <c r="Z66" s="90">
        <f t="shared" si="22"/>
        <v>68.131852478201296</v>
      </c>
      <c r="AA66" s="90">
        <f t="shared" si="22"/>
        <v>67.627137932047773</v>
      </c>
      <c r="AB66" s="90">
        <f t="shared" si="22"/>
        <v>68.171050972342258</v>
      </c>
      <c r="AC66" s="90">
        <f t="shared" si="22"/>
        <v>68.551816213437903</v>
      </c>
      <c r="AD66" s="90">
        <f t="shared" si="22"/>
        <v>68.187991091689483</v>
      </c>
      <c r="AE66" s="90">
        <f t="shared" si="22"/>
        <v>67.619453665298551</v>
      </c>
      <c r="AF66" s="90">
        <f t="shared" si="22"/>
        <v>68.134154191997439</v>
      </c>
      <c r="AG66" s="90">
        <f t="shared" si="22"/>
        <v>67.319827010561568</v>
      </c>
      <c r="AH66" s="90">
        <f t="shared" si="22"/>
        <v>66.317450483373563</v>
      </c>
      <c r="AI66" s="71"/>
    </row>
    <row r="67" spans="2:35" ht="16.5" thickBot="1" x14ac:dyDescent="0.3">
      <c r="B67" s="237" t="s">
        <v>66</v>
      </c>
      <c r="C67" s="238"/>
      <c r="D67" s="228"/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29"/>
      <c r="AD67" s="229"/>
      <c r="AE67" s="229"/>
      <c r="AF67" s="229"/>
      <c r="AG67" s="229"/>
      <c r="AH67" s="229"/>
      <c r="AI67" s="230"/>
    </row>
    <row r="68" spans="2:35" x14ac:dyDescent="0.25">
      <c r="B68" s="130" t="s">
        <v>64</v>
      </c>
      <c r="C68" s="131" t="s">
        <v>32</v>
      </c>
      <c r="D68" s="60">
        <f t="shared" ref="D68:AH68" si="23">(D21*1000*4800)/10^6</f>
        <v>290.928</v>
      </c>
      <c r="E68" s="61">
        <f t="shared" si="23"/>
        <v>338.928</v>
      </c>
      <c r="F68" s="61">
        <f t="shared" si="23"/>
        <v>300.52800000000002</v>
      </c>
      <c r="G68" s="61">
        <f t="shared" si="23"/>
        <v>198.672</v>
      </c>
      <c r="H68" s="61">
        <f t="shared" si="23"/>
        <v>157.44</v>
      </c>
      <c r="I68" s="61">
        <f t="shared" si="23"/>
        <v>212.256</v>
      </c>
      <c r="J68" s="61">
        <f t="shared" si="23"/>
        <v>235.77600000000001</v>
      </c>
      <c r="K68" s="61">
        <f t="shared" si="23"/>
        <v>236.256</v>
      </c>
      <c r="L68" s="61">
        <f t="shared" si="23"/>
        <v>319.72800000000001</v>
      </c>
      <c r="M68" s="61">
        <f t="shared" si="23"/>
        <v>344.78399999999999</v>
      </c>
      <c r="N68" s="61">
        <f t="shared" si="23"/>
        <v>333.88799999999998</v>
      </c>
      <c r="O68" s="61">
        <f t="shared" si="23"/>
        <v>274.65600000000001</v>
      </c>
      <c r="P68" s="61">
        <f t="shared" si="23"/>
        <v>289.63200000000001</v>
      </c>
      <c r="Q68" s="61">
        <f t="shared" si="23"/>
        <v>293.61599999999999</v>
      </c>
      <c r="R68" s="61">
        <f t="shared" si="23"/>
        <v>296.78399999999999</v>
      </c>
      <c r="S68" s="61">
        <f t="shared" si="23"/>
        <v>294.91199999999998</v>
      </c>
      <c r="T68" s="61">
        <f t="shared" si="23"/>
        <v>310.94400000000002</v>
      </c>
      <c r="U68" s="61">
        <f t="shared" si="23"/>
        <v>266.68799999999999</v>
      </c>
      <c r="V68" s="61">
        <f t="shared" si="23"/>
        <v>293.85599999999999</v>
      </c>
      <c r="W68" s="61">
        <f t="shared" si="23"/>
        <v>289.05599999999998</v>
      </c>
      <c r="X68" s="61">
        <f t="shared" si="23"/>
        <v>292.22399999999999</v>
      </c>
      <c r="Y68" s="61">
        <f t="shared" si="23"/>
        <v>278.16000000000003</v>
      </c>
      <c r="Z68" s="61">
        <f t="shared" si="23"/>
        <v>299.23200000000003</v>
      </c>
      <c r="AA68" s="61">
        <f t="shared" si="23"/>
        <v>293.04000000000002</v>
      </c>
      <c r="AB68" s="61">
        <f t="shared" si="23"/>
        <v>308.83199999999999</v>
      </c>
      <c r="AC68" s="61">
        <f t="shared" si="23"/>
        <v>308.49599999999992</v>
      </c>
      <c r="AD68" s="61">
        <f t="shared" si="23"/>
        <v>313.63200000000001</v>
      </c>
      <c r="AE68" s="61">
        <f t="shared" si="23"/>
        <v>299.13600000000002</v>
      </c>
      <c r="AF68" s="61">
        <f t="shared" si="23"/>
        <v>289.87200000000001</v>
      </c>
      <c r="AG68" s="61">
        <f t="shared" si="23"/>
        <v>297.26400000000001</v>
      </c>
      <c r="AH68" s="61">
        <f t="shared" si="23"/>
        <v>244.8</v>
      </c>
      <c r="AI68" s="63">
        <f>SUM(D68:AH68)</f>
        <v>8804.0159999999996</v>
      </c>
    </row>
    <row r="69" spans="2:35" x14ac:dyDescent="0.25">
      <c r="B69" s="7" t="s">
        <v>65</v>
      </c>
      <c r="C69" s="8" t="s">
        <v>32</v>
      </c>
      <c r="D69" s="28">
        <f t="shared" ref="D69:AH69" si="24">D40+(((D32)*1000*565))/10^6</f>
        <v>144.255</v>
      </c>
      <c r="E69" s="3">
        <f t="shared" si="24"/>
        <v>285.995</v>
      </c>
      <c r="F69" s="3">
        <f t="shared" si="24"/>
        <v>232.39</v>
      </c>
      <c r="G69" s="3">
        <f t="shared" si="24"/>
        <v>142.08500000000001</v>
      </c>
      <c r="H69" s="3">
        <f t="shared" si="24"/>
        <v>108</v>
      </c>
      <c r="I69" s="3">
        <f t="shared" si="24"/>
        <v>149.26</v>
      </c>
      <c r="J69" s="3">
        <f t="shared" si="24"/>
        <v>166.60499999999999</v>
      </c>
      <c r="K69" s="3">
        <f t="shared" si="24"/>
        <v>160.26</v>
      </c>
      <c r="L69" s="3">
        <f t="shared" si="24"/>
        <v>237.8475</v>
      </c>
      <c r="M69" s="3">
        <f t="shared" si="24"/>
        <v>261.48599999999999</v>
      </c>
      <c r="N69" s="3">
        <f t="shared" si="24"/>
        <v>254.215</v>
      </c>
      <c r="O69" s="3">
        <f t="shared" si="24"/>
        <v>200</v>
      </c>
      <c r="P69" s="3">
        <f t="shared" si="24"/>
        <v>210</v>
      </c>
      <c r="Q69" s="3">
        <f t="shared" si="24"/>
        <v>206.69499999999999</v>
      </c>
      <c r="R69" s="3">
        <f t="shared" si="24"/>
        <v>209.26</v>
      </c>
      <c r="S69" s="3">
        <f t="shared" si="24"/>
        <v>209.565</v>
      </c>
      <c r="T69" s="3">
        <f t="shared" si="24"/>
        <v>229</v>
      </c>
      <c r="U69" s="3">
        <f t="shared" si="24"/>
        <v>187</v>
      </c>
      <c r="V69" s="3">
        <f t="shared" si="24"/>
        <v>207.26</v>
      </c>
      <c r="W69" s="3">
        <f t="shared" si="24"/>
        <v>205.82499999999999</v>
      </c>
      <c r="X69" s="3">
        <f t="shared" si="24"/>
        <v>213.10749999999999</v>
      </c>
      <c r="Y69" s="3">
        <f t="shared" si="24"/>
        <v>197</v>
      </c>
      <c r="Z69" s="3">
        <f t="shared" si="24"/>
        <v>212.82499999999999</v>
      </c>
      <c r="AA69" s="3">
        <f t="shared" si="24"/>
        <v>204.82499999999999</v>
      </c>
      <c r="AB69" s="3">
        <f t="shared" si="24"/>
        <v>220.82499999999999</v>
      </c>
      <c r="AC69" s="3">
        <f t="shared" si="24"/>
        <v>225.65</v>
      </c>
      <c r="AD69" s="3">
        <f t="shared" si="24"/>
        <v>223</v>
      </c>
      <c r="AE69" s="3">
        <f t="shared" si="24"/>
        <v>209</v>
      </c>
      <c r="AF69" s="3">
        <f t="shared" si="24"/>
        <v>216</v>
      </c>
      <c r="AG69" s="3">
        <f t="shared" si="24"/>
        <v>224</v>
      </c>
      <c r="AH69" s="3">
        <f t="shared" si="24"/>
        <v>177</v>
      </c>
      <c r="AI69" s="44">
        <f>SUM(D69:AH69)</f>
        <v>6330.235999999999</v>
      </c>
    </row>
    <row r="70" spans="2:35" ht="15.75" thickBot="1" x14ac:dyDescent="0.3">
      <c r="B70" s="7" t="s">
        <v>67</v>
      </c>
      <c r="C70" s="8" t="s">
        <v>63</v>
      </c>
      <c r="D70" s="90">
        <f>IFERROR((D69/D68)*100,"")</f>
        <v>49.58443326183798</v>
      </c>
      <c r="E70" s="90">
        <f t="shared" ref="E70:AI70" si="25">IFERROR((E69/E68)*100,"")</f>
        <v>84.382228673936652</v>
      </c>
      <c r="F70" s="90">
        <f t="shared" si="25"/>
        <v>77.327237395517216</v>
      </c>
      <c r="G70" s="90">
        <f t="shared" si="25"/>
        <v>71.517375372473225</v>
      </c>
      <c r="H70" s="90">
        <f t="shared" si="25"/>
        <v>68.597560975609767</v>
      </c>
      <c r="I70" s="90">
        <f t="shared" si="25"/>
        <v>70.320744761043258</v>
      </c>
      <c r="J70" s="90">
        <f t="shared" si="25"/>
        <v>70.66240838762215</v>
      </c>
      <c r="K70" s="90">
        <f t="shared" si="25"/>
        <v>67.833197887037784</v>
      </c>
      <c r="L70" s="90">
        <f t="shared" si="25"/>
        <v>74.390575739378477</v>
      </c>
      <c r="M70" s="90">
        <f t="shared" si="25"/>
        <v>75.840526242517043</v>
      </c>
      <c r="N70" s="90">
        <f t="shared" si="25"/>
        <v>76.137806689668395</v>
      </c>
      <c r="O70" s="90">
        <f t="shared" si="25"/>
        <v>72.818361878131185</v>
      </c>
      <c r="P70" s="90">
        <f t="shared" si="25"/>
        <v>72.505800464037122</v>
      </c>
      <c r="Q70" s="90">
        <f t="shared" si="25"/>
        <v>70.396368045338136</v>
      </c>
      <c r="R70" s="90">
        <f t="shared" si="25"/>
        <v>70.509191870181681</v>
      </c>
      <c r="S70" s="90">
        <f t="shared" si="25"/>
        <v>71.0601806640625</v>
      </c>
      <c r="T70" s="90">
        <f t="shared" si="25"/>
        <v>73.646701656889974</v>
      </c>
      <c r="U70" s="90">
        <f t="shared" si="25"/>
        <v>70.119390448764108</v>
      </c>
      <c r="V70" s="90">
        <f t="shared" si="25"/>
        <v>70.531144506152671</v>
      </c>
      <c r="W70" s="90">
        <f t="shared" si="25"/>
        <v>71.205925495405737</v>
      </c>
      <c r="X70" s="90">
        <f t="shared" si="25"/>
        <v>72.926077255803762</v>
      </c>
      <c r="Y70" s="90">
        <f t="shared" si="25"/>
        <v>70.82254817371296</v>
      </c>
      <c r="Z70" s="90">
        <f t="shared" si="25"/>
        <v>71.123743449898384</v>
      </c>
      <c r="AA70" s="90">
        <f t="shared" si="25"/>
        <v>69.896601146601128</v>
      </c>
      <c r="AB70" s="90">
        <f t="shared" si="25"/>
        <v>71.503276862501295</v>
      </c>
      <c r="AC70" s="90">
        <f t="shared" si="25"/>
        <v>73.145194751309589</v>
      </c>
      <c r="AD70" s="90">
        <f t="shared" si="25"/>
        <v>71.102438526680942</v>
      </c>
      <c r="AE70" s="90">
        <f t="shared" si="25"/>
        <v>69.867886178861781</v>
      </c>
      <c r="AF70" s="90">
        <f t="shared" si="25"/>
        <v>74.515648286140092</v>
      </c>
      <c r="AG70" s="90">
        <f t="shared" si="25"/>
        <v>75.353894181602882</v>
      </c>
      <c r="AH70" s="90">
        <f t="shared" si="25"/>
        <v>72.303921568627445</v>
      </c>
      <c r="AI70" s="90">
        <f t="shared" si="25"/>
        <v>71.901686684803835</v>
      </c>
    </row>
    <row r="71" spans="2:35" x14ac:dyDescent="0.25">
      <c r="B71" s="7" t="s">
        <v>68</v>
      </c>
      <c r="C71" s="8" t="s">
        <v>32</v>
      </c>
      <c r="D71" s="28">
        <f t="shared" ref="D71:AH71" si="26">(D22*1000*4800)/10^6</f>
        <v>189.072</v>
      </c>
      <c r="E71" s="3">
        <f t="shared" si="26"/>
        <v>238.12799999999999</v>
      </c>
      <c r="F71" s="3">
        <f t="shared" si="26"/>
        <v>239.184</v>
      </c>
      <c r="G71" s="3">
        <f t="shared" si="26"/>
        <v>231.21600000000001</v>
      </c>
      <c r="H71" s="3">
        <f t="shared" si="26"/>
        <v>214.56</v>
      </c>
      <c r="I71" s="3">
        <f t="shared" si="26"/>
        <v>206.16</v>
      </c>
      <c r="J71" s="3">
        <f t="shared" si="26"/>
        <v>216</v>
      </c>
      <c r="K71" s="3">
        <f t="shared" si="26"/>
        <v>197.85599999999999</v>
      </c>
      <c r="L71" s="3">
        <f t="shared" si="26"/>
        <v>149.61600000000001</v>
      </c>
      <c r="M71" s="3">
        <f t="shared" si="26"/>
        <v>214.608</v>
      </c>
      <c r="N71" s="3">
        <f t="shared" si="26"/>
        <v>216.33600000000001</v>
      </c>
      <c r="O71" s="3">
        <f t="shared" si="26"/>
        <v>218.11199999999999</v>
      </c>
      <c r="P71" s="3">
        <f t="shared" si="26"/>
        <v>215.76</v>
      </c>
      <c r="Q71" s="3">
        <f t="shared" si="26"/>
        <v>213.88800000000001</v>
      </c>
      <c r="R71" s="3">
        <f t="shared" si="26"/>
        <v>240.24</v>
      </c>
      <c r="S71" s="3">
        <f t="shared" si="26"/>
        <v>217.05600000000001</v>
      </c>
      <c r="T71" s="3">
        <f t="shared" si="26"/>
        <v>227.47200000000001</v>
      </c>
      <c r="U71" s="3">
        <f t="shared" si="26"/>
        <v>244.56</v>
      </c>
      <c r="V71" s="3">
        <f t="shared" si="26"/>
        <v>253.584</v>
      </c>
      <c r="W71" s="3">
        <f t="shared" si="26"/>
        <v>252.52799999999999</v>
      </c>
      <c r="X71" s="3">
        <f t="shared" si="26"/>
        <v>267.98399999999998</v>
      </c>
      <c r="Y71" s="3">
        <f t="shared" si="26"/>
        <v>232.27199999999999</v>
      </c>
      <c r="Z71" s="3">
        <f t="shared" si="26"/>
        <v>197.61600000000001</v>
      </c>
      <c r="AA71" s="3">
        <f t="shared" si="26"/>
        <v>176.78399999999999</v>
      </c>
      <c r="AB71" s="3">
        <f t="shared" si="26"/>
        <v>198.43199999999999</v>
      </c>
      <c r="AC71" s="3">
        <f t="shared" si="26"/>
        <v>245.28</v>
      </c>
      <c r="AD71" s="3">
        <f t="shared" si="26"/>
        <v>221.61600000000001</v>
      </c>
      <c r="AE71" s="3">
        <f t="shared" si="26"/>
        <v>100.464</v>
      </c>
      <c r="AF71" s="3">
        <f t="shared" si="26"/>
        <v>264.57600000000002</v>
      </c>
      <c r="AG71" s="3">
        <f t="shared" si="26"/>
        <v>259.44</v>
      </c>
      <c r="AH71" s="3">
        <f t="shared" si="26"/>
        <v>230.4</v>
      </c>
      <c r="AI71" s="44">
        <f>SUM(D71:AH71)</f>
        <v>6790.7999999999993</v>
      </c>
    </row>
    <row r="72" spans="2:35" x14ac:dyDescent="0.25">
      <c r="B72" s="7" t="s">
        <v>69</v>
      </c>
      <c r="C72" s="8" t="s">
        <v>32</v>
      </c>
      <c r="D72" s="28">
        <f t="shared" ref="D72:AH72" si="27">D41+(((D33)*1000*565))/10^6</f>
        <v>123.215</v>
      </c>
      <c r="E72" s="3">
        <f t="shared" si="27"/>
        <v>150.78</v>
      </c>
      <c r="F72" s="3">
        <f t="shared" si="27"/>
        <v>165.215</v>
      </c>
      <c r="G72" s="3">
        <f t="shared" si="27"/>
        <v>162.78</v>
      </c>
      <c r="H72" s="3">
        <f t="shared" si="27"/>
        <v>146.82499999999999</v>
      </c>
      <c r="I72" s="3">
        <f t="shared" si="27"/>
        <v>135</v>
      </c>
      <c r="J72" s="3">
        <f t="shared" si="27"/>
        <v>137.08500000000001</v>
      </c>
      <c r="K72" s="3">
        <f t="shared" si="27"/>
        <v>123.39</v>
      </c>
      <c r="L72" s="3">
        <f t="shared" si="27"/>
        <v>107.7345</v>
      </c>
      <c r="M72" s="3">
        <f t="shared" si="27"/>
        <v>148.55950000000001</v>
      </c>
      <c r="N72" s="3">
        <f t="shared" si="27"/>
        <v>149.69499999999999</v>
      </c>
      <c r="O72" s="3">
        <f t="shared" si="27"/>
        <v>150</v>
      </c>
      <c r="P72" s="3">
        <f t="shared" si="27"/>
        <v>148.13</v>
      </c>
      <c r="Q72" s="3">
        <f t="shared" si="27"/>
        <v>130.69499999999999</v>
      </c>
      <c r="R72" s="3">
        <f t="shared" si="27"/>
        <v>150.95500000000001</v>
      </c>
      <c r="S72" s="3">
        <f t="shared" si="27"/>
        <v>143.13</v>
      </c>
      <c r="T72" s="3">
        <f t="shared" si="27"/>
        <v>151.565</v>
      </c>
      <c r="U72" s="3">
        <f t="shared" si="27"/>
        <v>160</v>
      </c>
      <c r="V72" s="3">
        <f t="shared" si="27"/>
        <v>152.95500000000001</v>
      </c>
      <c r="W72" s="3">
        <f t="shared" si="27"/>
        <v>162.65</v>
      </c>
      <c r="X72" s="3">
        <f t="shared" si="27"/>
        <v>174.65</v>
      </c>
      <c r="Y72" s="3">
        <f t="shared" si="27"/>
        <v>142.82499999999999</v>
      </c>
      <c r="Z72" s="3">
        <f t="shared" si="27"/>
        <v>121.08499999999999</v>
      </c>
      <c r="AA72" s="3">
        <f t="shared" si="27"/>
        <v>108.08499999999999</v>
      </c>
      <c r="AB72" s="3">
        <f t="shared" si="27"/>
        <v>122.08499999999999</v>
      </c>
      <c r="AC72" s="3">
        <f t="shared" si="27"/>
        <v>153.26</v>
      </c>
      <c r="AD72" s="3">
        <f t="shared" si="27"/>
        <v>138</v>
      </c>
      <c r="AE72" s="3">
        <f t="shared" si="27"/>
        <v>60</v>
      </c>
      <c r="AF72" s="3">
        <f t="shared" si="27"/>
        <v>185</v>
      </c>
      <c r="AG72" s="3">
        <f t="shared" si="27"/>
        <v>184</v>
      </c>
      <c r="AH72" s="3">
        <f t="shared" si="27"/>
        <v>169</v>
      </c>
      <c r="AI72" s="44">
        <f>SUM(D72:AH72)</f>
        <v>4458.3490000000002</v>
      </c>
    </row>
    <row r="73" spans="2:35" ht="15.75" thickBot="1" x14ac:dyDescent="0.3">
      <c r="B73" s="132" t="s">
        <v>70</v>
      </c>
      <c r="C73" s="133" t="s">
        <v>63</v>
      </c>
      <c r="D73" s="90">
        <f>IFERROR((D72/D71)*100,"")</f>
        <v>65.168295675721424</v>
      </c>
      <c r="E73" s="90">
        <f t="shared" ref="E73:AI73" si="28">IFERROR((E72/E71)*100,"")</f>
        <v>63.318887321104626</v>
      </c>
      <c r="F73" s="90">
        <f t="shared" si="28"/>
        <v>69.074436417151645</v>
      </c>
      <c r="G73" s="90">
        <f t="shared" si="28"/>
        <v>70.401702304338798</v>
      </c>
      <c r="H73" s="90">
        <f t="shared" si="28"/>
        <v>68.430741983594316</v>
      </c>
      <c r="I73" s="90">
        <f t="shared" si="28"/>
        <v>65.483119906868453</v>
      </c>
      <c r="J73" s="90">
        <f t="shared" si="28"/>
        <v>63.465277777777786</v>
      </c>
      <c r="K73" s="90">
        <f t="shared" si="28"/>
        <v>62.363537117903931</v>
      </c>
      <c r="L73" s="90">
        <f t="shared" si="28"/>
        <v>72.007338787295467</v>
      </c>
      <c r="M73" s="90">
        <f t="shared" si="28"/>
        <v>69.223654290613595</v>
      </c>
      <c r="N73" s="90">
        <f t="shared" si="28"/>
        <v>69.195603135862726</v>
      </c>
      <c r="O73" s="90">
        <f t="shared" si="28"/>
        <v>68.77200704225352</v>
      </c>
      <c r="P73" s="90">
        <f t="shared" si="28"/>
        <v>68.654987022617718</v>
      </c>
      <c r="Q73" s="90">
        <f t="shared" si="28"/>
        <v>61.10440978456014</v>
      </c>
      <c r="R73" s="90">
        <f t="shared" si="28"/>
        <v>62.835081585081589</v>
      </c>
      <c r="S73" s="90">
        <f t="shared" si="28"/>
        <v>65.941508182220261</v>
      </c>
      <c r="T73" s="90">
        <f t="shared" si="28"/>
        <v>66.630178659351486</v>
      </c>
      <c r="U73" s="90">
        <f t="shared" si="28"/>
        <v>65.423617926071316</v>
      </c>
      <c r="V73" s="90">
        <f t="shared" si="28"/>
        <v>60.317291311754687</v>
      </c>
      <c r="W73" s="90">
        <f t="shared" si="28"/>
        <v>64.408699233352337</v>
      </c>
      <c r="X73" s="90">
        <f t="shared" si="28"/>
        <v>65.171801301570255</v>
      </c>
      <c r="Y73" s="90">
        <f t="shared" si="28"/>
        <v>61.490407797754351</v>
      </c>
      <c r="Z73" s="90">
        <f t="shared" si="28"/>
        <v>61.27287264189134</v>
      </c>
      <c r="AA73" s="90">
        <f t="shared" si="28"/>
        <v>61.139582767671286</v>
      </c>
      <c r="AB73" s="90">
        <f t="shared" si="28"/>
        <v>61.524854862119014</v>
      </c>
      <c r="AC73" s="90">
        <f t="shared" si="28"/>
        <v>62.483692106979774</v>
      </c>
      <c r="AD73" s="90">
        <f t="shared" si="28"/>
        <v>62.269872211392673</v>
      </c>
      <c r="AE73" s="90">
        <f t="shared" si="28"/>
        <v>59.722885809842332</v>
      </c>
      <c r="AF73" s="90">
        <f t="shared" si="28"/>
        <v>69.923197871311075</v>
      </c>
      <c r="AG73" s="90">
        <f t="shared" si="28"/>
        <v>70.921985815602838</v>
      </c>
      <c r="AH73" s="90">
        <f t="shared" si="28"/>
        <v>73.350694444444443</v>
      </c>
      <c r="AI73" s="90">
        <f t="shared" si="28"/>
        <v>65.652780232078698</v>
      </c>
    </row>
    <row r="74" spans="2:35" ht="16.5" thickBot="1" x14ac:dyDescent="0.3">
      <c r="B74" s="237" t="s">
        <v>72</v>
      </c>
      <c r="C74" s="238"/>
      <c r="D74" s="228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29"/>
      <c r="AC74" s="229"/>
      <c r="AD74" s="229"/>
      <c r="AE74" s="229"/>
      <c r="AF74" s="229"/>
      <c r="AG74" s="229"/>
      <c r="AH74" s="229"/>
      <c r="AI74" s="230"/>
    </row>
    <row r="75" spans="2:35" x14ac:dyDescent="0.25">
      <c r="B75" s="130" t="s">
        <v>71</v>
      </c>
      <c r="C75" s="134" t="s">
        <v>32</v>
      </c>
      <c r="D75" s="60">
        <f t="shared" ref="D75:AH75" si="29">SUM(D42:D44)</f>
        <v>0</v>
      </c>
      <c r="E75" s="61">
        <f t="shared" si="29"/>
        <v>0</v>
      </c>
      <c r="F75" s="61">
        <f t="shared" si="29"/>
        <v>0</v>
      </c>
      <c r="G75" s="61">
        <f t="shared" si="29"/>
        <v>0</v>
      </c>
      <c r="H75" s="61">
        <f t="shared" si="29"/>
        <v>0</v>
      </c>
      <c r="I75" s="61">
        <f t="shared" si="29"/>
        <v>0</v>
      </c>
      <c r="J75" s="61">
        <f t="shared" si="29"/>
        <v>0</v>
      </c>
      <c r="K75" s="61">
        <f t="shared" si="29"/>
        <v>0</v>
      </c>
      <c r="L75" s="61">
        <f t="shared" si="29"/>
        <v>0</v>
      </c>
      <c r="M75" s="61">
        <f t="shared" si="29"/>
        <v>0</v>
      </c>
      <c r="N75" s="61">
        <f t="shared" si="29"/>
        <v>0</v>
      </c>
      <c r="O75" s="61">
        <f t="shared" si="29"/>
        <v>0</v>
      </c>
      <c r="P75" s="61">
        <f t="shared" si="29"/>
        <v>0</v>
      </c>
      <c r="Q75" s="61">
        <f t="shared" si="29"/>
        <v>0</v>
      </c>
      <c r="R75" s="61">
        <f t="shared" si="29"/>
        <v>0</v>
      </c>
      <c r="S75" s="61">
        <f t="shared" si="29"/>
        <v>0</v>
      </c>
      <c r="T75" s="61">
        <f t="shared" si="29"/>
        <v>0</v>
      </c>
      <c r="U75" s="61">
        <f t="shared" si="29"/>
        <v>0</v>
      </c>
      <c r="V75" s="61">
        <f t="shared" si="29"/>
        <v>0</v>
      </c>
      <c r="W75" s="61">
        <f t="shared" si="29"/>
        <v>0</v>
      </c>
      <c r="X75" s="61">
        <f t="shared" si="29"/>
        <v>0</v>
      </c>
      <c r="Y75" s="61">
        <f t="shared" si="29"/>
        <v>0</v>
      </c>
      <c r="Z75" s="61">
        <f t="shared" si="29"/>
        <v>0</v>
      </c>
      <c r="AA75" s="61">
        <f t="shared" si="29"/>
        <v>0</v>
      </c>
      <c r="AB75" s="61">
        <f t="shared" si="29"/>
        <v>0</v>
      </c>
      <c r="AC75" s="61">
        <f t="shared" si="29"/>
        <v>0</v>
      </c>
      <c r="AD75" s="61">
        <f t="shared" si="29"/>
        <v>61.16091449999999</v>
      </c>
      <c r="AE75" s="61">
        <f t="shared" si="29"/>
        <v>157.5568806</v>
      </c>
      <c r="AF75" s="61">
        <f t="shared" si="29"/>
        <v>0</v>
      </c>
      <c r="AG75" s="61">
        <f t="shared" si="29"/>
        <v>0</v>
      </c>
      <c r="AH75" s="61">
        <f t="shared" si="29"/>
        <v>0</v>
      </c>
      <c r="AI75" s="63">
        <f>SUM(D75:AH75)</f>
        <v>218.71779509999999</v>
      </c>
    </row>
    <row r="76" spans="2:35" x14ac:dyDescent="0.25">
      <c r="B76" s="7" t="s">
        <v>58</v>
      </c>
      <c r="C76" s="54" t="s">
        <v>32</v>
      </c>
      <c r="D76" s="28">
        <f t="shared" ref="D76:AH76" si="30">(SUM(D34:D37)*1000*565)/10^6</f>
        <v>126.61803571428571</v>
      </c>
      <c r="E76" s="28">
        <f t="shared" si="30"/>
        <v>129.45269999999999</v>
      </c>
      <c r="F76" s="28">
        <f t="shared" si="30"/>
        <v>126.92040714285714</v>
      </c>
      <c r="G76" s="28">
        <f t="shared" si="30"/>
        <v>121.62890714285714</v>
      </c>
      <c r="H76" s="28">
        <f t="shared" si="30"/>
        <v>53.919285714285714</v>
      </c>
      <c r="I76" s="28">
        <f t="shared" si="30"/>
        <v>60.020728571428585</v>
      </c>
      <c r="J76" s="28">
        <f t="shared" si="30"/>
        <v>66.219342857142877</v>
      </c>
      <c r="K76" s="28">
        <f t="shared" si="30"/>
        <v>62.212921428571427</v>
      </c>
      <c r="L76" s="28">
        <f t="shared" si="30"/>
        <v>40.555500000000009</v>
      </c>
      <c r="M76" s="28">
        <f t="shared" si="30"/>
        <v>56.959217857142868</v>
      </c>
      <c r="N76" s="28">
        <f t="shared" si="30"/>
        <v>14.702742857142857</v>
      </c>
      <c r="O76" s="28">
        <f t="shared" si="30"/>
        <v>1.965414285714286</v>
      </c>
      <c r="P76" s="28">
        <f t="shared" si="30"/>
        <v>11.452317857142857</v>
      </c>
      <c r="Q76" s="28">
        <f t="shared" si="30"/>
        <v>9.4869035714285719</v>
      </c>
      <c r="R76" s="28">
        <f t="shared" si="30"/>
        <v>23.622700000000005</v>
      </c>
      <c r="S76" s="28">
        <f t="shared" si="30"/>
        <v>1.6251785714285716</v>
      </c>
      <c r="T76" s="28">
        <f t="shared" si="30"/>
        <v>1.4740607142857145</v>
      </c>
      <c r="U76" s="28">
        <f t="shared" si="30"/>
        <v>6.3119357142857142</v>
      </c>
      <c r="V76" s="28">
        <f t="shared" si="30"/>
        <v>4.7244857142857155</v>
      </c>
      <c r="W76" s="28">
        <f t="shared" si="30"/>
        <v>10.658524999999997</v>
      </c>
      <c r="X76" s="28">
        <f t="shared" si="30"/>
        <v>52.57483214285714</v>
      </c>
      <c r="Y76" s="28">
        <f t="shared" si="30"/>
        <v>50.911789285714292</v>
      </c>
      <c r="Z76" s="28">
        <f t="shared" si="30"/>
        <v>72.342364285714282</v>
      </c>
      <c r="AA76" s="28">
        <f t="shared" si="30"/>
        <v>86.856192857142844</v>
      </c>
      <c r="AB76" s="28">
        <f t="shared" si="30"/>
        <v>45.885678571428578</v>
      </c>
      <c r="AC76" s="28">
        <f t="shared" si="30"/>
        <v>12.435025000000003</v>
      </c>
      <c r="AD76" s="28">
        <f t="shared" si="30"/>
        <v>2.0410071428571426</v>
      </c>
      <c r="AE76" s="28">
        <f t="shared" si="30"/>
        <v>0.90711428571428565</v>
      </c>
      <c r="AF76" s="28">
        <f t="shared" si="30"/>
        <v>1.0583000000000002</v>
      </c>
      <c r="AG76" s="28">
        <f t="shared" si="30"/>
        <v>0.49135357142857145</v>
      </c>
      <c r="AH76" s="28">
        <f t="shared" si="30"/>
        <v>12.3215</v>
      </c>
      <c r="AI76" s="44">
        <f>SUM(D76:AH76)</f>
        <v>1268.3564678571427</v>
      </c>
    </row>
    <row r="77" spans="2:35" s="1" customFormat="1" ht="45" x14ac:dyDescent="0.25">
      <c r="B77" s="9" t="s">
        <v>102</v>
      </c>
      <c r="C77" s="54" t="s">
        <v>32</v>
      </c>
      <c r="D77" s="28">
        <f t="shared" ref="D77:AH77" si="31">D65+D72+D69+((D24*860.5)/10^6)+D75+D76</f>
        <v>503.15641071428576</v>
      </c>
      <c r="E77" s="3">
        <f t="shared" si="31"/>
        <v>681.57772499999987</v>
      </c>
      <c r="F77" s="3">
        <f t="shared" si="31"/>
        <v>645.42565714285718</v>
      </c>
      <c r="G77" s="3">
        <f t="shared" si="31"/>
        <v>544.25333214285706</v>
      </c>
      <c r="H77" s="3">
        <f t="shared" si="31"/>
        <v>517.46254871428573</v>
      </c>
      <c r="I77" s="3">
        <f t="shared" si="31"/>
        <v>619.59100781142854</v>
      </c>
      <c r="J77" s="3">
        <f t="shared" si="31"/>
        <v>636.45280533714288</v>
      </c>
      <c r="K77" s="3">
        <f t="shared" si="31"/>
        <v>626.74485682857141</v>
      </c>
      <c r="L77" s="3">
        <f t="shared" si="31"/>
        <v>660.44731272000001</v>
      </c>
      <c r="M77" s="3">
        <f t="shared" si="31"/>
        <v>759.08974657714293</v>
      </c>
      <c r="N77" s="3">
        <f t="shared" si="31"/>
        <v>704.58287757714288</v>
      </c>
      <c r="O77" s="3">
        <f t="shared" si="31"/>
        <v>627.72089525691422</v>
      </c>
      <c r="P77" s="3">
        <f t="shared" si="31"/>
        <v>610.21675437714282</v>
      </c>
      <c r="Q77" s="3">
        <f t="shared" si="31"/>
        <v>626.73752781142866</v>
      </c>
      <c r="R77" s="3">
        <f t="shared" si="31"/>
        <v>677.44418939999991</v>
      </c>
      <c r="S77" s="3">
        <f t="shared" si="31"/>
        <v>631.14468565142852</v>
      </c>
      <c r="T77" s="3">
        <f t="shared" si="31"/>
        <v>665.85235531428566</v>
      </c>
      <c r="U77" s="3">
        <f t="shared" si="31"/>
        <v>640.19361759428568</v>
      </c>
      <c r="V77" s="3">
        <f t="shared" si="31"/>
        <v>653.77170819428568</v>
      </c>
      <c r="W77" s="3">
        <f t="shared" si="31"/>
        <v>668.16715715999999</v>
      </c>
      <c r="X77" s="3">
        <f t="shared" si="31"/>
        <v>739.72872630952384</v>
      </c>
      <c r="Y77" s="3">
        <f t="shared" si="31"/>
        <v>692.44557538171421</v>
      </c>
      <c r="Z77" s="3">
        <f t="shared" si="31"/>
        <v>708.11386248571432</v>
      </c>
      <c r="AA77" s="3">
        <f t="shared" si="31"/>
        <v>695.27266637714274</v>
      </c>
      <c r="AB77" s="3">
        <f t="shared" si="31"/>
        <v>678.60971518902852</v>
      </c>
      <c r="AC77" s="3">
        <f t="shared" si="31"/>
        <v>675.87609835679996</v>
      </c>
      <c r="AD77" s="3">
        <f t="shared" si="31"/>
        <v>709.22889510285711</v>
      </c>
      <c r="AE77" s="3">
        <f t="shared" si="31"/>
        <v>713.87690144571434</v>
      </c>
      <c r="AF77" s="3">
        <f t="shared" si="31"/>
        <v>687.88274432000003</v>
      </c>
      <c r="AG77" s="3">
        <f t="shared" si="31"/>
        <v>690.17283189142859</v>
      </c>
      <c r="AH77" s="3">
        <f t="shared" si="31"/>
        <v>630.1679216</v>
      </c>
      <c r="AI77" s="44">
        <f>SUM(D77:AH77)</f>
        <v>20321.409109785411</v>
      </c>
    </row>
    <row r="78" spans="2:35" s="1" customFormat="1" ht="30" x14ac:dyDescent="0.25">
      <c r="B78" s="9" t="s">
        <v>103</v>
      </c>
      <c r="C78" s="54" t="s">
        <v>44</v>
      </c>
      <c r="D78" s="28">
        <f t="shared" ref="D78:AH78" si="32">(((D13+D14+D15)*D49)+((D21+D22)*1000*D50)+(D24*D51)+((SUM(D5:D12))*D49))</f>
        <v>2075839.9241499999</v>
      </c>
      <c r="E78" s="28">
        <f t="shared" si="32"/>
        <v>2191827.1686500004</v>
      </c>
      <c r="F78" s="28">
        <f t="shared" si="32"/>
        <v>2180119.0147000002</v>
      </c>
      <c r="G78" s="28">
        <f t="shared" si="32"/>
        <v>2010465.3845500001</v>
      </c>
      <c r="H78" s="28">
        <f t="shared" si="32"/>
        <v>1783426.0367700001</v>
      </c>
      <c r="I78" s="28">
        <f t="shared" si="32"/>
        <v>1781450.8090600001</v>
      </c>
      <c r="J78" s="28">
        <f t="shared" si="32"/>
        <v>1842458.8788550003</v>
      </c>
      <c r="K78" s="28">
        <f t="shared" si="32"/>
        <v>1820025.1170999999</v>
      </c>
      <c r="L78" s="28">
        <f t="shared" si="32"/>
        <v>1819470.4931000001</v>
      </c>
      <c r="M78" s="28">
        <f t="shared" si="32"/>
        <v>1996608.5859499997</v>
      </c>
      <c r="N78" s="28">
        <f t="shared" si="32"/>
        <v>1901995.7845000001</v>
      </c>
      <c r="O78" s="28">
        <f t="shared" si="32"/>
        <v>1783974.0463700001</v>
      </c>
      <c r="P78" s="28">
        <f t="shared" si="32"/>
        <v>1819137.1724500002</v>
      </c>
      <c r="Q78" s="28">
        <f t="shared" si="32"/>
        <v>1823751.51138</v>
      </c>
      <c r="R78" s="28">
        <f t="shared" si="32"/>
        <v>1896386.2701000001</v>
      </c>
      <c r="S78" s="28">
        <f t="shared" si="32"/>
        <v>1789130.3350399998</v>
      </c>
      <c r="T78" s="28">
        <f t="shared" si="32"/>
        <v>1851570.1921500002</v>
      </c>
      <c r="U78" s="28">
        <f t="shared" si="32"/>
        <v>1858297.8138000001</v>
      </c>
      <c r="V78" s="28">
        <f t="shared" si="32"/>
        <v>1861807.8877000001</v>
      </c>
      <c r="W78" s="28">
        <f t="shared" si="32"/>
        <v>1885696.1044350001</v>
      </c>
      <c r="X78" s="28">
        <f t="shared" si="32"/>
        <v>2007511.82825</v>
      </c>
      <c r="Y78" s="28">
        <f t="shared" si="32"/>
        <v>1972839.9516599998</v>
      </c>
      <c r="Z78" s="28">
        <f t="shared" si="32"/>
        <v>1981789.3211000001</v>
      </c>
      <c r="AA78" s="28">
        <f t="shared" si="32"/>
        <v>1955559.29437</v>
      </c>
      <c r="AB78" s="28">
        <f t="shared" si="32"/>
        <v>1895991.4362999999</v>
      </c>
      <c r="AC78" s="28">
        <f t="shared" si="32"/>
        <v>1866972.9270800001</v>
      </c>
      <c r="AD78" s="28">
        <f t="shared" si="32"/>
        <v>2025734.3305499998</v>
      </c>
      <c r="AE78" s="28">
        <f t="shared" si="32"/>
        <v>2174599.1826999998</v>
      </c>
      <c r="AF78" s="28">
        <f t="shared" si="32"/>
        <v>1859091.9896</v>
      </c>
      <c r="AG78" s="28">
        <f t="shared" si="32"/>
        <v>1857815.7443500001</v>
      </c>
      <c r="AH78" s="28">
        <f t="shared" si="32"/>
        <v>1751826.8239999998</v>
      </c>
      <c r="AI78" s="44">
        <f>SUM(D78:AH78)</f>
        <v>59323171.360770002</v>
      </c>
    </row>
    <row r="79" spans="2:35" s="2" customFormat="1" ht="15.75" thickBot="1" x14ac:dyDescent="0.3">
      <c r="B79" s="55" t="s">
        <v>60</v>
      </c>
      <c r="C79" s="56" t="s">
        <v>56</v>
      </c>
      <c r="D79" s="57">
        <f>IFERROR(D78/D77,"")</f>
        <v>4125.6354484346475</v>
      </c>
      <c r="E79" s="57">
        <f t="shared" ref="E79:AH79" si="33">IFERROR(E78/E77,"")</f>
        <v>3215.813968465593</v>
      </c>
      <c r="F79" s="57">
        <f t="shared" si="33"/>
        <v>3377.8003563584043</v>
      </c>
      <c r="G79" s="57">
        <f t="shared" si="33"/>
        <v>3693.988195964389</v>
      </c>
      <c r="H79" s="57">
        <f t="shared" si="33"/>
        <v>3446.4833082146579</v>
      </c>
      <c r="I79" s="57">
        <f t="shared" si="33"/>
        <v>2875.2044277604841</v>
      </c>
      <c r="J79" s="57">
        <f t="shared" si="33"/>
        <v>2894.8868846276978</v>
      </c>
      <c r="K79" s="57">
        <f t="shared" si="33"/>
        <v>2903.9330714409311</v>
      </c>
      <c r="L79" s="57">
        <f t="shared" si="33"/>
        <v>2754.906346134796</v>
      </c>
      <c r="M79" s="57">
        <f t="shared" si="33"/>
        <v>2630.2668359743061</v>
      </c>
      <c r="N79" s="57">
        <f t="shared" si="33"/>
        <v>2699.463533715742</v>
      </c>
      <c r="O79" s="57">
        <f t="shared" si="33"/>
        <v>2841.986079880061</v>
      </c>
      <c r="P79" s="57">
        <f t="shared" si="33"/>
        <v>2981.1327850327875</v>
      </c>
      <c r="Q79" s="57">
        <f t="shared" si="33"/>
        <v>2909.9127313287777</v>
      </c>
      <c r="R79" s="57">
        <f t="shared" si="33"/>
        <v>2799.3247263358994</v>
      </c>
      <c r="S79" s="57">
        <f t="shared" si="33"/>
        <v>2834.7388098394113</v>
      </c>
      <c r="T79" s="57">
        <f t="shared" si="33"/>
        <v>2780.751884967126</v>
      </c>
      <c r="U79" s="57">
        <f t="shared" si="33"/>
        <v>2902.7121838282242</v>
      </c>
      <c r="V79" s="57">
        <f t="shared" si="33"/>
        <v>2847.7951314875718</v>
      </c>
      <c r="W79" s="57">
        <f t="shared" si="33"/>
        <v>2822.1921479200291</v>
      </c>
      <c r="X79" s="57">
        <f t="shared" si="33"/>
        <v>2713.8486810771751</v>
      </c>
      <c r="Y79" s="57">
        <f t="shared" si="33"/>
        <v>2849.0902704843793</v>
      </c>
      <c r="Z79" s="57">
        <f t="shared" si="33"/>
        <v>2798.6873666662345</v>
      </c>
      <c r="AA79" s="57">
        <f t="shared" si="33"/>
        <v>2812.6509050899881</v>
      </c>
      <c r="AB79" s="57">
        <f t="shared" si="33"/>
        <v>2793.9350024953101</v>
      </c>
      <c r="AC79" s="57">
        <f t="shared" si="33"/>
        <v>2762.3005631047058</v>
      </c>
      <c r="AD79" s="57">
        <f t="shared" si="33"/>
        <v>2856.2490114791703</v>
      </c>
      <c r="AE79" s="57">
        <f t="shared" si="33"/>
        <v>3046.1823015930204</v>
      </c>
      <c r="AF79" s="57">
        <f t="shared" si="33"/>
        <v>2702.6291980005803</v>
      </c>
      <c r="AG79" s="57">
        <f t="shared" si="33"/>
        <v>2691.8123381626442</v>
      </c>
      <c r="AH79" s="57">
        <f t="shared" si="33"/>
        <v>2779.9365279529006</v>
      </c>
      <c r="AI79" s="47"/>
    </row>
    <row r="80" spans="2:35" ht="15.75" thickBot="1" x14ac:dyDescent="0.3"/>
    <row r="81" spans="2:35" ht="30" x14ac:dyDescent="0.25">
      <c r="B81" s="184" t="s">
        <v>143</v>
      </c>
      <c r="C81" s="185" t="s">
        <v>32</v>
      </c>
      <c r="D81" s="182">
        <f>D65+D72+D69+D75+D76</f>
        <v>394.08803571428575</v>
      </c>
      <c r="E81" s="180">
        <f t="shared" ref="E81:AH81" si="34">E65+E72+E69+E75+E76</f>
        <v>566.22769999999991</v>
      </c>
      <c r="F81" s="180">
        <f t="shared" si="34"/>
        <v>524.52540714285715</v>
      </c>
      <c r="G81" s="180">
        <f t="shared" si="34"/>
        <v>426.49390714285715</v>
      </c>
      <c r="H81" s="180">
        <f t="shared" si="34"/>
        <v>469.57572371428569</v>
      </c>
      <c r="I81" s="180">
        <f t="shared" si="34"/>
        <v>614.72918281142859</v>
      </c>
      <c r="J81" s="180">
        <f t="shared" si="34"/>
        <v>631.63400533714287</v>
      </c>
      <c r="K81" s="180">
        <f t="shared" si="34"/>
        <v>621.96908182857146</v>
      </c>
      <c r="L81" s="180">
        <f t="shared" si="34"/>
        <v>655.67153772000006</v>
      </c>
      <c r="M81" s="180">
        <f t="shared" si="34"/>
        <v>754.52909657714292</v>
      </c>
      <c r="N81" s="180">
        <f t="shared" si="34"/>
        <v>699.76407757714287</v>
      </c>
      <c r="O81" s="180">
        <f t="shared" si="34"/>
        <v>622.81604525691421</v>
      </c>
      <c r="P81" s="180">
        <f t="shared" si="34"/>
        <v>605.22585437714281</v>
      </c>
      <c r="Q81" s="180">
        <f t="shared" si="34"/>
        <v>621.66057781142865</v>
      </c>
      <c r="R81" s="180">
        <f t="shared" si="34"/>
        <v>672.32421439999996</v>
      </c>
      <c r="S81" s="180">
        <f t="shared" si="34"/>
        <v>626.28286065142856</v>
      </c>
      <c r="T81" s="180">
        <f t="shared" si="34"/>
        <v>661.03355531428565</v>
      </c>
      <c r="U81" s="180">
        <f t="shared" si="34"/>
        <v>635.41784259428573</v>
      </c>
      <c r="V81" s="180">
        <f t="shared" si="34"/>
        <v>648.86685819428567</v>
      </c>
      <c r="W81" s="180">
        <f t="shared" si="34"/>
        <v>663.17625715999998</v>
      </c>
      <c r="X81" s="180">
        <f t="shared" si="34"/>
        <v>734.82387630952383</v>
      </c>
      <c r="Y81" s="180">
        <f t="shared" si="34"/>
        <v>685.99182538171431</v>
      </c>
      <c r="Z81" s="180">
        <f t="shared" si="34"/>
        <v>702.73573748571437</v>
      </c>
      <c r="AA81" s="180">
        <f t="shared" si="34"/>
        <v>690.28176637714273</v>
      </c>
      <c r="AB81" s="180">
        <f t="shared" si="34"/>
        <v>673.61881518902851</v>
      </c>
      <c r="AC81" s="180">
        <f t="shared" si="34"/>
        <v>670.8421733568</v>
      </c>
      <c r="AD81" s="180">
        <f t="shared" si="34"/>
        <v>704.10892010285716</v>
      </c>
      <c r="AE81" s="180">
        <f t="shared" si="34"/>
        <v>707.85340144571433</v>
      </c>
      <c r="AF81" s="180">
        <f t="shared" si="34"/>
        <v>682.71974432000002</v>
      </c>
      <c r="AG81" s="180">
        <f t="shared" si="34"/>
        <v>685.00983189142858</v>
      </c>
      <c r="AH81" s="180">
        <f t="shared" si="34"/>
        <v>625.09097159999999</v>
      </c>
      <c r="AI81" s="44">
        <f>SUM(D81:AH81)</f>
        <v>19679.088884785404</v>
      </c>
    </row>
    <row r="82" spans="2:35" ht="30" x14ac:dyDescent="0.25">
      <c r="B82" s="186" t="s">
        <v>142</v>
      </c>
      <c r="C82" s="187" t="s">
        <v>44</v>
      </c>
      <c r="D82" s="183">
        <f>(((D13+D14+D15)*D49)+((D21+D22)*1000*D50)+((SUM(D5:D12))*D49))</f>
        <v>1022547.42415</v>
      </c>
      <c r="E82" s="181">
        <f t="shared" ref="E82:AH82" si="35">(((E13+E14+E15)*E49)+((E21+E22)*1000*E50)+((SUM(E5:E12))*E49))</f>
        <v>1077871.6686500001</v>
      </c>
      <c r="F82" s="181">
        <f t="shared" si="35"/>
        <v>1012564.0147000001</v>
      </c>
      <c r="G82" s="181">
        <f t="shared" si="35"/>
        <v>873241.88454999996</v>
      </c>
      <c r="H82" s="181">
        <f t="shared" si="35"/>
        <v>1320974.5367700001</v>
      </c>
      <c r="I82" s="181">
        <f t="shared" si="35"/>
        <v>1734499.3090600001</v>
      </c>
      <c r="J82" s="181">
        <f t="shared" si="35"/>
        <v>1795922.8788550003</v>
      </c>
      <c r="K82" s="181">
        <f t="shared" si="35"/>
        <v>1773904.6170999999</v>
      </c>
      <c r="L82" s="181">
        <f t="shared" si="35"/>
        <v>1773349.9931000001</v>
      </c>
      <c r="M82" s="181">
        <f t="shared" si="35"/>
        <v>1952565.5859499997</v>
      </c>
      <c r="N82" s="181">
        <f t="shared" si="35"/>
        <v>1855459.7845000001</v>
      </c>
      <c r="O82" s="181">
        <f t="shared" si="35"/>
        <v>1736607.0463700001</v>
      </c>
      <c r="P82" s="181">
        <f t="shared" si="35"/>
        <v>1770939.1724500002</v>
      </c>
      <c r="Q82" s="181">
        <f t="shared" si="35"/>
        <v>1774722.51138</v>
      </c>
      <c r="R82" s="181">
        <f t="shared" si="35"/>
        <v>1846941.7701000001</v>
      </c>
      <c r="S82" s="181">
        <f t="shared" si="35"/>
        <v>1742178.8350399998</v>
      </c>
      <c r="T82" s="181">
        <f t="shared" si="35"/>
        <v>1805034.1921500002</v>
      </c>
      <c r="U82" s="181">
        <f t="shared" si="35"/>
        <v>1812177.3138000001</v>
      </c>
      <c r="V82" s="181">
        <f t="shared" si="35"/>
        <v>1814440.8877000001</v>
      </c>
      <c r="W82" s="181">
        <f t="shared" si="35"/>
        <v>1837498.1044350001</v>
      </c>
      <c r="X82" s="181">
        <f t="shared" si="35"/>
        <v>1960144.82825</v>
      </c>
      <c r="Y82" s="181">
        <f t="shared" si="35"/>
        <v>1910514.9516599998</v>
      </c>
      <c r="Z82" s="181">
        <f t="shared" si="35"/>
        <v>1929851.8211000001</v>
      </c>
      <c r="AA82" s="181">
        <f t="shared" si="35"/>
        <v>1907361.29437</v>
      </c>
      <c r="AB82" s="181">
        <f t="shared" si="35"/>
        <v>1847793.4362999999</v>
      </c>
      <c r="AC82" s="181">
        <f t="shared" si="35"/>
        <v>1818359.4270800001</v>
      </c>
      <c r="AD82" s="181">
        <f t="shared" si="35"/>
        <v>1976289.8305499998</v>
      </c>
      <c r="AE82" s="181">
        <f t="shared" si="35"/>
        <v>2116429.1826999998</v>
      </c>
      <c r="AF82" s="181">
        <f t="shared" si="35"/>
        <v>1809231.9896</v>
      </c>
      <c r="AG82" s="181">
        <f t="shared" si="35"/>
        <v>1807955.7443500001</v>
      </c>
      <c r="AH82" s="181">
        <f t="shared" si="35"/>
        <v>1702797.8239999998</v>
      </c>
      <c r="AI82" s="44">
        <f>SUM(D82:AH82)</f>
        <v>53120171.860770002</v>
      </c>
    </row>
    <row r="83" spans="2:35" ht="15.75" thickBot="1" x14ac:dyDescent="0.3">
      <c r="B83" s="188" t="s">
        <v>60</v>
      </c>
      <c r="C83" s="189" t="s">
        <v>56</v>
      </c>
      <c r="D83" s="179">
        <f>IFERROR(D82/D81,"")</f>
        <v>2594.718264655332</v>
      </c>
      <c r="E83" s="57">
        <f t="shared" ref="E83:AH83" si="36">IFERROR(E82/E81,"")</f>
        <v>1903.6010930761604</v>
      </c>
      <c r="F83" s="57">
        <f t="shared" si="36"/>
        <v>1930.4384514289566</v>
      </c>
      <c r="G83" s="57">
        <f t="shared" si="36"/>
        <v>2047.4897060076908</v>
      </c>
      <c r="H83" s="57">
        <f t="shared" si="36"/>
        <v>2813.1235710425053</v>
      </c>
      <c r="I83" s="57">
        <f t="shared" si="36"/>
        <v>2821.5665655034745</v>
      </c>
      <c r="J83" s="57">
        <f t="shared" si="36"/>
        <v>2843.2966934647588</v>
      </c>
      <c r="K83" s="57">
        <f t="shared" si="36"/>
        <v>2852.0784536182582</v>
      </c>
      <c r="L83" s="57">
        <f t="shared" si="36"/>
        <v>2704.6316502719642</v>
      </c>
      <c r="M83" s="57">
        <f t="shared" si="36"/>
        <v>2587.793624934608</v>
      </c>
      <c r="N83" s="57">
        <f t="shared" si="36"/>
        <v>2651.5504924521533</v>
      </c>
      <c r="O83" s="57">
        <f t="shared" si="36"/>
        <v>2788.3145586810347</v>
      </c>
      <c r="P83" s="57">
        <f t="shared" si="36"/>
        <v>2926.079842164922</v>
      </c>
      <c r="Q83" s="57">
        <f t="shared" si="36"/>
        <v>2854.8094808069609</v>
      </c>
      <c r="R83" s="57">
        <f t="shared" si="36"/>
        <v>2747.0998820833192</v>
      </c>
      <c r="S83" s="57">
        <f t="shared" si="36"/>
        <v>2781.7763258408049</v>
      </c>
      <c r="T83" s="57">
        <f t="shared" si="36"/>
        <v>2730.6241530988609</v>
      </c>
      <c r="U83" s="57">
        <f t="shared" si="36"/>
        <v>2851.9459044480677</v>
      </c>
      <c r="V83" s="57">
        <f t="shared" si="36"/>
        <v>2796.3223345223078</v>
      </c>
      <c r="W83" s="57">
        <f t="shared" si="36"/>
        <v>2770.7537545206169</v>
      </c>
      <c r="X83" s="57">
        <f t="shared" si="36"/>
        <v>2667.5029098052119</v>
      </c>
      <c r="Y83" s="57">
        <f t="shared" si="36"/>
        <v>2785.0404056883767</v>
      </c>
      <c r="Z83" s="57">
        <f t="shared" si="36"/>
        <v>2746.1984899255694</v>
      </c>
      <c r="AA83" s="57">
        <f t="shared" si="36"/>
        <v>2763.1633736764429</v>
      </c>
      <c r="AB83" s="57">
        <f t="shared" si="36"/>
        <v>2743.0846565375091</v>
      </c>
      <c r="AC83" s="57">
        <f t="shared" si="36"/>
        <v>2710.5621848149244</v>
      </c>
      <c r="AD83" s="57">
        <f t="shared" si="36"/>
        <v>2806.7956165948031</v>
      </c>
      <c r="AE83" s="57">
        <f t="shared" si="36"/>
        <v>2989.9258495861163</v>
      </c>
      <c r="AF83" s="57">
        <f t="shared" si="36"/>
        <v>2650.0361307142575</v>
      </c>
      <c r="AG83" s="57">
        <f t="shared" si="36"/>
        <v>2639.3135692051701</v>
      </c>
      <c r="AH83" s="57">
        <f t="shared" si="36"/>
        <v>2724.0800161318471</v>
      </c>
      <c r="AI83" s="57"/>
    </row>
    <row r="84" spans="2:35" s="176" customFormat="1" ht="15.75" thickBot="1" x14ac:dyDescent="0.3">
      <c r="D84" s="177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8"/>
      <c r="AD84" s="178"/>
      <c r="AE84" s="178"/>
      <c r="AF84" s="178"/>
      <c r="AG84" s="178"/>
      <c r="AH84" s="178"/>
    </row>
    <row r="85" spans="2:35" ht="19.5" thickBot="1" x14ac:dyDescent="0.3">
      <c r="B85" s="151" t="s">
        <v>121</v>
      </c>
      <c r="C85" s="150" t="s">
        <v>39</v>
      </c>
      <c r="D85" s="153">
        <f>SUMPRODUCT(D26:AH26,D53:AH53)/SUM(D26:AH26)</f>
        <v>5.8751034626377514</v>
      </c>
    </row>
    <row r="86" spans="2:35" ht="19.5" thickBot="1" x14ac:dyDescent="0.3">
      <c r="B86" s="151" t="s">
        <v>124</v>
      </c>
      <c r="C86" s="150" t="s">
        <v>39</v>
      </c>
      <c r="D86" s="153">
        <f>SUMPRODUCT(D56:AH56,D57:AH57)/SUM(D56:AH56)</f>
        <v>6.6174405125917</v>
      </c>
    </row>
    <row r="87" spans="2:35" ht="19.5" thickBot="1" x14ac:dyDescent="0.3">
      <c r="B87" s="151" t="s">
        <v>135</v>
      </c>
      <c r="C87" s="150" t="s">
        <v>56</v>
      </c>
      <c r="D87" s="153">
        <f>SUMPRODUCT(D77:AH77,D79:AH79)/SUM(D77:AH77)</f>
        <v>2919.2449716591746</v>
      </c>
    </row>
    <row r="88" spans="2:35" ht="19.5" thickBot="1" x14ac:dyDescent="0.3">
      <c r="B88" s="151" t="s">
        <v>208</v>
      </c>
      <c r="C88" s="150" t="s">
        <v>56</v>
      </c>
      <c r="D88" s="153">
        <f>SUMPRODUCT(D81:AH81,D83:AH83)/SUM(D81:AH81)</f>
        <v>2699.320693746095</v>
      </c>
      <c r="E88" s="160"/>
    </row>
    <row r="89" spans="2:35" ht="19.5" thickBot="1" x14ac:dyDescent="0.3">
      <c r="B89" s="152" t="s">
        <v>125</v>
      </c>
      <c r="C89" s="150" t="s">
        <v>106</v>
      </c>
      <c r="D89" s="153">
        <f>AI54/10^5</f>
        <v>87.225249959997143</v>
      </c>
    </row>
    <row r="90" spans="2:35" ht="19.5" thickBot="1" x14ac:dyDescent="0.3">
      <c r="B90" s="152" t="s">
        <v>122</v>
      </c>
      <c r="C90" s="150" t="s">
        <v>106</v>
      </c>
      <c r="D90" s="153">
        <f>SUM(D61:AH61)/10^5</f>
        <v>141.847686517</v>
      </c>
    </row>
    <row r="91" spans="2:35" ht="19.5" thickBot="1" x14ac:dyDescent="0.3">
      <c r="B91" s="152" t="s">
        <v>123</v>
      </c>
      <c r="C91" s="150" t="s">
        <v>106</v>
      </c>
      <c r="D91" s="153">
        <f>D89+D90</f>
        <v>229.07293647699714</v>
      </c>
      <c r="F91" t="s">
        <v>151</v>
      </c>
      <c r="G91" t="s">
        <v>139</v>
      </c>
      <c r="H91" t="s">
        <v>151</v>
      </c>
    </row>
    <row r="96" spans="2:35" x14ac:dyDescent="0.25">
      <c r="D96" s="160"/>
      <c r="E96" s="160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</row>
  </sheetData>
  <mergeCells count="23">
    <mergeCell ref="B45:C45"/>
    <mergeCell ref="D45:AI45"/>
    <mergeCell ref="B3:C3"/>
    <mergeCell ref="B4:C4"/>
    <mergeCell ref="D4:AI4"/>
    <mergeCell ref="B20:C20"/>
    <mergeCell ref="D20:AI20"/>
    <mergeCell ref="B23:C23"/>
    <mergeCell ref="D23:AI23"/>
    <mergeCell ref="B25:C25"/>
    <mergeCell ref="B29:C29"/>
    <mergeCell ref="D29:AI29"/>
    <mergeCell ref="B38:C38"/>
    <mergeCell ref="D38:AI38"/>
    <mergeCell ref="B74:C74"/>
    <mergeCell ref="D74:AI74"/>
    <mergeCell ref="B48:C48"/>
    <mergeCell ref="D48:AI48"/>
    <mergeCell ref="B58:C58"/>
    <mergeCell ref="B63:C63"/>
    <mergeCell ref="D63:AI63"/>
    <mergeCell ref="B67:C67"/>
    <mergeCell ref="D67:AI67"/>
  </mergeCells>
  <pageMargins left="0.7" right="0.7" top="0.75" bottom="0.75" header="0.3" footer="0.3"/>
  <pageSetup orientation="portrait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96"/>
  <sheetViews>
    <sheetView workbookViewId="0">
      <selection sqref="A1:XFD1048576"/>
    </sheetView>
  </sheetViews>
  <sheetFormatPr defaultRowHeight="15" x14ac:dyDescent="0.25"/>
  <cols>
    <col min="2" max="2" width="61.7109375" bestFit="1" customWidth="1"/>
    <col min="3" max="3" width="12.140625" bestFit="1" customWidth="1"/>
    <col min="4" max="13" width="14.140625" customWidth="1"/>
    <col min="14" max="21" width="11.5703125" bestFit="1" customWidth="1"/>
    <col min="22" max="22" width="13.140625" bestFit="1" customWidth="1"/>
    <col min="23" max="33" width="11.5703125" bestFit="1" customWidth="1"/>
    <col min="34" max="34" width="11.5703125" customWidth="1"/>
    <col min="35" max="35" width="12.7109375" bestFit="1" customWidth="1"/>
  </cols>
  <sheetData>
    <row r="2" spans="2:35" ht="15.75" thickBot="1" x14ac:dyDescent="0.3"/>
    <row r="3" spans="2:35" ht="15.75" thickBot="1" x14ac:dyDescent="0.3">
      <c r="B3" s="233" t="s">
        <v>33</v>
      </c>
      <c r="C3" s="234"/>
      <c r="D3" s="48">
        <v>42736</v>
      </c>
      <c r="E3" s="48">
        <v>42737</v>
      </c>
      <c r="F3" s="48">
        <v>42738</v>
      </c>
      <c r="G3" s="48">
        <v>42739</v>
      </c>
      <c r="H3" s="48">
        <v>42740</v>
      </c>
      <c r="I3" s="48">
        <v>42741</v>
      </c>
      <c r="J3" s="48">
        <v>42742</v>
      </c>
      <c r="K3" s="48">
        <v>42743</v>
      </c>
      <c r="L3" s="48">
        <v>42744</v>
      </c>
      <c r="M3" s="48">
        <v>42745</v>
      </c>
      <c r="N3" s="48">
        <v>42746</v>
      </c>
      <c r="O3" s="48">
        <v>42747</v>
      </c>
      <c r="P3" s="48">
        <v>42748</v>
      </c>
      <c r="Q3" s="48">
        <v>42749</v>
      </c>
      <c r="R3" s="48">
        <v>42750</v>
      </c>
      <c r="S3" s="48">
        <v>42751</v>
      </c>
      <c r="T3" s="48">
        <v>42752</v>
      </c>
      <c r="U3" s="48">
        <v>42753</v>
      </c>
      <c r="V3" s="48">
        <v>42754</v>
      </c>
      <c r="W3" s="48">
        <v>42755</v>
      </c>
      <c r="X3" s="48">
        <v>42756</v>
      </c>
      <c r="Y3" s="48">
        <v>42757</v>
      </c>
      <c r="Z3" s="48">
        <v>42758</v>
      </c>
      <c r="AA3" s="48">
        <v>42759</v>
      </c>
      <c r="AB3" s="48">
        <v>42760</v>
      </c>
      <c r="AC3" s="48">
        <v>42761</v>
      </c>
      <c r="AD3" s="48">
        <v>42762</v>
      </c>
      <c r="AE3" s="48">
        <v>42763</v>
      </c>
      <c r="AF3" s="48">
        <v>42764</v>
      </c>
      <c r="AG3" s="48">
        <v>42765</v>
      </c>
      <c r="AH3" s="48">
        <v>42766</v>
      </c>
      <c r="AI3" s="52" t="s">
        <v>45</v>
      </c>
    </row>
    <row r="4" spans="2:35" ht="16.5" thickBot="1" x14ac:dyDescent="0.3">
      <c r="B4" s="231" t="s">
        <v>16</v>
      </c>
      <c r="C4" s="232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30"/>
    </row>
    <row r="5" spans="2:35" x14ac:dyDescent="0.25">
      <c r="B5" s="22" t="s">
        <v>0</v>
      </c>
      <c r="C5" s="101" t="s">
        <v>1</v>
      </c>
      <c r="D5" s="60">
        <v>1554.03</v>
      </c>
      <c r="E5" s="61">
        <v>1971.78</v>
      </c>
      <c r="F5" s="61">
        <v>2119.3850000000002</v>
      </c>
      <c r="G5" s="61">
        <v>1721.13</v>
      </c>
      <c r="H5" s="61">
        <v>470.60500000000002</v>
      </c>
      <c r="I5" s="61">
        <v>297.995</v>
      </c>
      <c r="J5" s="61">
        <v>813.22</v>
      </c>
      <c r="K5" s="61">
        <v>38.99</v>
      </c>
      <c r="L5" s="61">
        <v>58.48</v>
      </c>
      <c r="M5" s="61">
        <v>27.85</v>
      </c>
      <c r="N5" s="61">
        <v>52.914999999999999</v>
      </c>
      <c r="O5" s="61">
        <v>1242.1099999999999</v>
      </c>
      <c r="P5" s="61">
        <v>3759.75</v>
      </c>
      <c r="Q5" s="61">
        <v>1473.2650000000001</v>
      </c>
      <c r="R5" s="61">
        <v>526.36500000000001</v>
      </c>
      <c r="S5" s="61">
        <v>41.774999999999999</v>
      </c>
      <c r="T5" s="61">
        <v>30.635000000000002</v>
      </c>
      <c r="U5" s="61">
        <v>250.286</v>
      </c>
      <c r="V5" s="61">
        <v>1392.5</v>
      </c>
      <c r="W5" s="61">
        <v>1453.77</v>
      </c>
      <c r="X5" s="61">
        <v>2319.9050000000002</v>
      </c>
      <c r="Y5" s="61">
        <v>3901.7849999999999</v>
      </c>
      <c r="Z5" s="61">
        <v>3197.18</v>
      </c>
      <c r="AA5" s="61">
        <v>1063.8699999999999</v>
      </c>
      <c r="AB5" s="61">
        <v>22.28</v>
      </c>
      <c r="AC5" s="61">
        <v>41.774999999999999</v>
      </c>
      <c r="AD5" s="61">
        <v>712.96</v>
      </c>
      <c r="AE5" s="61">
        <v>1781.62</v>
      </c>
      <c r="AF5" s="61">
        <v>440</v>
      </c>
      <c r="AG5" s="61">
        <v>153.17500000000001</v>
      </c>
      <c r="AH5" s="61">
        <v>30.635000000000002</v>
      </c>
      <c r="AI5" s="61">
        <f>SUM(D5:AH5)</f>
        <v>32962.021000000001</v>
      </c>
    </row>
    <row r="6" spans="2:35" x14ac:dyDescent="0.25">
      <c r="B6" s="15" t="s">
        <v>2</v>
      </c>
      <c r="C6" s="15" t="s">
        <v>1</v>
      </c>
      <c r="D6" s="28">
        <v>6255.11</v>
      </c>
      <c r="E6" s="3">
        <v>3475.68</v>
      </c>
      <c r="F6" s="3">
        <v>1261.605</v>
      </c>
      <c r="G6" s="3">
        <v>47.344999999999999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225.58500000000001</v>
      </c>
      <c r="P6" s="3">
        <v>403.82499999999999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97.734999999999999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f>SUM(D6:AH6)</f>
        <v>11766.884999999998</v>
      </c>
    </row>
    <row r="7" spans="2:35" x14ac:dyDescent="0.25">
      <c r="B7" s="15" t="s">
        <v>3</v>
      </c>
      <c r="C7" s="15" t="s">
        <v>1</v>
      </c>
      <c r="D7" s="28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1935.57</v>
      </c>
      <c r="AG7" s="3">
        <v>0</v>
      </c>
      <c r="AH7" s="3">
        <v>0</v>
      </c>
      <c r="AI7" s="3">
        <f t="shared" ref="AI7:AI17" si="0">SUM(D7:AH7)</f>
        <v>1935.57</v>
      </c>
    </row>
    <row r="8" spans="2:35" x14ac:dyDescent="0.25">
      <c r="B8" s="15" t="s">
        <v>4</v>
      </c>
      <c r="C8" s="15" t="s">
        <v>1</v>
      </c>
      <c r="D8" s="28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1757.33</v>
      </c>
      <c r="AG8" s="3">
        <v>0</v>
      </c>
      <c r="AH8" s="3">
        <v>0</v>
      </c>
      <c r="AI8" s="3">
        <f t="shared" si="0"/>
        <v>1757.33</v>
      </c>
    </row>
    <row r="9" spans="2:35" x14ac:dyDescent="0.25">
      <c r="B9" s="15" t="s">
        <v>5</v>
      </c>
      <c r="C9" s="15" t="s">
        <v>1</v>
      </c>
      <c r="D9" s="28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f t="shared" si="0"/>
        <v>0</v>
      </c>
    </row>
    <row r="10" spans="2:35" x14ac:dyDescent="0.25">
      <c r="B10" s="15" t="s">
        <v>6</v>
      </c>
      <c r="C10" s="15" t="s">
        <v>1</v>
      </c>
      <c r="D10" s="28">
        <v>2420.16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f t="shared" si="0"/>
        <v>2420.16</v>
      </c>
    </row>
    <row r="11" spans="2:35" x14ac:dyDescent="0.25">
      <c r="B11" s="15" t="s">
        <v>7</v>
      </c>
      <c r="C11" s="15" t="s">
        <v>1</v>
      </c>
      <c r="D11" s="28">
        <v>882.84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f t="shared" si="0"/>
        <v>882.84</v>
      </c>
    </row>
    <row r="12" spans="2:35" x14ac:dyDescent="0.25">
      <c r="B12" s="15" t="s">
        <v>8</v>
      </c>
      <c r="C12" s="15" t="s">
        <v>1</v>
      </c>
      <c r="D12" s="28">
        <v>1342.37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f t="shared" si="0"/>
        <v>1342.37</v>
      </c>
    </row>
    <row r="13" spans="2:35" x14ac:dyDescent="0.25">
      <c r="B13" s="15" t="s">
        <v>9</v>
      </c>
      <c r="C13" s="15" t="s">
        <v>10</v>
      </c>
      <c r="D13" s="28">
        <v>27457.54</v>
      </c>
      <c r="E13" s="3">
        <v>39958.79</v>
      </c>
      <c r="F13" s="3">
        <v>40517.75</v>
      </c>
      <c r="G13" s="3">
        <v>38494.26</v>
      </c>
      <c r="H13" s="3">
        <v>39412.160000000003</v>
      </c>
      <c r="I13" s="3">
        <v>39528.61</v>
      </c>
      <c r="J13" s="3">
        <v>41257.550000000003</v>
      </c>
      <c r="K13" s="3">
        <v>42048.04</v>
      </c>
      <c r="L13" s="3">
        <v>43783.83</v>
      </c>
      <c r="M13" s="3">
        <v>43450.92</v>
      </c>
      <c r="N13" s="3">
        <v>43711.22</v>
      </c>
      <c r="O13" s="3">
        <v>42430.27</v>
      </c>
      <c r="P13" s="3">
        <v>41538.400000000001</v>
      </c>
      <c r="Q13" s="3">
        <v>40976.699999999997</v>
      </c>
      <c r="R13" s="3">
        <v>40415</v>
      </c>
      <c r="S13" s="3">
        <v>40127.300000000003</v>
      </c>
      <c r="T13" s="3">
        <v>40794.49</v>
      </c>
      <c r="U13" s="3">
        <v>39072.400000000001</v>
      </c>
      <c r="V13" s="3">
        <v>39861.519999999997</v>
      </c>
      <c r="W13" s="3">
        <v>39764.25</v>
      </c>
      <c r="X13" s="3">
        <v>40972.589999999997</v>
      </c>
      <c r="Y13" s="3">
        <v>41520.589999999997</v>
      </c>
      <c r="Z13" s="3">
        <v>42034.34</v>
      </c>
      <c r="AA13" s="3">
        <v>40898.61</v>
      </c>
      <c r="AB13" s="3">
        <v>40636.254999999997</v>
      </c>
      <c r="AC13" s="3">
        <v>40543.78</v>
      </c>
      <c r="AD13" s="3">
        <v>39629.003599999996</v>
      </c>
      <c r="AE13" s="3">
        <v>42917.99</v>
      </c>
      <c r="AF13" s="3">
        <v>44262.34</v>
      </c>
      <c r="AG13" s="3">
        <v>45199.06</v>
      </c>
      <c r="AH13" s="3">
        <v>43838.63</v>
      </c>
      <c r="AI13" s="3">
        <f t="shared" si="0"/>
        <v>1267054.1885999998</v>
      </c>
    </row>
    <row r="14" spans="2:35" x14ac:dyDescent="0.25">
      <c r="B14" s="15" t="s">
        <v>11</v>
      </c>
      <c r="C14" s="15" t="s">
        <v>1</v>
      </c>
      <c r="D14" s="28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f t="shared" si="0"/>
        <v>0</v>
      </c>
    </row>
    <row r="15" spans="2:35" x14ac:dyDescent="0.25">
      <c r="B15" s="15" t="s">
        <v>12</v>
      </c>
      <c r="C15" s="15" t="s">
        <v>1</v>
      </c>
      <c r="D15" s="28">
        <v>1464.86</v>
      </c>
      <c r="E15" s="3">
        <v>2461.13</v>
      </c>
      <c r="F15" s="3">
        <v>2099.4540000000002</v>
      </c>
      <c r="G15" s="3">
        <v>1556.7090000000001</v>
      </c>
      <c r="H15" s="3">
        <v>2103.4650000000001</v>
      </c>
      <c r="I15" s="3">
        <v>2757.4155000000001</v>
      </c>
      <c r="J15" s="3">
        <v>861.69299999999998</v>
      </c>
      <c r="K15" s="3">
        <v>152.74350000000001</v>
      </c>
      <c r="L15" s="3">
        <v>0</v>
      </c>
      <c r="M15" s="3">
        <v>0</v>
      </c>
      <c r="N15" s="3">
        <v>0</v>
      </c>
      <c r="O15" s="3">
        <v>1260.1469999999999</v>
      </c>
      <c r="P15" s="3">
        <v>2927.8724999999999</v>
      </c>
      <c r="Q15" s="3">
        <v>2766.2249999999999</v>
      </c>
      <c r="R15" s="3">
        <v>2048.83</v>
      </c>
      <c r="S15" s="3">
        <v>618.73350000000005</v>
      </c>
      <c r="T15" s="3">
        <v>771.99</v>
      </c>
      <c r="U15" s="3">
        <v>3957.13</v>
      </c>
      <c r="V15" s="3">
        <v>3301.8510000000001</v>
      </c>
      <c r="W15" s="3">
        <v>3810.7979999999998</v>
      </c>
      <c r="X15" s="3">
        <v>3083.9969999999998</v>
      </c>
      <c r="Y15" s="3">
        <v>2737.67</v>
      </c>
      <c r="Z15" s="3">
        <v>2343.75</v>
      </c>
      <c r="AA15" s="3">
        <v>1638.462</v>
      </c>
      <c r="AB15" s="3">
        <v>742.67550000000006</v>
      </c>
      <c r="AC15" s="3">
        <v>840.38850000000002</v>
      </c>
      <c r="AD15" s="3">
        <v>1233.5295000000001</v>
      </c>
      <c r="AE15" s="3">
        <v>1987.1985</v>
      </c>
      <c r="AF15" s="3">
        <v>1267.45</v>
      </c>
      <c r="AG15" s="3">
        <v>787.05899999999997</v>
      </c>
      <c r="AH15" s="3">
        <v>234.71700000000001</v>
      </c>
      <c r="AI15" s="3">
        <f t="shared" si="0"/>
        <v>51817.943999999989</v>
      </c>
    </row>
    <row r="16" spans="2:35" x14ac:dyDescent="0.25">
      <c r="B16" s="15" t="s">
        <v>13</v>
      </c>
      <c r="C16" s="15" t="s">
        <v>1</v>
      </c>
      <c r="D16" s="28">
        <v>18316.2</v>
      </c>
      <c r="E16" s="3">
        <v>42771.75</v>
      </c>
      <c r="F16" s="3">
        <v>28562.100000000002</v>
      </c>
      <c r="G16" s="3">
        <v>29836.95</v>
      </c>
      <c r="H16" s="3">
        <v>25700.85</v>
      </c>
      <c r="I16" s="3">
        <v>18083.829999999998</v>
      </c>
      <c r="J16" s="3">
        <v>30466.799999999999</v>
      </c>
      <c r="K16" s="3">
        <v>43209.599999999999</v>
      </c>
      <c r="L16" s="3">
        <v>43811.93</v>
      </c>
      <c r="M16" s="3">
        <v>40171</v>
      </c>
      <c r="N16" s="3">
        <v>44800.499999999993</v>
      </c>
      <c r="O16" s="3">
        <v>44881.591</v>
      </c>
      <c r="P16" s="3">
        <v>27566.7</v>
      </c>
      <c r="Q16" s="3">
        <v>26965.370000000003</v>
      </c>
      <c r="R16" s="3">
        <v>26225.749999999996</v>
      </c>
      <c r="S16" s="3">
        <v>26329.800000000003</v>
      </c>
      <c r="T16" s="3">
        <v>26368.649999999998</v>
      </c>
      <c r="U16" s="3">
        <v>26994.449999999997</v>
      </c>
      <c r="V16" s="3">
        <v>36480.15</v>
      </c>
      <c r="W16" s="3">
        <v>39962.07</v>
      </c>
      <c r="X16" s="3">
        <v>34366.5</v>
      </c>
      <c r="Y16" s="3">
        <v>35629.65</v>
      </c>
      <c r="Z16" s="3">
        <v>29789.549999999996</v>
      </c>
      <c r="AA16" s="3">
        <v>25300.799999999999</v>
      </c>
      <c r="AB16" s="3">
        <v>25400.55</v>
      </c>
      <c r="AC16" s="3">
        <v>25872.525000000001</v>
      </c>
      <c r="AD16" s="3">
        <v>25340.7</v>
      </c>
      <c r="AE16" s="3">
        <v>35476.35</v>
      </c>
      <c r="AF16" s="3">
        <v>45521</v>
      </c>
      <c r="AG16" s="3">
        <v>48892.2</v>
      </c>
      <c r="AH16" s="3">
        <v>50552.1</v>
      </c>
      <c r="AI16" s="3">
        <f t="shared" si="0"/>
        <v>1029647.966</v>
      </c>
    </row>
    <row r="17" spans="2:35" x14ac:dyDescent="0.25">
      <c r="B17" s="15" t="s">
        <v>14</v>
      </c>
      <c r="C17" s="15" t="s">
        <v>1</v>
      </c>
      <c r="D17" s="28">
        <f t="shared" ref="D17:AH17" si="1">D18-SUM(D5:D16)</f>
        <v>-1228.3199999999997</v>
      </c>
      <c r="E17" s="3">
        <f t="shared" si="1"/>
        <v>-17039.490000000005</v>
      </c>
      <c r="F17" s="3">
        <f t="shared" si="1"/>
        <v>1054.7160000000003</v>
      </c>
      <c r="G17" s="3">
        <f t="shared" si="1"/>
        <v>-230.94400000000314</v>
      </c>
      <c r="H17" s="3">
        <f t="shared" si="1"/>
        <v>1034.1599999999889</v>
      </c>
      <c r="I17" s="3">
        <f t="shared" si="1"/>
        <v>-843.51050000000396</v>
      </c>
      <c r="J17" s="3">
        <f t="shared" si="1"/>
        <v>-1833.0330000000104</v>
      </c>
      <c r="K17" s="3">
        <f t="shared" si="1"/>
        <v>-2409.2534999999916</v>
      </c>
      <c r="L17" s="3">
        <f t="shared" si="1"/>
        <v>898.40999999998894</v>
      </c>
      <c r="M17" s="3">
        <f t="shared" si="1"/>
        <v>-1189.7399999999907</v>
      </c>
      <c r="N17" s="3">
        <f t="shared" si="1"/>
        <v>-1344.7449999999953</v>
      </c>
      <c r="O17" s="3">
        <f t="shared" si="1"/>
        <v>-194.15299999999115</v>
      </c>
      <c r="P17" s="3">
        <f t="shared" si="1"/>
        <v>3478.9125000000058</v>
      </c>
      <c r="Q17" s="3">
        <f t="shared" si="1"/>
        <v>2688.1000000000058</v>
      </c>
      <c r="R17" s="3">
        <f t="shared" si="1"/>
        <v>2865.1150000000052</v>
      </c>
      <c r="S17" s="3">
        <f t="shared" si="1"/>
        <v>2681.0714999999909</v>
      </c>
      <c r="T17" s="3">
        <f t="shared" si="1"/>
        <v>2927.8350000000064</v>
      </c>
      <c r="U17" s="3">
        <f t="shared" si="1"/>
        <v>5683.7739999999903</v>
      </c>
      <c r="V17" s="3">
        <f t="shared" si="1"/>
        <v>3392.3540000000066</v>
      </c>
      <c r="W17" s="3">
        <f t="shared" si="1"/>
        <v>2952.2919999999867</v>
      </c>
      <c r="X17" s="3">
        <f t="shared" si="1"/>
        <v>4229.1779999999999</v>
      </c>
      <c r="Y17" s="3">
        <f t="shared" si="1"/>
        <v>3940.9649999999965</v>
      </c>
      <c r="Z17" s="3">
        <f t="shared" si="1"/>
        <v>2983.2900000000081</v>
      </c>
      <c r="AA17" s="3">
        <f t="shared" si="1"/>
        <v>2817.6579999999958</v>
      </c>
      <c r="AB17" s="3">
        <f t="shared" si="1"/>
        <v>1228.4795000000158</v>
      </c>
      <c r="AC17" s="3">
        <f t="shared" si="1"/>
        <v>-359.92850000000908</v>
      </c>
      <c r="AD17" s="3">
        <f t="shared" si="1"/>
        <v>3042.396900000007</v>
      </c>
      <c r="AE17" s="3">
        <f t="shared" si="1"/>
        <v>1790.8115000000107</v>
      </c>
      <c r="AF17" s="3">
        <f t="shared" si="1"/>
        <v>-1293.7799999999988</v>
      </c>
      <c r="AG17" s="3">
        <f t="shared" si="1"/>
        <v>190.01599999998871</v>
      </c>
      <c r="AH17" s="3">
        <f t="shared" si="1"/>
        <v>441.44800000000396</v>
      </c>
      <c r="AI17" s="3">
        <f t="shared" si="0"/>
        <v>22354.085400000004</v>
      </c>
    </row>
    <row r="18" spans="2:35" ht="15.75" thickBot="1" x14ac:dyDescent="0.3">
      <c r="B18" s="15" t="s">
        <v>49</v>
      </c>
      <c r="C18" s="102" t="s">
        <v>1</v>
      </c>
      <c r="D18" s="29">
        <v>58464.79</v>
      </c>
      <c r="E18" s="4">
        <v>73599.64</v>
      </c>
      <c r="F18" s="4">
        <v>75615.009999999995</v>
      </c>
      <c r="G18" s="4">
        <v>71425.45</v>
      </c>
      <c r="H18" s="4">
        <v>68721.240000000005</v>
      </c>
      <c r="I18" s="4">
        <v>59824.34</v>
      </c>
      <c r="J18" s="4">
        <v>71566.23</v>
      </c>
      <c r="K18" s="4">
        <v>83040.12</v>
      </c>
      <c r="L18" s="4">
        <v>88552.65</v>
      </c>
      <c r="M18" s="4">
        <v>82460.03</v>
      </c>
      <c r="N18" s="5">
        <v>87219.89</v>
      </c>
      <c r="O18" s="5">
        <v>89845.55</v>
      </c>
      <c r="P18" s="5">
        <v>79675.460000000006</v>
      </c>
      <c r="Q18" s="5">
        <v>74869.66</v>
      </c>
      <c r="R18" s="5">
        <v>72081.06</v>
      </c>
      <c r="S18" s="5">
        <v>69798.679999999993</v>
      </c>
      <c r="T18" s="5">
        <v>70893.600000000006</v>
      </c>
      <c r="U18" s="5">
        <v>75958.039999999994</v>
      </c>
      <c r="V18" s="5">
        <v>84526.11</v>
      </c>
      <c r="W18" s="5">
        <v>87943.18</v>
      </c>
      <c r="X18" s="5">
        <v>84972.17</v>
      </c>
      <c r="Y18" s="5">
        <v>87730.66</v>
      </c>
      <c r="Z18" s="5">
        <v>80348.11</v>
      </c>
      <c r="AA18" s="5">
        <v>71719.399999999994</v>
      </c>
      <c r="AB18" s="5">
        <v>68030.240000000005</v>
      </c>
      <c r="AC18" s="5">
        <v>66938.539999999994</v>
      </c>
      <c r="AD18" s="5">
        <v>69958.59</v>
      </c>
      <c r="AE18" s="5">
        <v>83953.97</v>
      </c>
      <c r="AF18" s="5">
        <v>93889.91</v>
      </c>
      <c r="AG18" s="5">
        <v>95221.51</v>
      </c>
      <c r="AH18" s="37">
        <v>95097.53</v>
      </c>
      <c r="AI18" s="105">
        <f>SUM(D18:AH18)</f>
        <v>2423941.36</v>
      </c>
    </row>
    <row r="19" spans="2:35" ht="15.75" thickBot="1" x14ac:dyDescent="0.3">
      <c r="B19" s="15" t="s">
        <v>83</v>
      </c>
      <c r="C19" s="102" t="s">
        <v>1</v>
      </c>
      <c r="D19" s="106">
        <f>(D39*10^6/9500/0.84)+((IF(D31&lt;0,D30*75.19,(D30-D31)*75.19)))+(SUM(D5:D12))+D16+D17</f>
        <v>42317.922899999998</v>
      </c>
      <c r="E19" s="106">
        <f t="shared" ref="E19:AH19" si="2">(E39*10^6/9500/0.84)+((IF(E31&lt;0,E30*75.19,(E30-E31)*75.19)))+(SUM(E5:E12))+E16+E17</f>
        <v>49938.196389999997</v>
      </c>
      <c r="F19" s="106">
        <f t="shared" si="2"/>
        <v>50651.741290000005</v>
      </c>
      <c r="G19" s="106">
        <f t="shared" si="2"/>
        <v>48102.0003</v>
      </c>
      <c r="H19" s="106">
        <f t="shared" si="2"/>
        <v>45271.516299999988</v>
      </c>
      <c r="I19" s="106">
        <f t="shared" si="2"/>
        <v>36012.347119999991</v>
      </c>
      <c r="J19" s="106">
        <f t="shared" si="2"/>
        <v>46986.407919999991</v>
      </c>
      <c r="K19" s="106">
        <f t="shared" si="2"/>
        <v>56167.41952000001</v>
      </c>
      <c r="L19" s="106">
        <f t="shared" si="2"/>
        <v>60039.908999999985</v>
      </c>
      <c r="M19" s="106">
        <f t="shared" si="2"/>
        <v>54083.953100000013</v>
      </c>
      <c r="N19" s="106">
        <f t="shared" si="2"/>
        <v>57115.503539999998</v>
      </c>
      <c r="O19" s="106">
        <f t="shared" si="2"/>
        <v>64010.652680000014</v>
      </c>
      <c r="P19" s="106">
        <f t="shared" si="2"/>
        <v>55098.671870000006</v>
      </c>
      <c r="Q19" s="106">
        <f t="shared" si="2"/>
        <v>51695.335450000006</v>
      </c>
      <c r="R19" s="106">
        <f t="shared" si="2"/>
        <v>48669.022580000004</v>
      </c>
      <c r="S19" s="106">
        <f t="shared" si="2"/>
        <v>44621.036759999995</v>
      </c>
      <c r="T19" s="106">
        <f t="shared" si="2"/>
        <v>46823.68262</v>
      </c>
      <c r="U19" s="106">
        <f t="shared" si="2"/>
        <v>53648.242349999986</v>
      </c>
      <c r="V19" s="106">
        <f t="shared" si="2"/>
        <v>60778.150420000005</v>
      </c>
      <c r="W19" s="106">
        <f t="shared" si="2"/>
        <v>64761.38936999999</v>
      </c>
      <c r="X19" s="106">
        <f t="shared" si="2"/>
        <v>60886.874089999998</v>
      </c>
      <c r="Y19" s="106">
        <f t="shared" si="2"/>
        <v>64117.995009999999</v>
      </c>
      <c r="Z19" s="106">
        <f t="shared" si="2"/>
        <v>55918.077380000002</v>
      </c>
      <c r="AA19" s="106">
        <f t="shared" si="2"/>
        <v>47648.014529999993</v>
      </c>
      <c r="AB19" s="106">
        <f t="shared" si="2"/>
        <v>43506.27585000002</v>
      </c>
      <c r="AC19" s="106">
        <f t="shared" si="2"/>
        <v>42649.269139999989</v>
      </c>
      <c r="AD19" s="106">
        <f t="shared" si="2"/>
        <v>46632.169460000005</v>
      </c>
      <c r="AE19" s="106">
        <f t="shared" si="2"/>
        <v>60121.681280000004</v>
      </c>
      <c r="AF19" s="106">
        <f t="shared" si="2"/>
        <v>67946.062340000004</v>
      </c>
      <c r="AG19" s="106">
        <f t="shared" si="2"/>
        <v>68284.326359999992</v>
      </c>
      <c r="AH19" s="106">
        <f t="shared" si="2"/>
        <v>68611.349570000006</v>
      </c>
      <c r="AI19" s="107">
        <f>SUM(D19:AH19)</f>
        <v>1663115.1964899998</v>
      </c>
    </row>
    <row r="20" spans="2:35" ht="16.5" thickBot="1" x14ac:dyDescent="0.3">
      <c r="B20" s="231" t="s">
        <v>17</v>
      </c>
      <c r="C20" s="232"/>
      <c r="D20" s="243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5"/>
    </row>
    <row r="21" spans="2:35" x14ac:dyDescent="0.25">
      <c r="B21" s="15" t="s">
        <v>18</v>
      </c>
      <c r="C21" s="16" t="s">
        <v>46</v>
      </c>
      <c r="D21" s="60">
        <v>52.17</v>
      </c>
      <c r="E21" s="61">
        <v>50.56</v>
      </c>
      <c r="F21" s="61">
        <v>59</v>
      </c>
      <c r="G21" s="61">
        <v>45</v>
      </c>
      <c r="H21" s="61">
        <v>56.83</v>
      </c>
      <c r="I21" s="61">
        <v>62.17</v>
      </c>
      <c r="J21" s="61">
        <v>66.39</v>
      </c>
      <c r="K21" s="61">
        <v>54</v>
      </c>
      <c r="L21" s="61">
        <v>53.17</v>
      </c>
      <c r="M21" s="61">
        <v>56.61</v>
      </c>
      <c r="N21" s="61">
        <v>53.61</v>
      </c>
      <c r="O21" s="61">
        <v>56.39</v>
      </c>
      <c r="P21" s="61">
        <v>46.27</v>
      </c>
      <c r="Q21" s="61">
        <v>44</v>
      </c>
      <c r="R21" s="61">
        <v>41.83</v>
      </c>
      <c r="S21" s="61">
        <v>48.78</v>
      </c>
      <c r="T21" s="61">
        <v>50.78</v>
      </c>
      <c r="U21" s="61">
        <v>27.61</v>
      </c>
      <c r="V21" s="61">
        <v>31.39</v>
      </c>
      <c r="W21" s="61">
        <v>43.66</v>
      </c>
      <c r="X21" s="61">
        <v>52.73</v>
      </c>
      <c r="Y21" s="61">
        <v>47.44</v>
      </c>
      <c r="Z21" s="61">
        <v>47.39</v>
      </c>
      <c r="AA21" s="61">
        <v>48.39</v>
      </c>
      <c r="AB21" s="61">
        <v>48.78</v>
      </c>
      <c r="AC21" s="61">
        <v>45.22</v>
      </c>
      <c r="AD21" s="61">
        <v>51.56</v>
      </c>
      <c r="AE21" s="61">
        <v>55.44</v>
      </c>
      <c r="AF21" s="61">
        <v>54</v>
      </c>
      <c r="AG21" s="61">
        <v>54.78</v>
      </c>
      <c r="AH21" s="190">
        <v>49.39</v>
      </c>
      <c r="AI21" s="63">
        <f>SUM(D21:AH21)</f>
        <v>1555.3400000000001</v>
      </c>
    </row>
    <row r="22" spans="2:35" ht="15.75" thickBot="1" x14ac:dyDescent="0.3">
      <c r="B22" s="15" t="s">
        <v>19</v>
      </c>
      <c r="C22" s="17" t="s">
        <v>46</v>
      </c>
      <c r="D22" s="68">
        <v>35.61</v>
      </c>
      <c r="E22" s="69">
        <v>36.17</v>
      </c>
      <c r="F22" s="69">
        <v>40.56</v>
      </c>
      <c r="G22" s="69">
        <v>39.83</v>
      </c>
      <c r="H22" s="69">
        <v>37.78</v>
      </c>
      <c r="I22" s="69">
        <v>38.61</v>
      </c>
      <c r="J22" s="69">
        <v>52</v>
      </c>
      <c r="K22" s="69">
        <v>53.61</v>
      </c>
      <c r="L22" s="69">
        <v>53.17</v>
      </c>
      <c r="M22" s="69">
        <v>55</v>
      </c>
      <c r="N22" s="69">
        <v>53.61</v>
      </c>
      <c r="O22" s="69">
        <v>53</v>
      </c>
      <c r="P22" s="69">
        <v>41.83</v>
      </c>
      <c r="Q22" s="69">
        <v>48.22</v>
      </c>
      <c r="R22" s="69">
        <v>50.22</v>
      </c>
      <c r="S22" s="69">
        <v>52.44</v>
      </c>
      <c r="T22" s="69">
        <v>51.95</v>
      </c>
      <c r="U22" s="69">
        <v>46.83</v>
      </c>
      <c r="V22" s="69">
        <v>39.17</v>
      </c>
      <c r="W22" s="69">
        <v>38.61</v>
      </c>
      <c r="X22" s="69">
        <v>37.22</v>
      </c>
      <c r="Y22" s="69">
        <v>36.78</v>
      </c>
      <c r="Z22" s="69">
        <v>40.78</v>
      </c>
      <c r="AA22" s="69">
        <v>38.22</v>
      </c>
      <c r="AB22" s="69">
        <v>40.78</v>
      </c>
      <c r="AC22" s="69">
        <v>40.61</v>
      </c>
      <c r="AD22" s="69">
        <v>45.78</v>
      </c>
      <c r="AE22" s="69">
        <v>48.78</v>
      </c>
      <c r="AF22" s="69">
        <v>48.44</v>
      </c>
      <c r="AG22" s="69">
        <v>60.39</v>
      </c>
      <c r="AH22" s="191">
        <v>60.17</v>
      </c>
      <c r="AI22" s="71">
        <f>SUM(D22:AH22)</f>
        <v>1416.1700000000003</v>
      </c>
    </row>
    <row r="23" spans="2:35" ht="16.5" thickBot="1" x14ac:dyDescent="0.3">
      <c r="B23" s="231" t="s">
        <v>34</v>
      </c>
      <c r="C23" s="232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30"/>
    </row>
    <row r="24" spans="2:35" ht="15.75" thickBot="1" x14ac:dyDescent="0.3">
      <c r="B24" s="15" t="s">
        <v>20</v>
      </c>
      <c r="C24" s="21" t="s">
        <v>47</v>
      </c>
      <c r="D24" s="162">
        <v>48800</v>
      </c>
      <c r="E24" s="162">
        <v>5750</v>
      </c>
      <c r="F24" s="162">
        <v>5750</v>
      </c>
      <c r="G24" s="162">
        <v>5650</v>
      </c>
      <c r="H24" s="162">
        <v>5750</v>
      </c>
      <c r="I24" s="162">
        <v>5650</v>
      </c>
      <c r="J24" s="162">
        <v>5650</v>
      </c>
      <c r="K24" s="162">
        <v>5450</v>
      </c>
      <c r="L24" s="162">
        <v>6250</v>
      </c>
      <c r="M24" s="162">
        <v>6100</v>
      </c>
      <c r="N24" s="162">
        <v>6000</v>
      </c>
      <c r="O24" s="162">
        <v>5750</v>
      </c>
      <c r="P24" s="162">
        <v>4900</v>
      </c>
      <c r="Q24" s="162">
        <v>5650</v>
      </c>
      <c r="R24" s="162">
        <v>5950</v>
      </c>
      <c r="S24" s="162">
        <v>5800</v>
      </c>
      <c r="T24" s="162">
        <v>5900</v>
      </c>
      <c r="U24" s="162">
        <v>6150</v>
      </c>
      <c r="V24" s="162">
        <v>9700</v>
      </c>
      <c r="W24" s="162">
        <v>14150</v>
      </c>
      <c r="X24" s="162">
        <v>9650</v>
      </c>
      <c r="Y24" s="162">
        <v>5700</v>
      </c>
      <c r="Z24" s="162">
        <v>5600</v>
      </c>
      <c r="AA24" s="162">
        <v>5350</v>
      </c>
      <c r="AB24" s="162">
        <v>5700</v>
      </c>
      <c r="AC24" s="162">
        <v>5900</v>
      </c>
      <c r="AD24" s="162">
        <v>5950</v>
      </c>
      <c r="AE24" s="162">
        <v>6900</v>
      </c>
      <c r="AF24" s="162">
        <v>9450</v>
      </c>
      <c r="AG24" s="162">
        <v>12050</v>
      </c>
      <c r="AH24" s="162">
        <v>9300</v>
      </c>
      <c r="AI24" s="75">
        <f>SUM(D24:AH24)</f>
        <v>252300</v>
      </c>
    </row>
    <row r="25" spans="2:35" ht="16.5" thickBot="1" x14ac:dyDescent="0.3">
      <c r="B25" s="231" t="s">
        <v>35</v>
      </c>
      <c r="C25" s="232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175"/>
      <c r="AI25" s="79"/>
    </row>
    <row r="26" spans="2:35" x14ac:dyDescent="0.25">
      <c r="B26" s="19" t="s">
        <v>15</v>
      </c>
      <c r="C26" s="20" t="s">
        <v>21</v>
      </c>
      <c r="D26" s="162">
        <v>82320</v>
      </c>
      <c r="E26" s="162">
        <v>124336</v>
      </c>
      <c r="F26" s="174">
        <v>125520</v>
      </c>
      <c r="G26" s="218">
        <v>118304</v>
      </c>
      <c r="H26" s="162">
        <v>121440</v>
      </c>
      <c r="I26" s="162">
        <v>121696</v>
      </c>
      <c r="J26" s="162">
        <v>129824</v>
      </c>
      <c r="K26" s="162">
        <v>133088</v>
      </c>
      <c r="L26" s="162">
        <v>141872</v>
      </c>
      <c r="M26" s="174">
        <v>141072</v>
      </c>
      <c r="N26" s="218">
        <v>141776</v>
      </c>
      <c r="O26" s="162">
        <v>137696</v>
      </c>
      <c r="P26" s="162">
        <v>133150</v>
      </c>
      <c r="Q26" s="162">
        <v>128980</v>
      </c>
      <c r="R26" s="162">
        <v>125980</v>
      </c>
      <c r="S26" s="162">
        <v>124500</v>
      </c>
      <c r="T26" s="174">
        <v>127888</v>
      </c>
      <c r="U26" s="218">
        <v>120000</v>
      </c>
      <c r="V26" s="162">
        <v>123648</v>
      </c>
      <c r="W26" s="162">
        <v>123552</v>
      </c>
      <c r="X26" s="162">
        <v>129504</v>
      </c>
      <c r="Y26" s="162">
        <v>132432</v>
      </c>
      <c r="Z26" s="162">
        <v>135488</v>
      </c>
      <c r="AA26" s="174">
        <v>129248</v>
      </c>
      <c r="AB26" s="218">
        <v>127120</v>
      </c>
      <c r="AC26" s="162">
        <v>125248</v>
      </c>
      <c r="AD26" s="162">
        <v>122432</v>
      </c>
      <c r="AE26" s="162">
        <v>136048</v>
      </c>
      <c r="AF26" s="162">
        <v>142608</v>
      </c>
      <c r="AG26" s="162">
        <v>145904</v>
      </c>
      <c r="AH26" s="162">
        <v>141408</v>
      </c>
      <c r="AI26" s="63">
        <f>SUM(D26:AH26)</f>
        <v>3994082</v>
      </c>
    </row>
    <row r="27" spans="2:35" x14ac:dyDescent="0.25">
      <c r="B27" s="53" t="s">
        <v>79</v>
      </c>
      <c r="C27" s="14" t="s">
        <v>80</v>
      </c>
      <c r="D27" s="30">
        <f>(D26/24000)</f>
        <v>3.43</v>
      </c>
      <c r="E27" s="23">
        <f t="shared" ref="E27:AH27" si="3">(E26/24000)</f>
        <v>5.1806666666666663</v>
      </c>
      <c r="F27" s="23">
        <f t="shared" si="3"/>
        <v>5.23</v>
      </c>
      <c r="G27" s="23">
        <f t="shared" si="3"/>
        <v>4.9293333333333331</v>
      </c>
      <c r="H27" s="23">
        <f t="shared" si="3"/>
        <v>5.0599999999999996</v>
      </c>
      <c r="I27" s="23">
        <f t="shared" si="3"/>
        <v>5.0706666666666669</v>
      </c>
      <c r="J27" s="23">
        <f t="shared" si="3"/>
        <v>5.4093333333333335</v>
      </c>
      <c r="K27" s="23">
        <f t="shared" si="3"/>
        <v>5.5453333333333337</v>
      </c>
      <c r="L27" s="23">
        <f t="shared" si="3"/>
        <v>5.9113333333333333</v>
      </c>
      <c r="M27" s="23">
        <f t="shared" si="3"/>
        <v>5.8780000000000001</v>
      </c>
      <c r="N27" s="23">
        <f t="shared" si="3"/>
        <v>5.9073333333333338</v>
      </c>
      <c r="O27" s="23">
        <f t="shared" si="3"/>
        <v>5.737333333333333</v>
      </c>
      <c r="P27" s="23">
        <f t="shared" si="3"/>
        <v>5.5479166666666666</v>
      </c>
      <c r="Q27" s="23">
        <f t="shared" si="3"/>
        <v>5.3741666666666665</v>
      </c>
      <c r="R27" s="23">
        <f t="shared" si="3"/>
        <v>5.2491666666666665</v>
      </c>
      <c r="S27" s="23">
        <f t="shared" si="3"/>
        <v>5.1875</v>
      </c>
      <c r="T27" s="23">
        <f t="shared" si="3"/>
        <v>5.3286666666666669</v>
      </c>
      <c r="U27" s="23">
        <f t="shared" si="3"/>
        <v>5</v>
      </c>
      <c r="V27" s="23">
        <f t="shared" si="3"/>
        <v>5.1520000000000001</v>
      </c>
      <c r="W27" s="23">
        <f t="shared" si="3"/>
        <v>5.1479999999999997</v>
      </c>
      <c r="X27" s="23">
        <f t="shared" si="3"/>
        <v>5.3959999999999999</v>
      </c>
      <c r="Y27" s="23">
        <f t="shared" si="3"/>
        <v>5.5179999999999998</v>
      </c>
      <c r="Z27" s="23">
        <f t="shared" si="3"/>
        <v>5.6453333333333333</v>
      </c>
      <c r="AA27" s="23">
        <f t="shared" si="3"/>
        <v>5.3853333333333335</v>
      </c>
      <c r="AB27" s="23">
        <f t="shared" si="3"/>
        <v>5.2966666666666669</v>
      </c>
      <c r="AC27" s="23">
        <f t="shared" si="3"/>
        <v>5.2186666666666666</v>
      </c>
      <c r="AD27" s="23">
        <f t="shared" si="3"/>
        <v>5.1013333333333337</v>
      </c>
      <c r="AE27" s="23">
        <f t="shared" si="3"/>
        <v>5.6686666666666667</v>
      </c>
      <c r="AF27" s="23">
        <f t="shared" si="3"/>
        <v>5.9420000000000002</v>
      </c>
      <c r="AG27" s="23">
        <f t="shared" si="3"/>
        <v>6.0793333333333335</v>
      </c>
      <c r="AH27" s="23">
        <f t="shared" si="3"/>
        <v>5.8920000000000003</v>
      </c>
      <c r="AI27" s="44"/>
    </row>
    <row r="28" spans="2:35" ht="15.75" thickBot="1" x14ac:dyDescent="0.3">
      <c r="B28" s="53" t="s">
        <v>81</v>
      </c>
      <c r="C28" s="14" t="s">
        <v>82</v>
      </c>
      <c r="D28" s="68">
        <f t="shared" ref="D28:AH28" si="4">IFERROR(D13/D26,"")</f>
        <v>0.33354640427599613</v>
      </c>
      <c r="E28" s="68">
        <f t="shared" si="4"/>
        <v>0.32137747715866682</v>
      </c>
      <c r="F28" s="68">
        <f t="shared" si="4"/>
        <v>0.32279915551306565</v>
      </c>
      <c r="G28" s="68">
        <f t="shared" si="4"/>
        <v>0.32538426426832567</v>
      </c>
      <c r="H28" s="68">
        <f t="shared" si="4"/>
        <v>0.32454018445322796</v>
      </c>
      <c r="I28" s="68">
        <f t="shared" si="4"/>
        <v>0.32481437352090453</v>
      </c>
      <c r="J28" s="68">
        <f t="shared" si="4"/>
        <v>0.31779601614493469</v>
      </c>
      <c r="K28" s="68">
        <f t="shared" si="4"/>
        <v>0.31594163260399133</v>
      </c>
      <c r="L28" s="68">
        <f t="shared" si="4"/>
        <v>0.30861501917221157</v>
      </c>
      <c r="M28" s="68">
        <f t="shared" si="4"/>
        <v>0.308005273902688</v>
      </c>
      <c r="N28" s="68">
        <f t="shared" si="4"/>
        <v>0.30831184403566192</v>
      </c>
      <c r="O28" s="68">
        <f t="shared" si="4"/>
        <v>0.30814453578898443</v>
      </c>
      <c r="P28" s="68">
        <f t="shared" si="4"/>
        <v>0.31196695456252349</v>
      </c>
      <c r="Q28" s="68">
        <f t="shared" si="4"/>
        <v>0.31769809272755462</v>
      </c>
      <c r="R28" s="68">
        <f t="shared" si="4"/>
        <v>0.32080488966502618</v>
      </c>
      <c r="S28" s="68">
        <f t="shared" si="4"/>
        <v>0.32230763052208838</v>
      </c>
      <c r="T28" s="68">
        <f t="shared" si="4"/>
        <v>0.31898606593269108</v>
      </c>
      <c r="U28" s="68">
        <f t="shared" si="4"/>
        <v>0.32560333333333336</v>
      </c>
      <c r="V28" s="68">
        <f t="shared" si="4"/>
        <v>0.32237901138716352</v>
      </c>
      <c r="W28" s="68">
        <f t="shared" si="4"/>
        <v>0.32184222027972026</v>
      </c>
      <c r="X28" s="68">
        <f t="shared" si="4"/>
        <v>0.31638088398813935</v>
      </c>
      <c r="Y28" s="68">
        <f t="shared" si="4"/>
        <v>0.31352384620031409</v>
      </c>
      <c r="Z28" s="68">
        <f t="shared" si="4"/>
        <v>0.31024400684931502</v>
      </c>
      <c r="AA28" s="68">
        <f t="shared" si="4"/>
        <v>0.31643514793265659</v>
      </c>
      <c r="AB28" s="68">
        <f t="shared" si="4"/>
        <v>0.31966846286972939</v>
      </c>
      <c r="AC28" s="68">
        <f t="shared" si="4"/>
        <v>0.32370800332141031</v>
      </c>
      <c r="AD28" s="68">
        <f t="shared" si="4"/>
        <v>0.32368174660219545</v>
      </c>
      <c r="AE28" s="68">
        <f t="shared" si="4"/>
        <v>0.31546211631188992</v>
      </c>
      <c r="AF28" s="68">
        <f t="shared" si="4"/>
        <v>0.31037767867160326</v>
      </c>
      <c r="AG28" s="68">
        <f t="shared" si="4"/>
        <v>0.30978629783967537</v>
      </c>
      <c r="AH28" s="68">
        <f t="shared" si="4"/>
        <v>0.31001520423172663</v>
      </c>
      <c r="AI28" s="71"/>
    </row>
    <row r="29" spans="2:35" ht="16.5" thickBot="1" x14ac:dyDescent="0.3">
      <c r="B29" s="231" t="s">
        <v>22</v>
      </c>
      <c r="C29" s="232"/>
      <c r="D29" s="228"/>
      <c r="E29" s="229"/>
      <c r="F29" s="229"/>
      <c r="G29" s="229" t="s">
        <v>27</v>
      </c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29"/>
      <c r="AI29" s="230"/>
    </row>
    <row r="30" spans="2:35" ht="15.75" thickBot="1" x14ac:dyDescent="0.3">
      <c r="B30" s="15" t="s">
        <v>24</v>
      </c>
      <c r="C30" s="16" t="s">
        <v>23</v>
      </c>
      <c r="D30" s="60">
        <v>169.91</v>
      </c>
      <c r="E30" s="61">
        <v>264.48399999999998</v>
      </c>
      <c r="F30" s="61">
        <v>252.73699999999999</v>
      </c>
      <c r="G30" s="61">
        <v>238.93</v>
      </c>
      <c r="H30" s="61">
        <v>253.45</v>
      </c>
      <c r="I30" s="61">
        <v>250.21</v>
      </c>
      <c r="J30" s="61">
        <v>246.21</v>
      </c>
      <c r="K30" s="61">
        <v>230.65</v>
      </c>
      <c r="L30" s="61">
        <v>254</v>
      </c>
      <c r="M30" s="61">
        <v>247</v>
      </c>
      <c r="N30" s="61">
        <v>230.00200000000001</v>
      </c>
      <c r="O30" s="61">
        <v>260.89299999999997</v>
      </c>
      <c r="P30" s="61">
        <v>281.86</v>
      </c>
      <c r="Q30" s="61">
        <v>275.584</v>
      </c>
      <c r="R30" s="61">
        <v>264.72699999999998</v>
      </c>
      <c r="S30" s="61">
        <v>237.61799999999999</v>
      </c>
      <c r="T30" s="61">
        <v>246.458</v>
      </c>
      <c r="U30" s="61">
        <v>286</v>
      </c>
      <c r="V30" s="61">
        <v>267.32299999999998</v>
      </c>
      <c r="W30" s="61">
        <v>279.358</v>
      </c>
      <c r="X30" s="61">
        <v>280.01</v>
      </c>
      <c r="Y30" s="61">
        <v>282.87</v>
      </c>
      <c r="Z30" s="61">
        <v>275.99900000000002</v>
      </c>
      <c r="AA30" s="61">
        <v>258.38099999999997</v>
      </c>
      <c r="AB30" s="61">
        <v>246.554</v>
      </c>
      <c r="AC30" s="61">
        <v>242.40100000000001</v>
      </c>
      <c r="AD30" s="61">
        <v>252.90600000000001</v>
      </c>
      <c r="AE30" s="61">
        <v>282</v>
      </c>
      <c r="AF30" s="61">
        <v>273</v>
      </c>
      <c r="AG30" s="61">
        <v>257.95</v>
      </c>
      <c r="AH30" s="190">
        <v>249.53</v>
      </c>
      <c r="AI30" s="63">
        <f>SUM(D30:AH30)</f>
        <v>7939.0050000000001</v>
      </c>
    </row>
    <row r="31" spans="2:35" x14ac:dyDescent="0.25">
      <c r="B31" s="15" t="s">
        <v>50</v>
      </c>
      <c r="C31" s="16" t="s">
        <v>23</v>
      </c>
      <c r="D31" s="28">
        <v>0</v>
      </c>
      <c r="E31" s="3">
        <v>15.002999999999986</v>
      </c>
      <c r="F31" s="3">
        <v>17.946000000000009</v>
      </c>
      <c r="G31" s="3">
        <v>16.460000000000004</v>
      </c>
      <c r="H31" s="3">
        <v>13.179999999999982</v>
      </c>
      <c r="I31" s="3">
        <v>4.5120000000000111</v>
      </c>
      <c r="J31" s="3">
        <v>12.941999999999993</v>
      </c>
      <c r="K31" s="3">
        <v>26.791999999999998</v>
      </c>
      <c r="L31" s="3">
        <v>50.9</v>
      </c>
      <c r="M31" s="3">
        <v>46.510000000000005</v>
      </c>
      <c r="N31" s="3">
        <v>49.036000000000016</v>
      </c>
      <c r="O31" s="3">
        <v>23.420999999999964</v>
      </c>
      <c r="P31" s="3">
        <v>17.33700000000001</v>
      </c>
      <c r="Q31" s="3">
        <v>2.0289999999999893</v>
      </c>
      <c r="R31" s="3">
        <v>11.344999999999967</v>
      </c>
      <c r="S31" s="3">
        <v>30.563999999999997</v>
      </c>
      <c r="T31" s="3">
        <v>13.760000000000005</v>
      </c>
      <c r="U31" s="3">
        <v>10.435000000000009</v>
      </c>
      <c r="V31" s="3">
        <v>9.1049999999999685</v>
      </c>
      <c r="W31" s="3">
        <v>8.1350000000000051</v>
      </c>
      <c r="X31" s="3">
        <v>14.398999999999987</v>
      </c>
      <c r="Y31" s="3">
        <v>8.2910000000000181</v>
      </c>
      <c r="Z31" s="3">
        <v>10.697000000000024</v>
      </c>
      <c r="AA31" s="3">
        <v>12.793999999999965</v>
      </c>
      <c r="AB31" s="3">
        <v>22.388999999999992</v>
      </c>
      <c r="AC31" s="3">
        <v>15.045000000000009</v>
      </c>
      <c r="AD31" s="3">
        <v>19.682000000000002</v>
      </c>
      <c r="AE31" s="3">
        <v>1.7379999999999924</v>
      </c>
      <c r="AF31" s="3">
        <v>12.514000000000003</v>
      </c>
      <c r="AG31" s="3">
        <v>4.6059999999999803</v>
      </c>
      <c r="AH31" s="193">
        <v>15.626999999999992</v>
      </c>
      <c r="AI31" s="44">
        <f>SUM(D31:AH31)</f>
        <v>517.19399999999996</v>
      </c>
    </row>
    <row r="32" spans="2:35" x14ac:dyDescent="0.25">
      <c r="B32" s="15" t="s">
        <v>25</v>
      </c>
      <c r="C32" s="18" t="s">
        <v>23</v>
      </c>
      <c r="D32" s="28">
        <v>12</v>
      </c>
      <c r="E32" s="3">
        <v>8</v>
      </c>
      <c r="F32" s="3">
        <v>7</v>
      </c>
      <c r="G32" s="3">
        <v>2.4</v>
      </c>
      <c r="H32" s="3">
        <v>6</v>
      </c>
      <c r="I32" s="3">
        <v>2.5</v>
      </c>
      <c r="J32" s="3">
        <v>6</v>
      </c>
      <c r="K32" s="3">
        <v>0</v>
      </c>
      <c r="L32" s="3">
        <v>0</v>
      </c>
      <c r="M32" s="3">
        <v>0</v>
      </c>
      <c r="N32" s="3">
        <v>0</v>
      </c>
      <c r="O32" s="3">
        <v>7</v>
      </c>
      <c r="P32" s="3">
        <v>16</v>
      </c>
      <c r="Q32" s="3">
        <v>17</v>
      </c>
      <c r="R32" s="3">
        <v>8</v>
      </c>
      <c r="S32" s="3">
        <v>3</v>
      </c>
      <c r="T32" s="3">
        <v>12</v>
      </c>
      <c r="U32" s="3">
        <v>11</v>
      </c>
      <c r="V32" s="3">
        <v>14</v>
      </c>
      <c r="W32" s="3">
        <v>12</v>
      </c>
      <c r="X32" s="3">
        <v>13</v>
      </c>
      <c r="Y32" s="3">
        <v>14</v>
      </c>
      <c r="Z32" s="3">
        <v>12</v>
      </c>
      <c r="AA32" s="3">
        <v>10</v>
      </c>
      <c r="AB32" s="3">
        <v>11.5</v>
      </c>
      <c r="AC32" s="3">
        <v>9</v>
      </c>
      <c r="AD32" s="3">
        <v>12</v>
      </c>
      <c r="AE32" s="3">
        <v>10</v>
      </c>
      <c r="AF32" s="3">
        <v>6</v>
      </c>
      <c r="AG32" s="3">
        <v>10</v>
      </c>
      <c r="AH32" s="193">
        <v>8</v>
      </c>
      <c r="AI32" s="44">
        <f t="shared" ref="AI32:AI37" si="5">SUM(D32:AH32)</f>
        <v>259.39999999999998</v>
      </c>
    </row>
    <row r="33" spans="2:37" x14ac:dyDescent="0.25">
      <c r="B33" s="15" t="s">
        <v>26</v>
      </c>
      <c r="C33" s="18" t="s">
        <v>23</v>
      </c>
      <c r="D33" s="28">
        <v>9</v>
      </c>
      <c r="E33" s="3">
        <v>7</v>
      </c>
      <c r="F33" s="3">
        <v>7</v>
      </c>
      <c r="G33" s="3">
        <v>1</v>
      </c>
      <c r="H33" s="3">
        <v>1</v>
      </c>
      <c r="I33" s="3">
        <v>3</v>
      </c>
      <c r="J33" s="3">
        <v>3</v>
      </c>
      <c r="K33" s="3">
        <v>0</v>
      </c>
      <c r="L33" s="3">
        <v>0</v>
      </c>
      <c r="M33" s="3">
        <v>0</v>
      </c>
      <c r="N33" s="3">
        <v>0</v>
      </c>
      <c r="O33" s="3">
        <v>5</v>
      </c>
      <c r="P33" s="3">
        <v>10</v>
      </c>
      <c r="Q33" s="3">
        <v>12</v>
      </c>
      <c r="R33" s="3">
        <v>6</v>
      </c>
      <c r="S33" s="3">
        <v>2</v>
      </c>
      <c r="T33" s="3">
        <v>10</v>
      </c>
      <c r="U33" s="3">
        <v>16</v>
      </c>
      <c r="V33" s="3">
        <v>15</v>
      </c>
      <c r="W33" s="3">
        <v>15</v>
      </c>
      <c r="X33" s="3">
        <v>10</v>
      </c>
      <c r="Y33" s="3">
        <v>10</v>
      </c>
      <c r="Z33" s="3">
        <v>10</v>
      </c>
      <c r="AA33" s="3">
        <v>8</v>
      </c>
      <c r="AB33" s="3">
        <v>9.5</v>
      </c>
      <c r="AC33" s="3">
        <v>6</v>
      </c>
      <c r="AD33" s="3">
        <v>10</v>
      </c>
      <c r="AE33" s="3">
        <v>10</v>
      </c>
      <c r="AF33" s="3">
        <v>9</v>
      </c>
      <c r="AG33" s="3">
        <v>9</v>
      </c>
      <c r="AH33" s="193">
        <v>6</v>
      </c>
      <c r="AI33" s="44">
        <f t="shared" si="5"/>
        <v>219.5</v>
      </c>
    </row>
    <row r="34" spans="2:37" x14ac:dyDescent="0.25">
      <c r="B34" s="15" t="s">
        <v>0</v>
      </c>
      <c r="C34" s="18" t="s">
        <v>23</v>
      </c>
      <c r="D34" s="28">
        <f>D5*9500/565/0.7/1000</f>
        <v>37.328154235145391</v>
      </c>
      <c r="E34" s="28">
        <f t="shared" ref="E34:AH35" si="6">E5*9500/565/0.7/1000</f>
        <v>47.362604298356516</v>
      </c>
      <c r="F34" s="28">
        <f t="shared" si="6"/>
        <v>50.90810998735779</v>
      </c>
      <c r="G34" s="28">
        <f t="shared" si="6"/>
        <v>41.341934260429845</v>
      </c>
      <c r="H34" s="28">
        <f t="shared" si="6"/>
        <v>11.304039190897598</v>
      </c>
      <c r="I34" s="28">
        <f t="shared" si="6"/>
        <v>7.1579077117572698</v>
      </c>
      <c r="J34" s="28">
        <f t="shared" si="6"/>
        <v>19.533729456384325</v>
      </c>
      <c r="K34" s="28">
        <f t="shared" si="6"/>
        <v>0.93654867256637175</v>
      </c>
      <c r="L34" s="28">
        <f t="shared" si="6"/>
        <v>1.4047029077117572</v>
      </c>
      <c r="M34" s="28">
        <f t="shared" si="6"/>
        <v>0.66896333754740844</v>
      </c>
      <c r="N34" s="28">
        <f t="shared" si="6"/>
        <v>1.2710303413400759</v>
      </c>
      <c r="O34" s="28">
        <f t="shared" si="6"/>
        <v>29.835764854614407</v>
      </c>
      <c r="P34" s="28">
        <f t="shared" si="6"/>
        <v>90.310050568900124</v>
      </c>
      <c r="Q34" s="28">
        <f t="shared" si="6"/>
        <v>35.388160556257908</v>
      </c>
      <c r="R34" s="28">
        <f t="shared" si="6"/>
        <v>12.643407079646018</v>
      </c>
      <c r="S34" s="28">
        <f t="shared" si="6"/>
        <v>1.0034450063211127</v>
      </c>
      <c r="T34" s="28">
        <f t="shared" si="6"/>
        <v>0.73585967130214935</v>
      </c>
      <c r="U34" s="28">
        <f t="shared" si="6"/>
        <v>6.0119266750948173</v>
      </c>
      <c r="V34" s="28">
        <f t="shared" si="6"/>
        <v>33.448166877370426</v>
      </c>
      <c r="W34" s="28">
        <f t="shared" si="6"/>
        <v>34.919886219974714</v>
      </c>
      <c r="X34" s="28">
        <f t="shared" si="6"/>
        <v>55.724646017699122</v>
      </c>
      <c r="Y34" s="28">
        <f t="shared" si="6"/>
        <v>93.721763590391916</v>
      </c>
      <c r="Z34" s="28">
        <f t="shared" si="6"/>
        <v>76.79699115044248</v>
      </c>
      <c r="AA34" s="28">
        <f t="shared" si="6"/>
        <v>25.554399494310996</v>
      </c>
      <c r="AB34" s="28">
        <f t="shared" si="6"/>
        <v>0.53517067003792673</v>
      </c>
      <c r="AC34" s="28">
        <f t="shared" si="6"/>
        <v>1.0034450063211127</v>
      </c>
      <c r="AD34" s="28">
        <f t="shared" si="6"/>
        <v>17.125461441213655</v>
      </c>
      <c r="AE34" s="28">
        <f t="shared" si="6"/>
        <v>42.794917825537297</v>
      </c>
      <c r="AF34" s="28">
        <f t="shared" si="6"/>
        <v>10.56890012642225</v>
      </c>
      <c r="AG34" s="28">
        <f t="shared" si="6"/>
        <v>3.6792983565107455</v>
      </c>
      <c r="AH34" s="28">
        <f t="shared" si="6"/>
        <v>0.73585967130214935</v>
      </c>
      <c r="AI34" s="44">
        <f t="shared" si="5"/>
        <v>791.7552452591658</v>
      </c>
    </row>
    <row r="35" spans="2:37" x14ac:dyDescent="0.25">
      <c r="B35" s="15" t="s">
        <v>2</v>
      </c>
      <c r="C35" s="18" t="s">
        <v>23</v>
      </c>
      <c r="D35" s="28">
        <f>D6*9500/565/0.7/1000</f>
        <v>150.24916561314794</v>
      </c>
      <c r="E35" s="28">
        <f t="shared" si="6"/>
        <v>83.486624525916554</v>
      </c>
      <c r="F35" s="28">
        <f>F6*9500/565/0.7/1000</f>
        <v>30.304039190897598</v>
      </c>
      <c r="G35" s="28">
        <f t="shared" si="6"/>
        <v>1.1372376738305943</v>
      </c>
      <c r="H35" s="28">
        <f t="shared" si="6"/>
        <v>0</v>
      </c>
      <c r="I35" s="28">
        <f t="shared" si="6"/>
        <v>0</v>
      </c>
      <c r="J35" s="28">
        <f t="shared" si="6"/>
        <v>0</v>
      </c>
      <c r="K35" s="28">
        <f t="shared" si="6"/>
        <v>0</v>
      </c>
      <c r="L35" s="28">
        <f t="shared" si="6"/>
        <v>0</v>
      </c>
      <c r="M35" s="28">
        <f t="shared" si="6"/>
        <v>0</v>
      </c>
      <c r="N35" s="28">
        <f t="shared" si="6"/>
        <v>0</v>
      </c>
      <c r="O35" s="28">
        <f t="shared" si="6"/>
        <v>5.4186030341340077</v>
      </c>
      <c r="P35" s="28">
        <f t="shared" si="6"/>
        <v>9.6999683944374215</v>
      </c>
      <c r="Q35" s="28">
        <f t="shared" si="6"/>
        <v>0</v>
      </c>
      <c r="R35" s="28">
        <f t="shared" si="6"/>
        <v>0</v>
      </c>
      <c r="S35" s="28">
        <f t="shared" si="6"/>
        <v>0</v>
      </c>
      <c r="T35" s="28">
        <f t="shared" si="6"/>
        <v>0</v>
      </c>
      <c r="U35" s="28">
        <f t="shared" si="6"/>
        <v>0</v>
      </c>
      <c r="V35" s="28">
        <f t="shared" si="6"/>
        <v>2.3476169405815428</v>
      </c>
      <c r="W35" s="28">
        <f t="shared" si="6"/>
        <v>0</v>
      </c>
      <c r="X35" s="28">
        <f t="shared" si="6"/>
        <v>0</v>
      </c>
      <c r="Y35" s="28">
        <f t="shared" si="6"/>
        <v>0</v>
      </c>
      <c r="Z35" s="28">
        <f t="shared" si="6"/>
        <v>0</v>
      </c>
      <c r="AA35" s="28">
        <f t="shared" si="6"/>
        <v>0</v>
      </c>
      <c r="AB35" s="28">
        <f t="shared" si="6"/>
        <v>0</v>
      </c>
      <c r="AC35" s="28">
        <f t="shared" si="6"/>
        <v>0</v>
      </c>
      <c r="AD35" s="28">
        <f t="shared" si="6"/>
        <v>0</v>
      </c>
      <c r="AE35" s="28">
        <f t="shared" si="6"/>
        <v>0</v>
      </c>
      <c r="AF35" s="28">
        <f t="shared" si="6"/>
        <v>0</v>
      </c>
      <c r="AG35" s="28">
        <f t="shared" si="6"/>
        <v>0</v>
      </c>
      <c r="AH35" s="28">
        <f t="shared" si="6"/>
        <v>0</v>
      </c>
      <c r="AI35" s="44">
        <f t="shared" si="5"/>
        <v>282.64325537294559</v>
      </c>
    </row>
    <row r="36" spans="2:37" x14ac:dyDescent="0.25">
      <c r="B36" s="15" t="s">
        <v>6</v>
      </c>
      <c r="C36" s="18" t="s">
        <v>23</v>
      </c>
      <c r="D36" s="28">
        <v>15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44">
        <f t="shared" si="5"/>
        <v>15</v>
      </c>
    </row>
    <row r="37" spans="2:37" ht="15.75" thickBot="1" x14ac:dyDescent="0.3">
      <c r="B37" s="15" t="s">
        <v>48</v>
      </c>
      <c r="C37" s="17" t="s">
        <v>23</v>
      </c>
      <c r="D37" s="28">
        <v>27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44">
        <f t="shared" si="5"/>
        <v>27</v>
      </c>
    </row>
    <row r="38" spans="2:37" ht="16.5" thickBot="1" x14ac:dyDescent="0.3">
      <c r="B38" s="231" t="s">
        <v>28</v>
      </c>
      <c r="C38" s="232"/>
      <c r="D38" s="228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</row>
    <row r="39" spans="2:37" x14ac:dyDescent="0.25">
      <c r="B39" s="15" t="s">
        <v>29</v>
      </c>
      <c r="C39" s="101" t="s">
        <v>32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144">
        <f>SUM(D39:AH39)</f>
        <v>0</v>
      </c>
    </row>
    <row r="40" spans="2:37" x14ac:dyDescent="0.25">
      <c r="B40" s="15" t="s">
        <v>30</v>
      </c>
      <c r="C40" s="15" t="s">
        <v>32</v>
      </c>
      <c r="D40" s="28">
        <v>183</v>
      </c>
      <c r="E40" s="3">
        <v>176</v>
      </c>
      <c r="F40" s="3">
        <v>208</v>
      </c>
      <c r="G40" s="3">
        <v>157</v>
      </c>
      <c r="H40" s="3">
        <v>203</v>
      </c>
      <c r="I40" s="3">
        <v>221</v>
      </c>
      <c r="J40" s="3">
        <v>235</v>
      </c>
      <c r="K40" s="3">
        <v>189</v>
      </c>
      <c r="L40" s="3">
        <v>187</v>
      </c>
      <c r="M40" s="3">
        <v>201</v>
      </c>
      <c r="N40" s="3">
        <v>188</v>
      </c>
      <c r="O40" s="3">
        <v>199</v>
      </c>
      <c r="P40" s="3">
        <v>160</v>
      </c>
      <c r="Q40" s="3">
        <v>147</v>
      </c>
      <c r="R40" s="3">
        <v>142</v>
      </c>
      <c r="S40" s="3">
        <v>173</v>
      </c>
      <c r="T40" s="3">
        <v>180</v>
      </c>
      <c r="U40" s="3">
        <v>76</v>
      </c>
      <c r="V40" s="3">
        <v>96</v>
      </c>
      <c r="W40" s="3">
        <v>149</v>
      </c>
      <c r="X40" s="3">
        <v>185</v>
      </c>
      <c r="Y40" s="3">
        <v>164</v>
      </c>
      <c r="Z40" s="3">
        <v>164</v>
      </c>
      <c r="AA40" s="3">
        <v>167</v>
      </c>
      <c r="AB40" s="3">
        <v>168</v>
      </c>
      <c r="AC40" s="3">
        <v>154</v>
      </c>
      <c r="AD40" s="3">
        <v>179</v>
      </c>
      <c r="AE40" s="3">
        <v>190</v>
      </c>
      <c r="AF40" s="3">
        <v>184</v>
      </c>
      <c r="AG40" s="3">
        <v>188</v>
      </c>
      <c r="AH40" s="193">
        <v>159</v>
      </c>
      <c r="AI40" s="145">
        <f>SUM(D40:AH40)</f>
        <v>5372</v>
      </c>
      <c r="AK40" s="161"/>
    </row>
    <row r="41" spans="2:37" x14ac:dyDescent="0.25">
      <c r="B41" s="15" t="s">
        <v>31</v>
      </c>
      <c r="C41" s="15" t="s">
        <v>32</v>
      </c>
      <c r="D41" s="28">
        <v>108</v>
      </c>
      <c r="E41" s="3">
        <v>110</v>
      </c>
      <c r="F41" s="3">
        <v>122</v>
      </c>
      <c r="G41" s="3">
        <v>122</v>
      </c>
      <c r="H41" s="3">
        <v>112</v>
      </c>
      <c r="I41" s="3">
        <v>117</v>
      </c>
      <c r="J41" s="3">
        <v>159</v>
      </c>
      <c r="K41" s="3">
        <v>164</v>
      </c>
      <c r="L41" s="3">
        <v>191</v>
      </c>
      <c r="M41" s="3">
        <v>197</v>
      </c>
      <c r="N41" s="3">
        <v>191</v>
      </c>
      <c r="O41" s="3">
        <v>180</v>
      </c>
      <c r="P41" s="3">
        <v>134</v>
      </c>
      <c r="Q41" s="3">
        <v>164</v>
      </c>
      <c r="R41" s="3">
        <v>171</v>
      </c>
      <c r="S41" s="3">
        <v>187</v>
      </c>
      <c r="T41" s="3">
        <v>179</v>
      </c>
      <c r="U41" s="3">
        <v>157</v>
      </c>
      <c r="V41" s="3">
        <v>126</v>
      </c>
      <c r="W41" s="3">
        <v>125</v>
      </c>
      <c r="X41" s="3">
        <v>118</v>
      </c>
      <c r="Y41" s="3">
        <v>116</v>
      </c>
      <c r="Z41" s="3">
        <v>131</v>
      </c>
      <c r="AA41" s="3">
        <v>122</v>
      </c>
      <c r="AB41" s="3">
        <v>131</v>
      </c>
      <c r="AC41" s="3">
        <v>130</v>
      </c>
      <c r="AD41" s="3">
        <v>147</v>
      </c>
      <c r="AE41" s="3">
        <v>153</v>
      </c>
      <c r="AF41" s="3">
        <v>152</v>
      </c>
      <c r="AG41" s="3">
        <v>203</v>
      </c>
      <c r="AH41" s="193">
        <v>212</v>
      </c>
      <c r="AI41" s="145">
        <f t="shared" ref="AI41:AI43" si="7">SUM(D41:AH41)</f>
        <v>4631</v>
      </c>
      <c r="AK41" s="161"/>
    </row>
    <row r="42" spans="2:37" x14ac:dyDescent="0.25">
      <c r="B42" s="15" t="s">
        <v>3</v>
      </c>
      <c r="C42" s="15" t="s">
        <v>32</v>
      </c>
      <c r="D42" s="31">
        <f t="shared" ref="D42:AH44" si="8">(D7*9500*0.84)/10^6</f>
        <v>0</v>
      </c>
      <c r="E42" s="6">
        <f t="shared" si="8"/>
        <v>0</v>
      </c>
      <c r="F42" s="6">
        <f t="shared" si="8"/>
        <v>0</v>
      </c>
      <c r="G42" s="6">
        <f t="shared" si="8"/>
        <v>0</v>
      </c>
      <c r="H42" s="6">
        <f t="shared" si="8"/>
        <v>0</v>
      </c>
      <c r="I42" s="6">
        <f t="shared" si="8"/>
        <v>0</v>
      </c>
      <c r="J42" s="6">
        <f t="shared" si="8"/>
        <v>0</v>
      </c>
      <c r="K42" s="6">
        <f t="shared" si="8"/>
        <v>0</v>
      </c>
      <c r="L42" s="6">
        <f t="shared" si="8"/>
        <v>0</v>
      </c>
      <c r="M42" s="6">
        <f t="shared" si="8"/>
        <v>0</v>
      </c>
      <c r="N42" s="6">
        <f t="shared" si="8"/>
        <v>0</v>
      </c>
      <c r="O42" s="6">
        <f t="shared" si="8"/>
        <v>0</v>
      </c>
      <c r="P42" s="6">
        <f t="shared" si="8"/>
        <v>0</v>
      </c>
      <c r="Q42" s="6">
        <f t="shared" si="8"/>
        <v>0</v>
      </c>
      <c r="R42" s="6">
        <f t="shared" si="8"/>
        <v>0</v>
      </c>
      <c r="S42" s="6">
        <f t="shared" si="8"/>
        <v>0</v>
      </c>
      <c r="T42" s="6">
        <f t="shared" si="8"/>
        <v>0</v>
      </c>
      <c r="U42" s="6">
        <f t="shared" si="8"/>
        <v>0</v>
      </c>
      <c r="V42" s="6">
        <f t="shared" si="8"/>
        <v>0</v>
      </c>
      <c r="W42" s="6">
        <f t="shared" si="8"/>
        <v>0</v>
      </c>
      <c r="X42" s="6">
        <f t="shared" si="8"/>
        <v>0</v>
      </c>
      <c r="Y42" s="6">
        <f t="shared" si="8"/>
        <v>0</v>
      </c>
      <c r="Z42" s="6">
        <f t="shared" si="8"/>
        <v>0</v>
      </c>
      <c r="AA42" s="6">
        <f t="shared" si="8"/>
        <v>0</v>
      </c>
      <c r="AB42" s="6">
        <f t="shared" si="8"/>
        <v>0</v>
      </c>
      <c r="AC42" s="6">
        <f t="shared" si="8"/>
        <v>0</v>
      </c>
      <c r="AD42" s="6">
        <f t="shared" si="8"/>
        <v>0</v>
      </c>
      <c r="AE42" s="6">
        <f t="shared" si="8"/>
        <v>0</v>
      </c>
      <c r="AF42" s="6">
        <f t="shared" si="8"/>
        <v>15.4458486</v>
      </c>
      <c r="AG42" s="6">
        <f t="shared" si="8"/>
        <v>0</v>
      </c>
      <c r="AH42" s="6">
        <f t="shared" si="8"/>
        <v>0</v>
      </c>
      <c r="AI42" s="145">
        <f t="shared" si="7"/>
        <v>15.4458486</v>
      </c>
      <c r="AK42" s="160"/>
    </row>
    <row r="43" spans="2:37" x14ac:dyDescent="0.25">
      <c r="B43" s="15" t="s">
        <v>4</v>
      </c>
      <c r="C43" s="15" t="s">
        <v>32</v>
      </c>
      <c r="D43" s="31">
        <f t="shared" si="8"/>
        <v>0</v>
      </c>
      <c r="E43" s="6">
        <f t="shared" si="8"/>
        <v>0</v>
      </c>
      <c r="F43" s="6">
        <f t="shared" si="8"/>
        <v>0</v>
      </c>
      <c r="G43" s="6">
        <f t="shared" si="8"/>
        <v>0</v>
      </c>
      <c r="H43" s="6">
        <f t="shared" si="8"/>
        <v>0</v>
      </c>
      <c r="I43" s="6">
        <f t="shared" si="8"/>
        <v>0</v>
      </c>
      <c r="J43" s="6">
        <f t="shared" si="8"/>
        <v>0</v>
      </c>
      <c r="K43" s="6">
        <f t="shared" si="8"/>
        <v>0</v>
      </c>
      <c r="L43" s="6">
        <f t="shared" si="8"/>
        <v>0</v>
      </c>
      <c r="M43" s="6">
        <f t="shared" si="8"/>
        <v>0</v>
      </c>
      <c r="N43" s="6">
        <f t="shared" si="8"/>
        <v>0</v>
      </c>
      <c r="O43" s="6">
        <f t="shared" si="8"/>
        <v>0</v>
      </c>
      <c r="P43" s="6">
        <f t="shared" si="8"/>
        <v>0</v>
      </c>
      <c r="Q43" s="6">
        <f t="shared" si="8"/>
        <v>0</v>
      </c>
      <c r="R43" s="6">
        <f t="shared" si="8"/>
        <v>0</v>
      </c>
      <c r="S43" s="6">
        <f t="shared" si="8"/>
        <v>0</v>
      </c>
      <c r="T43" s="6">
        <f t="shared" si="8"/>
        <v>0</v>
      </c>
      <c r="U43" s="6">
        <f t="shared" si="8"/>
        <v>0</v>
      </c>
      <c r="V43" s="6">
        <f t="shared" si="8"/>
        <v>0</v>
      </c>
      <c r="W43" s="6">
        <f t="shared" si="8"/>
        <v>0</v>
      </c>
      <c r="X43" s="6">
        <f t="shared" si="8"/>
        <v>0</v>
      </c>
      <c r="Y43" s="6">
        <f t="shared" si="8"/>
        <v>0</v>
      </c>
      <c r="Z43" s="6">
        <f t="shared" si="8"/>
        <v>0</v>
      </c>
      <c r="AA43" s="6">
        <f t="shared" si="8"/>
        <v>0</v>
      </c>
      <c r="AB43" s="6">
        <f t="shared" si="8"/>
        <v>0</v>
      </c>
      <c r="AC43" s="6">
        <f t="shared" si="8"/>
        <v>0</v>
      </c>
      <c r="AD43" s="6">
        <f t="shared" si="8"/>
        <v>0</v>
      </c>
      <c r="AE43" s="6">
        <f t="shared" si="8"/>
        <v>0</v>
      </c>
      <c r="AF43" s="6">
        <f t="shared" si="8"/>
        <v>14.0234934</v>
      </c>
      <c r="AG43" s="6">
        <f t="shared" si="8"/>
        <v>0</v>
      </c>
      <c r="AH43" s="6">
        <f t="shared" si="8"/>
        <v>0</v>
      </c>
      <c r="AI43" s="145">
        <f t="shared" si="7"/>
        <v>14.0234934</v>
      </c>
    </row>
    <row r="44" spans="2:37" ht="15.75" thickBot="1" x14ac:dyDescent="0.3">
      <c r="B44" s="15" t="s">
        <v>5</v>
      </c>
      <c r="C44" s="15" t="s">
        <v>32</v>
      </c>
      <c r="D44" s="80">
        <f t="shared" si="8"/>
        <v>0</v>
      </c>
      <c r="E44" s="81">
        <f t="shared" si="8"/>
        <v>0</v>
      </c>
      <c r="F44" s="81">
        <f t="shared" si="8"/>
        <v>0</v>
      </c>
      <c r="G44" s="81">
        <f t="shared" si="8"/>
        <v>0</v>
      </c>
      <c r="H44" s="81">
        <f t="shared" si="8"/>
        <v>0</v>
      </c>
      <c r="I44" s="81">
        <f t="shared" si="8"/>
        <v>0</v>
      </c>
      <c r="J44" s="81">
        <f t="shared" si="8"/>
        <v>0</v>
      </c>
      <c r="K44" s="81">
        <f t="shared" si="8"/>
        <v>0</v>
      </c>
      <c r="L44" s="81">
        <f t="shared" si="8"/>
        <v>0</v>
      </c>
      <c r="M44" s="81">
        <f t="shared" si="8"/>
        <v>0</v>
      </c>
      <c r="N44" s="81">
        <f t="shared" si="8"/>
        <v>0</v>
      </c>
      <c r="O44" s="81">
        <f t="shared" si="8"/>
        <v>0</v>
      </c>
      <c r="P44" s="81">
        <f t="shared" si="8"/>
        <v>0</v>
      </c>
      <c r="Q44" s="81">
        <f t="shared" si="8"/>
        <v>0</v>
      </c>
      <c r="R44" s="81">
        <f t="shared" si="8"/>
        <v>0</v>
      </c>
      <c r="S44" s="81">
        <f t="shared" si="8"/>
        <v>0</v>
      </c>
      <c r="T44" s="81">
        <f t="shared" si="8"/>
        <v>0</v>
      </c>
      <c r="U44" s="81">
        <f t="shared" si="8"/>
        <v>0</v>
      </c>
      <c r="V44" s="81">
        <f t="shared" si="8"/>
        <v>0</v>
      </c>
      <c r="W44" s="81">
        <f t="shared" si="8"/>
        <v>0</v>
      </c>
      <c r="X44" s="81">
        <f t="shared" si="8"/>
        <v>0</v>
      </c>
      <c r="Y44" s="81">
        <f t="shared" si="8"/>
        <v>0</v>
      </c>
      <c r="Z44" s="81">
        <f t="shared" si="8"/>
        <v>0</v>
      </c>
      <c r="AA44" s="81">
        <f t="shared" si="8"/>
        <v>0</v>
      </c>
      <c r="AB44" s="81">
        <f t="shared" si="8"/>
        <v>0</v>
      </c>
      <c r="AC44" s="81">
        <f t="shared" si="8"/>
        <v>0</v>
      </c>
      <c r="AD44" s="81">
        <f t="shared" si="8"/>
        <v>0</v>
      </c>
      <c r="AE44" s="81">
        <f t="shared" si="8"/>
        <v>0</v>
      </c>
      <c r="AF44" s="81">
        <f t="shared" si="8"/>
        <v>0</v>
      </c>
      <c r="AG44" s="81">
        <f t="shared" si="8"/>
        <v>0</v>
      </c>
      <c r="AH44" s="81">
        <f t="shared" si="8"/>
        <v>0</v>
      </c>
      <c r="AI44" s="145">
        <f>SUM(D44:AH44)</f>
        <v>0</v>
      </c>
    </row>
    <row r="45" spans="2:37" ht="16.5" thickBot="1" x14ac:dyDescent="0.3">
      <c r="B45" s="231" t="s">
        <v>40</v>
      </c>
      <c r="C45" s="232"/>
      <c r="D45" s="243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30"/>
    </row>
    <row r="46" spans="2:37" x14ac:dyDescent="0.25">
      <c r="B46" s="15" t="s">
        <v>41</v>
      </c>
      <c r="C46" s="16" t="s">
        <v>42</v>
      </c>
      <c r="D46" s="83">
        <v>2961.78</v>
      </c>
      <c r="E46" s="84">
        <v>3699.8511904761931</v>
      </c>
      <c r="F46" s="84">
        <v>2857.54</v>
      </c>
      <c r="G46" s="84">
        <v>2587.0981999999999</v>
      </c>
      <c r="H46" s="84">
        <v>2808.78</v>
      </c>
      <c r="I46" s="84">
        <v>2809.07</v>
      </c>
      <c r="J46" s="84">
        <v>3352.44</v>
      </c>
      <c r="K46" s="84">
        <v>4425.9098999999997</v>
      </c>
      <c r="L46" s="84">
        <v>5109.84</v>
      </c>
      <c r="M46" s="84">
        <v>5460.86</v>
      </c>
      <c r="N46" s="84">
        <v>5914.1534391534387</v>
      </c>
      <c r="O46" s="84">
        <v>4765.0402336860652</v>
      </c>
      <c r="P46" s="84">
        <v>4232.3605599647271</v>
      </c>
      <c r="Q46" s="61">
        <v>4993.9379409171088</v>
      </c>
      <c r="R46" s="61">
        <v>6174.38</v>
      </c>
      <c r="S46" s="61">
        <v>5341.161816578483</v>
      </c>
      <c r="T46" s="61">
        <v>5810.9400000000005</v>
      </c>
      <c r="U46" s="61">
        <v>5622.78</v>
      </c>
      <c r="V46" s="61">
        <v>5772.18</v>
      </c>
      <c r="W46" s="61">
        <v>5243.1100000000006</v>
      </c>
      <c r="X46" s="61">
        <v>5820.9277000000002</v>
      </c>
      <c r="Y46" s="61">
        <v>6523.65</v>
      </c>
      <c r="Z46" s="61">
        <v>5976.26</v>
      </c>
      <c r="AA46" s="61">
        <v>5887.41</v>
      </c>
      <c r="AB46" s="61">
        <v>5684.1</v>
      </c>
      <c r="AC46" s="61">
        <v>6116.4638447971793</v>
      </c>
      <c r="AD46" s="61">
        <v>5940.02</v>
      </c>
      <c r="AE46" s="61">
        <v>6629.3700000000008</v>
      </c>
      <c r="AF46" s="61">
        <v>8596</v>
      </c>
      <c r="AG46" s="61">
        <v>7511.7900000000009</v>
      </c>
      <c r="AH46" s="190">
        <v>8049.3059999999996</v>
      </c>
      <c r="AI46" s="63">
        <f>SUM(D46:AH46)</f>
        <v>162678.5108255732</v>
      </c>
    </row>
    <row r="47" spans="2:37" ht="15.75" thickBot="1" x14ac:dyDescent="0.3">
      <c r="B47" s="15" t="s">
        <v>43</v>
      </c>
      <c r="C47" s="17" t="s">
        <v>44</v>
      </c>
      <c r="D47" s="68">
        <f>D46*0.6*D51</f>
        <v>14660.811</v>
      </c>
      <c r="E47" s="69">
        <f t="shared" ref="E47:AH47" si="9">E46*0.6*E51</f>
        <v>18314.263392857152</v>
      </c>
      <c r="F47" s="69">
        <f t="shared" si="9"/>
        <v>14144.822999999999</v>
      </c>
      <c r="G47" s="69">
        <f t="shared" si="9"/>
        <v>12806.13609</v>
      </c>
      <c r="H47" s="69">
        <f t="shared" si="9"/>
        <v>13903.460999999999</v>
      </c>
      <c r="I47" s="69">
        <f t="shared" si="9"/>
        <v>13904.896500000001</v>
      </c>
      <c r="J47" s="69">
        <f t="shared" si="9"/>
        <v>16594.578000000001</v>
      </c>
      <c r="K47" s="69">
        <f t="shared" si="9"/>
        <v>21908.254004999995</v>
      </c>
      <c r="L47" s="69">
        <f t="shared" si="9"/>
        <v>25293.707999999999</v>
      </c>
      <c r="M47" s="69">
        <f t="shared" si="9"/>
        <v>27031.256999999998</v>
      </c>
      <c r="N47" s="69">
        <f t="shared" si="9"/>
        <v>29275.059523809519</v>
      </c>
      <c r="O47" s="69">
        <f t="shared" si="9"/>
        <v>23586.949156746021</v>
      </c>
      <c r="P47" s="69">
        <f t="shared" si="9"/>
        <v>20950.184771825399</v>
      </c>
      <c r="Q47" s="69">
        <f t="shared" si="9"/>
        <v>24719.992807539689</v>
      </c>
      <c r="R47" s="69">
        <f t="shared" si="9"/>
        <v>30563.180999999997</v>
      </c>
      <c r="S47" s="69">
        <f t="shared" si="9"/>
        <v>26438.750992063491</v>
      </c>
      <c r="T47" s="69">
        <f t="shared" si="9"/>
        <v>28764.153000000002</v>
      </c>
      <c r="U47" s="69">
        <f t="shared" si="9"/>
        <v>27832.760999999999</v>
      </c>
      <c r="V47" s="69">
        <f t="shared" si="9"/>
        <v>28572.291000000001</v>
      </c>
      <c r="W47" s="69">
        <f t="shared" si="9"/>
        <v>25953.394500000002</v>
      </c>
      <c r="X47" s="69">
        <f t="shared" si="9"/>
        <v>28813.592114999999</v>
      </c>
      <c r="Y47" s="69">
        <f t="shared" si="9"/>
        <v>32292.067499999997</v>
      </c>
      <c r="Z47" s="69">
        <f t="shared" si="9"/>
        <v>29582.486999999997</v>
      </c>
      <c r="AA47" s="69">
        <f t="shared" si="9"/>
        <v>29142.679499999998</v>
      </c>
      <c r="AB47" s="69">
        <f t="shared" si="9"/>
        <v>28136.295000000002</v>
      </c>
      <c r="AC47" s="69">
        <f t="shared" si="9"/>
        <v>30276.496031746035</v>
      </c>
      <c r="AD47" s="69">
        <f t="shared" si="9"/>
        <v>29403.099000000002</v>
      </c>
      <c r="AE47" s="69">
        <f t="shared" si="9"/>
        <v>32815.381500000003</v>
      </c>
      <c r="AF47" s="69">
        <f t="shared" si="9"/>
        <v>42550.2</v>
      </c>
      <c r="AG47" s="69">
        <f t="shared" si="9"/>
        <v>37183.360500000003</v>
      </c>
      <c r="AH47" s="69">
        <f t="shared" si="9"/>
        <v>39844.064700000003</v>
      </c>
      <c r="AI47" s="71">
        <f>SUM(D47:AH47)</f>
        <v>805258.62858658726</v>
      </c>
    </row>
    <row r="48" spans="2:37" ht="16.5" thickBot="1" x14ac:dyDescent="0.3">
      <c r="B48" s="239" t="s">
        <v>52</v>
      </c>
      <c r="C48" s="240"/>
      <c r="D48" s="228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</row>
    <row r="49" spans="2:35" x14ac:dyDescent="0.25">
      <c r="B49" s="10" t="s">
        <v>36</v>
      </c>
      <c r="C49" s="110" t="s">
        <v>37</v>
      </c>
      <c r="D49" s="197">
        <v>26.58</v>
      </c>
      <c r="E49" s="197">
        <v>26.58</v>
      </c>
      <c r="F49" s="197">
        <v>26.58</v>
      </c>
      <c r="G49" s="197">
        <v>26.58</v>
      </c>
      <c r="H49" s="197">
        <v>26.58</v>
      </c>
      <c r="I49" s="197">
        <v>26.58</v>
      </c>
      <c r="J49" s="197">
        <v>26.58</v>
      </c>
      <c r="K49" s="197">
        <v>26.58</v>
      </c>
      <c r="L49" s="197">
        <v>26.58</v>
      </c>
      <c r="M49" s="197">
        <v>26.58</v>
      </c>
      <c r="N49" s="197">
        <v>26.58</v>
      </c>
      <c r="O49" s="197">
        <v>26.58</v>
      </c>
      <c r="P49" s="197">
        <v>26.58</v>
      </c>
      <c r="Q49" s="197">
        <v>26.58</v>
      </c>
      <c r="R49" s="197">
        <v>26.58</v>
      </c>
      <c r="S49" s="197">
        <v>26.58</v>
      </c>
      <c r="T49" s="197">
        <v>26.58</v>
      </c>
      <c r="U49" s="197">
        <v>26.58</v>
      </c>
      <c r="V49" s="197">
        <v>26.58</v>
      </c>
      <c r="W49" s="197">
        <v>26.58</v>
      </c>
      <c r="X49" s="197">
        <v>26.58</v>
      </c>
      <c r="Y49" s="197">
        <v>26.58</v>
      </c>
      <c r="Z49" s="197">
        <v>26.58</v>
      </c>
      <c r="AA49" s="197">
        <v>26.58</v>
      </c>
      <c r="AB49" s="197">
        <v>26.58</v>
      </c>
      <c r="AC49" s="197">
        <v>26.58</v>
      </c>
      <c r="AD49" s="197">
        <v>26.58</v>
      </c>
      <c r="AE49" s="197">
        <v>26.58</v>
      </c>
      <c r="AF49" s="197">
        <v>26.58</v>
      </c>
      <c r="AG49" s="197">
        <v>26.58</v>
      </c>
      <c r="AH49" s="197">
        <v>26.58</v>
      </c>
      <c r="AI49" s="85"/>
    </row>
    <row r="50" spans="2:35" x14ac:dyDescent="0.25">
      <c r="B50" s="13" t="s">
        <v>53</v>
      </c>
      <c r="C50" s="109" t="s">
        <v>54</v>
      </c>
      <c r="D50" s="197">
        <v>6.14</v>
      </c>
      <c r="E50" s="197">
        <v>6.14</v>
      </c>
      <c r="F50" s="197">
        <v>6.14</v>
      </c>
      <c r="G50" s="197">
        <v>6.14</v>
      </c>
      <c r="H50" s="197">
        <v>6.14</v>
      </c>
      <c r="I50" s="197">
        <v>6.14</v>
      </c>
      <c r="J50" s="197">
        <v>6.14</v>
      </c>
      <c r="K50" s="197">
        <v>6.14</v>
      </c>
      <c r="L50" s="197">
        <v>6.14</v>
      </c>
      <c r="M50" s="197">
        <v>6.14</v>
      </c>
      <c r="N50" s="197">
        <v>6.14</v>
      </c>
      <c r="O50" s="197">
        <v>6.14</v>
      </c>
      <c r="P50" s="197">
        <v>6.14</v>
      </c>
      <c r="Q50" s="197">
        <v>6.14</v>
      </c>
      <c r="R50" s="197">
        <v>6.14</v>
      </c>
      <c r="S50" s="197">
        <v>6.14</v>
      </c>
      <c r="T50" s="197">
        <v>6.14</v>
      </c>
      <c r="U50" s="197">
        <v>6.14</v>
      </c>
      <c r="V50" s="197">
        <v>6.14</v>
      </c>
      <c r="W50" s="197">
        <v>6.14</v>
      </c>
      <c r="X50" s="197">
        <v>6.14</v>
      </c>
      <c r="Y50" s="197">
        <v>6.14</v>
      </c>
      <c r="Z50" s="197">
        <v>6.14</v>
      </c>
      <c r="AA50" s="197">
        <v>6.14</v>
      </c>
      <c r="AB50" s="197">
        <v>6.14</v>
      </c>
      <c r="AC50" s="197">
        <v>6.14</v>
      </c>
      <c r="AD50" s="197">
        <v>6.14</v>
      </c>
      <c r="AE50" s="197">
        <v>6.14</v>
      </c>
      <c r="AF50" s="197">
        <v>6.14</v>
      </c>
      <c r="AG50" s="197">
        <v>6.14</v>
      </c>
      <c r="AH50" s="197">
        <v>6.14</v>
      </c>
      <c r="AI50" s="46"/>
    </row>
    <row r="51" spans="2:35" x14ac:dyDescent="0.25">
      <c r="B51" s="13" t="s">
        <v>126</v>
      </c>
      <c r="C51" s="109" t="s">
        <v>39</v>
      </c>
      <c r="D51" s="197">
        <v>8.25</v>
      </c>
      <c r="E51" s="197">
        <v>8.25</v>
      </c>
      <c r="F51" s="197">
        <v>8.25</v>
      </c>
      <c r="G51" s="197">
        <v>8.25</v>
      </c>
      <c r="H51" s="197">
        <v>8.25</v>
      </c>
      <c r="I51" s="197">
        <v>8.25</v>
      </c>
      <c r="J51" s="197">
        <v>8.25</v>
      </c>
      <c r="K51" s="197">
        <v>8.25</v>
      </c>
      <c r="L51" s="197">
        <v>8.25</v>
      </c>
      <c r="M51" s="197">
        <v>8.25</v>
      </c>
      <c r="N51" s="197">
        <v>8.25</v>
      </c>
      <c r="O51" s="197">
        <v>8.25</v>
      </c>
      <c r="P51" s="197">
        <v>8.25</v>
      </c>
      <c r="Q51" s="197">
        <v>8.25</v>
      </c>
      <c r="R51" s="197">
        <v>8.25</v>
      </c>
      <c r="S51" s="197">
        <v>8.25</v>
      </c>
      <c r="T51" s="197">
        <v>8.25</v>
      </c>
      <c r="U51" s="197">
        <v>8.25</v>
      </c>
      <c r="V51" s="197">
        <v>8.25</v>
      </c>
      <c r="W51" s="197">
        <v>8.25</v>
      </c>
      <c r="X51" s="197">
        <v>8.25</v>
      </c>
      <c r="Y51" s="197">
        <v>8.25</v>
      </c>
      <c r="Z51" s="197">
        <v>8.25</v>
      </c>
      <c r="AA51" s="197">
        <v>8.25</v>
      </c>
      <c r="AB51" s="197">
        <v>8.25</v>
      </c>
      <c r="AC51" s="197">
        <v>8.25</v>
      </c>
      <c r="AD51" s="197">
        <v>8.25</v>
      </c>
      <c r="AE51" s="197">
        <v>8.25</v>
      </c>
      <c r="AF51" s="197">
        <v>8.25</v>
      </c>
      <c r="AG51" s="197">
        <v>8.25</v>
      </c>
      <c r="AH51" s="197">
        <v>8.25</v>
      </c>
      <c r="AI51" s="46"/>
    </row>
    <row r="52" spans="2:35" x14ac:dyDescent="0.25">
      <c r="B52" s="13" t="s">
        <v>127</v>
      </c>
      <c r="C52" s="109" t="s">
        <v>39</v>
      </c>
      <c r="D52" s="197">
        <v>13.38</v>
      </c>
      <c r="E52" s="197">
        <v>13.38</v>
      </c>
      <c r="F52" s="197">
        <v>13.38</v>
      </c>
      <c r="G52" s="197">
        <v>13.38</v>
      </c>
      <c r="H52" s="197">
        <v>13.38</v>
      </c>
      <c r="I52" s="197">
        <v>13.38</v>
      </c>
      <c r="J52" s="197">
        <v>13.38</v>
      </c>
      <c r="K52" s="197">
        <v>13.38</v>
      </c>
      <c r="L52" s="197">
        <v>13.38</v>
      </c>
      <c r="M52" s="197">
        <v>13.38</v>
      </c>
      <c r="N52" s="197">
        <v>13.38</v>
      </c>
      <c r="O52" s="197">
        <v>13.38</v>
      </c>
      <c r="P52" s="197">
        <v>13.38</v>
      </c>
      <c r="Q52" s="197">
        <v>13.38</v>
      </c>
      <c r="R52" s="197">
        <v>13.38</v>
      </c>
      <c r="S52" s="197">
        <v>13.38</v>
      </c>
      <c r="T52" s="197">
        <v>13.38</v>
      </c>
      <c r="U52" s="197">
        <v>13.38</v>
      </c>
      <c r="V52" s="197">
        <v>13.38</v>
      </c>
      <c r="W52" s="197">
        <v>13.38</v>
      </c>
      <c r="X52" s="197">
        <v>13.38</v>
      </c>
      <c r="Y52" s="197">
        <v>13.38</v>
      </c>
      <c r="Z52" s="197">
        <v>13.38</v>
      </c>
      <c r="AA52" s="197">
        <v>13.38</v>
      </c>
      <c r="AB52" s="197">
        <v>13.38</v>
      </c>
      <c r="AC52" s="197">
        <v>13.38</v>
      </c>
      <c r="AD52" s="197">
        <v>13.38</v>
      </c>
      <c r="AE52" s="197">
        <v>13.38</v>
      </c>
      <c r="AF52" s="197">
        <v>13.38</v>
      </c>
      <c r="AG52" s="197">
        <v>13.38</v>
      </c>
      <c r="AH52" s="197">
        <v>13.38</v>
      </c>
      <c r="AI52" s="46"/>
    </row>
    <row r="53" spans="2:35" x14ac:dyDescent="0.25">
      <c r="B53" s="219" t="s">
        <v>51</v>
      </c>
      <c r="C53" s="109" t="s">
        <v>39</v>
      </c>
      <c r="D53" s="108">
        <f>IFERROR(((D18-D19)*D49/D26)+1.2-(D47/D26),"")</f>
        <v>6.2355067604227417</v>
      </c>
      <c r="E53" s="108">
        <f t="shared" ref="E53:AH53" si="10">IFERROR(((E18-E19)*E49/E26)+1.2-(E47/E26),"")</f>
        <v>6.110942186984806</v>
      </c>
      <c r="F53" s="108">
        <f t="shared" si="10"/>
        <v>6.3735090767351803</v>
      </c>
      <c r="G53" s="108">
        <f t="shared" si="10"/>
        <v>6.3319579805923718</v>
      </c>
      <c r="H53" s="108">
        <f t="shared" si="10"/>
        <v>6.2180352021245087</v>
      </c>
      <c r="I53" s="108">
        <f t="shared" si="10"/>
        <v>6.2865917881475157</v>
      </c>
      <c r="J53" s="108">
        <f t="shared" si="10"/>
        <v>6.1046177354449114</v>
      </c>
      <c r="K53" s="108">
        <f t="shared" si="10"/>
        <v>6.4023332287914725</v>
      </c>
      <c r="L53" s="108">
        <f t="shared" si="10"/>
        <v>6.3636330479587251</v>
      </c>
      <c r="M53" s="108">
        <f t="shared" si="10"/>
        <v>6.3548490629040462</v>
      </c>
      <c r="N53" s="108">
        <f t="shared" si="10"/>
        <v>6.6374473294703646</v>
      </c>
      <c r="O53" s="108">
        <f t="shared" si="10"/>
        <v>6.0157144841451728</v>
      </c>
      <c r="P53" s="108">
        <f t="shared" si="10"/>
        <v>5.9487859085510673</v>
      </c>
      <c r="Q53" s="108">
        <f t="shared" si="10"/>
        <v>5.7840715904129336</v>
      </c>
      <c r="R53" s="108">
        <f t="shared" si="10"/>
        <v>5.8970056645785025</v>
      </c>
      <c r="S53" s="108">
        <f t="shared" si="10"/>
        <v>6.3629157134709757</v>
      </c>
      <c r="T53" s="108">
        <f t="shared" si="10"/>
        <v>5.9777293488083334</v>
      </c>
      <c r="U53" s="108">
        <f t="shared" si="10"/>
        <v>5.909680504475002</v>
      </c>
      <c r="V53" s="108">
        <f t="shared" si="10"/>
        <v>6.0739039421292693</v>
      </c>
      <c r="W53" s="108">
        <f t="shared" si="10"/>
        <v>5.9770865744415307</v>
      </c>
      <c r="X53" s="108">
        <f t="shared" si="10"/>
        <v>5.9208856342105269</v>
      </c>
      <c r="Y53" s="108">
        <f t="shared" si="10"/>
        <v>5.6953830489171811</v>
      </c>
      <c r="Z53" s="108">
        <f t="shared" si="10"/>
        <v>5.7743370633532116</v>
      </c>
      <c r="AA53" s="108">
        <f t="shared" si="10"/>
        <v>5.9248293690625777</v>
      </c>
      <c r="AB53" s="108">
        <f t="shared" si="10"/>
        <v>6.1064716182111356</v>
      </c>
      <c r="AC53" s="108">
        <f t="shared" si="10"/>
        <v>6.1129113712558603</v>
      </c>
      <c r="AD53" s="108">
        <f t="shared" si="10"/>
        <v>6.024009727466674</v>
      </c>
      <c r="AE53" s="108">
        <f t="shared" si="10"/>
        <v>5.6149627534223203</v>
      </c>
      <c r="AF53" s="108">
        <f t="shared" si="10"/>
        <v>5.7371737265987877</v>
      </c>
      <c r="AG53" s="108">
        <f t="shared" si="10"/>
        <v>5.8524220079723657</v>
      </c>
      <c r="AH53" s="108">
        <f t="shared" si="10"/>
        <v>5.8967541520239291</v>
      </c>
      <c r="AI53" s="46"/>
    </row>
    <row r="54" spans="2:35" x14ac:dyDescent="0.25">
      <c r="B54" s="13" t="s">
        <v>75</v>
      </c>
      <c r="C54" s="109" t="s">
        <v>44</v>
      </c>
      <c r="D54" s="25">
        <f t="shared" ref="D54:AH54" si="11">IFERROR((D51-D53)*D26,"")</f>
        <v>165833.0834819999</v>
      </c>
      <c r="E54" s="25">
        <f t="shared" si="11"/>
        <v>265961.89223905717</v>
      </c>
      <c r="F54" s="25">
        <f t="shared" si="11"/>
        <v>235537.14068820016</v>
      </c>
      <c r="G54" s="25">
        <f t="shared" si="11"/>
        <v>226912.04306400006</v>
      </c>
      <c r="H54" s="25">
        <f t="shared" si="11"/>
        <v>246761.80505399968</v>
      </c>
      <c r="I54" s="25">
        <f t="shared" si="11"/>
        <v>238938.92574959993</v>
      </c>
      <c r="J54" s="25">
        <f t="shared" si="11"/>
        <v>278522.10711359984</v>
      </c>
      <c r="K54" s="25">
        <f t="shared" si="11"/>
        <v>245902.2752466005</v>
      </c>
      <c r="L54" s="25">
        <f t="shared" si="11"/>
        <v>267622.65221999976</v>
      </c>
      <c r="M54" s="25">
        <f t="shared" si="11"/>
        <v>267352.7329980004</v>
      </c>
      <c r="N54" s="25">
        <f t="shared" si="11"/>
        <v>228621.26741700957</v>
      </c>
      <c r="O54" s="25">
        <f t="shared" si="11"/>
        <v>307652.1783911463</v>
      </c>
      <c r="P54" s="25">
        <f t="shared" si="11"/>
        <v>306406.6562764254</v>
      </c>
      <c r="Q54" s="25">
        <f t="shared" si="11"/>
        <v>318055.44626853982</v>
      </c>
      <c r="R54" s="25">
        <f t="shared" si="11"/>
        <v>296430.22637640027</v>
      </c>
      <c r="S54" s="25">
        <f t="shared" si="11"/>
        <v>234941.99367286352</v>
      </c>
      <c r="T54" s="25">
        <f t="shared" si="11"/>
        <v>290596.14903959987</v>
      </c>
      <c r="U54" s="25">
        <f t="shared" si="11"/>
        <v>280838.33946299978</v>
      </c>
      <c r="V54" s="25">
        <f t="shared" si="11"/>
        <v>269069.92536360008</v>
      </c>
      <c r="W54" s="25">
        <f t="shared" si="11"/>
        <v>280822.99955459998</v>
      </c>
      <c r="X54" s="25">
        <f t="shared" si="11"/>
        <v>301629.62682719994</v>
      </c>
      <c r="Y54" s="25">
        <f t="shared" si="11"/>
        <v>338313.03206579987</v>
      </c>
      <c r="Z54" s="25">
        <f t="shared" si="11"/>
        <v>335422.61996040004</v>
      </c>
      <c r="AA54" s="25">
        <f t="shared" si="11"/>
        <v>300523.65370739996</v>
      </c>
      <c r="AB54" s="25">
        <f t="shared" si="11"/>
        <v>272485.32789300045</v>
      </c>
      <c r="AC54" s="25">
        <f t="shared" si="11"/>
        <v>267666.07657294604</v>
      </c>
      <c r="AD54" s="25">
        <f t="shared" si="11"/>
        <v>272532.44104680017</v>
      </c>
      <c r="AE54" s="25">
        <f t="shared" si="11"/>
        <v>358491.54732240015</v>
      </c>
      <c r="AF54" s="25">
        <f t="shared" si="11"/>
        <v>358349.12919720006</v>
      </c>
      <c r="AG54" s="25">
        <f t="shared" si="11"/>
        <v>349816.21934879996</v>
      </c>
      <c r="AH54" s="25">
        <f t="shared" si="11"/>
        <v>332767.78887060023</v>
      </c>
      <c r="AI54" s="149">
        <f>SUM(D54:AH54)</f>
        <v>8740777.3024907894</v>
      </c>
    </row>
    <row r="55" spans="2:35" x14ac:dyDescent="0.25">
      <c r="B55" s="13" t="s">
        <v>84</v>
      </c>
      <c r="C55" s="109" t="s">
        <v>74</v>
      </c>
      <c r="D55" s="26">
        <f>IFERROR(D54/10^5,0)</f>
        <v>1.658330834819999</v>
      </c>
      <c r="E55" s="26">
        <f>IFERROR(E54/10^5,0)+D55</f>
        <v>4.3179497572105703</v>
      </c>
      <c r="F55" s="26">
        <f t="shared" ref="F55:AH55" si="12">IFERROR(F54/10^5,0)+E55</f>
        <v>6.673321164092572</v>
      </c>
      <c r="G55" s="26">
        <f t="shared" si="12"/>
        <v>8.9424415947325731</v>
      </c>
      <c r="H55" s="26">
        <f t="shared" si="12"/>
        <v>11.41005964527257</v>
      </c>
      <c r="I55" s="26">
        <f t="shared" si="12"/>
        <v>13.799448902768569</v>
      </c>
      <c r="J55" s="26">
        <f t="shared" si="12"/>
        <v>16.584669973904568</v>
      </c>
      <c r="K55" s="26">
        <f t="shared" si="12"/>
        <v>19.043692726370573</v>
      </c>
      <c r="L55" s="26">
        <f t="shared" si="12"/>
        <v>21.719919248570569</v>
      </c>
      <c r="M55" s="26">
        <f t="shared" si="12"/>
        <v>24.393446578550574</v>
      </c>
      <c r="N55" s="26">
        <f t="shared" si="12"/>
        <v>26.679659252720668</v>
      </c>
      <c r="O55" s="26">
        <f t="shared" si="12"/>
        <v>29.756181036632132</v>
      </c>
      <c r="P55" s="26">
        <f t="shared" si="12"/>
        <v>32.820247599396389</v>
      </c>
      <c r="Q55" s="26">
        <f t="shared" si="12"/>
        <v>36.000802062081789</v>
      </c>
      <c r="R55" s="26">
        <f t="shared" si="12"/>
        <v>38.965104325845793</v>
      </c>
      <c r="S55" s="26">
        <f t="shared" si="12"/>
        <v>41.31452426257443</v>
      </c>
      <c r="T55" s="26">
        <f t="shared" si="12"/>
        <v>44.220485752970426</v>
      </c>
      <c r="U55" s="26">
        <f t="shared" si="12"/>
        <v>47.028869147600425</v>
      </c>
      <c r="V55" s="26">
        <f t="shared" si="12"/>
        <v>49.719568401236423</v>
      </c>
      <c r="W55" s="26">
        <f t="shared" si="12"/>
        <v>52.527798396782423</v>
      </c>
      <c r="X55" s="26">
        <f t="shared" si="12"/>
        <v>55.544094665054423</v>
      </c>
      <c r="Y55" s="26">
        <f t="shared" si="12"/>
        <v>58.927224985712421</v>
      </c>
      <c r="Z55" s="26">
        <f t="shared" si="12"/>
        <v>62.281451185316421</v>
      </c>
      <c r="AA55" s="26">
        <f t="shared" si="12"/>
        <v>65.286687722390425</v>
      </c>
      <c r="AB55" s="26">
        <f t="shared" si="12"/>
        <v>68.011541001320424</v>
      </c>
      <c r="AC55" s="26">
        <f t="shared" si="12"/>
        <v>70.68820176704989</v>
      </c>
      <c r="AD55" s="26">
        <f t="shared" si="12"/>
        <v>73.413526177517895</v>
      </c>
      <c r="AE55" s="26">
        <f t="shared" si="12"/>
        <v>76.998441650741896</v>
      </c>
      <c r="AF55" s="26">
        <f t="shared" si="12"/>
        <v>80.581932942713891</v>
      </c>
      <c r="AG55" s="26">
        <f t="shared" si="12"/>
        <v>84.080095136201891</v>
      </c>
      <c r="AH55" s="26">
        <f t="shared" si="12"/>
        <v>87.407773024907897</v>
      </c>
      <c r="AI55" s="46"/>
    </row>
    <row r="56" spans="2:35" x14ac:dyDescent="0.25">
      <c r="B56" s="13" t="s">
        <v>98</v>
      </c>
      <c r="C56" s="109" t="s">
        <v>21</v>
      </c>
      <c r="D56" s="6">
        <f t="shared" ref="D56:AH56" si="13">D24+D26</f>
        <v>131120</v>
      </c>
      <c r="E56" s="6">
        <f t="shared" si="13"/>
        <v>130086</v>
      </c>
      <c r="F56" s="6">
        <f t="shared" si="13"/>
        <v>131270</v>
      </c>
      <c r="G56" s="6">
        <f t="shared" si="13"/>
        <v>123954</v>
      </c>
      <c r="H56" s="6">
        <f t="shared" si="13"/>
        <v>127190</v>
      </c>
      <c r="I56" s="6">
        <f t="shared" si="13"/>
        <v>127346</v>
      </c>
      <c r="J56" s="6">
        <f t="shared" si="13"/>
        <v>135474</v>
      </c>
      <c r="K56" s="6">
        <f t="shared" si="13"/>
        <v>138538</v>
      </c>
      <c r="L56" s="6">
        <f t="shared" si="13"/>
        <v>148122</v>
      </c>
      <c r="M56" s="6">
        <f t="shared" si="13"/>
        <v>147172</v>
      </c>
      <c r="N56" s="6">
        <f t="shared" si="13"/>
        <v>147776</v>
      </c>
      <c r="O56" s="6">
        <f t="shared" si="13"/>
        <v>143446</v>
      </c>
      <c r="P56" s="6">
        <f t="shared" si="13"/>
        <v>138050</v>
      </c>
      <c r="Q56" s="6">
        <f t="shared" si="13"/>
        <v>134630</v>
      </c>
      <c r="R56" s="6">
        <f t="shared" si="13"/>
        <v>131930</v>
      </c>
      <c r="S56" s="6">
        <f t="shared" si="13"/>
        <v>130300</v>
      </c>
      <c r="T56" s="6">
        <f t="shared" si="13"/>
        <v>133788</v>
      </c>
      <c r="U56" s="6">
        <f t="shared" si="13"/>
        <v>126150</v>
      </c>
      <c r="V56" s="6">
        <f t="shared" si="13"/>
        <v>133348</v>
      </c>
      <c r="W56" s="6">
        <f t="shared" si="13"/>
        <v>137702</v>
      </c>
      <c r="X56" s="6">
        <f t="shared" si="13"/>
        <v>139154</v>
      </c>
      <c r="Y56" s="6">
        <f t="shared" si="13"/>
        <v>138132</v>
      </c>
      <c r="Z56" s="6">
        <f t="shared" si="13"/>
        <v>141088</v>
      </c>
      <c r="AA56" s="6">
        <f t="shared" si="13"/>
        <v>134598</v>
      </c>
      <c r="AB56" s="6">
        <f t="shared" si="13"/>
        <v>132820</v>
      </c>
      <c r="AC56" s="6">
        <f t="shared" si="13"/>
        <v>131148</v>
      </c>
      <c r="AD56" s="6">
        <f t="shared" si="13"/>
        <v>128382</v>
      </c>
      <c r="AE56" s="6">
        <f t="shared" si="13"/>
        <v>142948</v>
      </c>
      <c r="AF56" s="6">
        <f t="shared" si="13"/>
        <v>152058</v>
      </c>
      <c r="AG56" s="6">
        <f t="shared" si="13"/>
        <v>157954</v>
      </c>
      <c r="AH56" s="6">
        <f t="shared" si="13"/>
        <v>150708</v>
      </c>
      <c r="AI56" s="118">
        <f>SUM(D56:AH56)</f>
        <v>4246382</v>
      </c>
    </row>
    <row r="57" spans="2:35" ht="15.75" thickBot="1" x14ac:dyDescent="0.3">
      <c r="B57" s="127" t="s">
        <v>77</v>
      </c>
      <c r="C57" s="128" t="s">
        <v>78</v>
      </c>
      <c r="D57" s="129">
        <f>IFERROR(((D26*D53)+(D24*D52))/D56,D52)</f>
        <v>8.8945310899786456</v>
      </c>
      <c r="E57" s="129">
        <f t="shared" ref="E57:AH57" si="14">IFERROR(((E26*E53)+(E24*E52))/E56,E52)</f>
        <v>6.4322456510381043</v>
      </c>
      <c r="F57" s="129">
        <f t="shared" si="14"/>
        <v>6.6804133412950399</v>
      </c>
      <c r="G57" s="129">
        <f t="shared" si="14"/>
        <v>6.6532177818868279</v>
      </c>
      <c r="H57" s="129">
        <f t="shared" si="14"/>
        <v>6.5418129958801821</v>
      </c>
      <c r="I57" s="129">
        <f t="shared" si="14"/>
        <v>6.6013072593595403</v>
      </c>
      <c r="J57" s="129">
        <f t="shared" si="14"/>
        <v>6.4080406047389182</v>
      </c>
      <c r="K57" s="129">
        <f t="shared" si="14"/>
        <v>6.6768303624521756</v>
      </c>
      <c r="L57" s="129">
        <f t="shared" si="14"/>
        <v>6.6596882824968624</v>
      </c>
      <c r="M57" s="129">
        <f t="shared" si="14"/>
        <v>6.6460282322860307</v>
      </c>
      <c r="N57" s="129">
        <f t="shared" si="14"/>
        <v>6.9112084004370837</v>
      </c>
      <c r="O57" s="129">
        <f t="shared" si="14"/>
        <v>6.310910179502069</v>
      </c>
      <c r="P57" s="129">
        <f t="shared" si="14"/>
        <v>6.2125522906452346</v>
      </c>
      <c r="Q57" s="129">
        <f t="shared" si="14"/>
        <v>6.1028489469766036</v>
      </c>
      <c r="R57" s="129">
        <f t="shared" si="14"/>
        <v>6.2344862701705432</v>
      </c>
      <c r="S57" s="129">
        <f t="shared" si="14"/>
        <v>6.6752648221576099</v>
      </c>
      <c r="T57" s="129">
        <f t="shared" si="14"/>
        <v>6.3041666738451889</v>
      </c>
      <c r="U57" s="129">
        <f t="shared" si="14"/>
        <v>6.2738696832104663</v>
      </c>
      <c r="V57" s="129">
        <f t="shared" si="14"/>
        <v>6.6053639697363282</v>
      </c>
      <c r="W57" s="129">
        <f t="shared" si="14"/>
        <v>6.737796113675909</v>
      </c>
      <c r="X57" s="129">
        <f t="shared" si="14"/>
        <v>6.438157531747561</v>
      </c>
      <c r="Y57" s="129">
        <f t="shared" si="14"/>
        <v>6.0124878227651815</v>
      </c>
      <c r="Z57" s="129">
        <f t="shared" si="14"/>
        <v>6.0762175382711492</v>
      </c>
      <c r="AA57" s="129">
        <f t="shared" si="14"/>
        <v>6.2211574190745775</v>
      </c>
      <c r="AB57" s="129">
        <f t="shared" si="14"/>
        <v>6.4186167151558466</v>
      </c>
      <c r="AC57" s="129">
        <f t="shared" si="14"/>
        <v>6.4398383766969678</v>
      </c>
      <c r="AD57" s="129">
        <f t="shared" si="14"/>
        <v>6.3649309011637127</v>
      </c>
      <c r="AE57" s="129">
        <f t="shared" si="14"/>
        <v>5.9897756714161785</v>
      </c>
      <c r="AF57" s="129">
        <f t="shared" si="14"/>
        <v>6.2121550382275181</v>
      </c>
      <c r="AG57" s="129">
        <f t="shared" si="14"/>
        <v>6.4266861279309175</v>
      </c>
      <c r="AH57" s="129">
        <f t="shared" si="14"/>
        <v>6.3585357852894324</v>
      </c>
      <c r="AI57" s="114"/>
    </row>
    <row r="58" spans="2:35" ht="16.5" thickBot="1" x14ac:dyDescent="0.3">
      <c r="B58" s="239" t="s">
        <v>99</v>
      </c>
      <c r="C58" s="240"/>
      <c r="D58" s="124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95"/>
      <c r="AI58" s="115"/>
    </row>
    <row r="59" spans="2:35" x14ac:dyDescent="0.25">
      <c r="B59" s="10" t="s">
        <v>100</v>
      </c>
      <c r="C59" s="141" t="s">
        <v>78</v>
      </c>
      <c r="D59" s="137">
        <f>IF(D40&gt;0,(((D40*10^6/9500/0.84)*D49)+(D32*75.19*D49))-(D21*1000*D50),"")</f>
        <v>313200.15578345867</v>
      </c>
      <c r="E59" s="120">
        <f t="shared" ref="E59:AH59" si="15">IF(E40&gt;0,(((E40*10^6/9500/0.84)*E49)+(E32*75.19*E49))-(E21*1000*E50),"")</f>
        <v>291775.56550977431</v>
      </c>
      <c r="F59" s="120">
        <f t="shared" si="15"/>
        <v>344541.88147518795</v>
      </c>
      <c r="G59" s="120">
        <f t="shared" si="15"/>
        <v>251436.37010406016</v>
      </c>
      <c r="H59" s="120">
        <f t="shared" si="15"/>
        <v>339212.99593684217</v>
      </c>
      <c r="I59" s="120">
        <f t="shared" si="15"/>
        <v>359385.3574548873</v>
      </c>
      <c r="J59" s="120">
        <f t="shared" si="15"/>
        <v>387101.06210225553</v>
      </c>
      <c r="K59" s="120">
        <f t="shared" si="15"/>
        <v>297966.31578947371</v>
      </c>
      <c r="L59" s="120">
        <f t="shared" si="15"/>
        <v>296400.86165413534</v>
      </c>
      <c r="M59" s="120">
        <f t="shared" si="15"/>
        <v>321910.84060150391</v>
      </c>
      <c r="N59" s="120">
        <f t="shared" si="15"/>
        <v>297030.0887218045</v>
      </c>
      <c r="O59" s="120">
        <f t="shared" si="15"/>
        <v>330589.83786616544</v>
      </c>
      <c r="P59" s="120">
        <f t="shared" si="15"/>
        <v>280811.33402706758</v>
      </c>
      <c r="Q59" s="120">
        <f t="shared" si="15"/>
        <v>253446.93234736839</v>
      </c>
      <c r="R59" s="120">
        <f t="shared" si="15"/>
        <v>232129.64520902254</v>
      </c>
      <c r="S59" s="120">
        <f t="shared" si="15"/>
        <v>282719.53330676694</v>
      </c>
      <c r="T59" s="120">
        <f t="shared" si="15"/>
        <v>311742.27458045102</v>
      </c>
      <c r="U59" s="120">
        <f t="shared" si="15"/>
        <v>105601.50934285714</v>
      </c>
      <c r="V59" s="120">
        <f t="shared" si="15"/>
        <v>155004.5012962406</v>
      </c>
      <c r="W59" s="120">
        <f t="shared" si="15"/>
        <v>252203.43548270676</v>
      </c>
      <c r="X59" s="120">
        <f t="shared" si="15"/>
        <v>318421.96011879697</v>
      </c>
      <c r="Y59" s="120">
        <f t="shared" si="15"/>
        <v>282953.74189774436</v>
      </c>
      <c r="Z59" s="120">
        <f t="shared" si="15"/>
        <v>279263.64149774436</v>
      </c>
      <c r="AA59" s="120">
        <f t="shared" si="15"/>
        <v>279119.02230075188</v>
      </c>
      <c r="AB59" s="120">
        <f t="shared" si="15"/>
        <v>283053.074668421</v>
      </c>
      <c r="AC59" s="120">
        <f t="shared" si="15"/>
        <v>253283.52022105263</v>
      </c>
      <c r="AD59" s="120">
        <f t="shared" si="15"/>
        <v>303622.24751278193</v>
      </c>
      <c r="AE59" s="120">
        <f t="shared" si="15"/>
        <v>312441.04485714284</v>
      </c>
      <c r="AF59" s="120">
        <f t="shared" si="15"/>
        <v>293303.4816511278</v>
      </c>
      <c r="AG59" s="120">
        <f t="shared" si="15"/>
        <v>309831.79072180449</v>
      </c>
      <c r="AH59" s="120">
        <f t="shared" si="15"/>
        <v>242335.30535939848</v>
      </c>
      <c r="AI59" s="117">
        <f>SUM(D59:AH59)</f>
        <v>8861839.329398796</v>
      </c>
    </row>
    <row r="60" spans="2:35" x14ac:dyDescent="0.25">
      <c r="B60" s="13" t="s">
        <v>101</v>
      </c>
      <c r="C60" s="142" t="s">
        <v>78</v>
      </c>
      <c r="D60" s="138">
        <f>IF(D41&gt;0,(((D41*10^6/9500/0.84)*D49)+(D33*75.19*D49))-(D22*1000*D50),"")</f>
        <v>159070.87510827064</v>
      </c>
      <c r="E60" s="116">
        <f t="shared" ref="E60:AH60" si="16">IF(E41&gt;0,(((E41*10^6/9500/0.84)*E49)+(E33*75.19*E49))-(E22*1000*E50),"")</f>
        <v>158297.02884360903</v>
      </c>
      <c r="F60" s="116">
        <f t="shared" si="16"/>
        <v>171312.35365563908</v>
      </c>
      <c r="G60" s="116">
        <f t="shared" si="16"/>
        <v>163803.2524556391</v>
      </c>
      <c r="H60" s="116">
        <f t="shared" si="16"/>
        <v>143081.98177894737</v>
      </c>
      <c r="I60" s="116">
        <f t="shared" si="16"/>
        <v>158637.01751729319</v>
      </c>
      <c r="J60" s="116">
        <f t="shared" si="16"/>
        <v>216317.15435939853</v>
      </c>
      <c r="K60" s="116">
        <f t="shared" si="16"/>
        <v>217090.2390977444</v>
      </c>
      <c r="L60" s="116">
        <f t="shared" si="16"/>
        <v>309724.1699248121</v>
      </c>
      <c r="M60" s="116">
        <f t="shared" si="16"/>
        <v>318472.932330827</v>
      </c>
      <c r="N60" s="116">
        <f t="shared" si="16"/>
        <v>307022.56992481212</v>
      </c>
      <c r="O60" s="116">
        <f t="shared" si="16"/>
        <v>284121.6231804511</v>
      </c>
      <c r="P60" s="116">
        <f t="shared" si="16"/>
        <v>209480.12906766913</v>
      </c>
      <c r="Q60" s="116">
        <f t="shared" si="16"/>
        <v>274167.44149774435</v>
      </c>
      <c r="R60" s="116">
        <f t="shared" si="16"/>
        <v>273211.92977142864</v>
      </c>
      <c r="S60" s="116">
        <f t="shared" si="16"/>
        <v>304880.16205413535</v>
      </c>
      <c r="T60" s="116">
        <f t="shared" si="16"/>
        <v>297230.5471127819</v>
      </c>
      <c r="U60" s="116">
        <f t="shared" si="16"/>
        <v>267380.45282406016</v>
      </c>
      <c r="V60" s="116">
        <f t="shared" si="16"/>
        <v>209158.66352631577</v>
      </c>
      <c r="W60" s="116">
        <f t="shared" si="16"/>
        <v>209266.23645864663</v>
      </c>
      <c r="X60" s="116">
        <f t="shared" si="16"/>
        <v>184492.29598496237</v>
      </c>
      <c r="Y60" s="116">
        <f t="shared" si="16"/>
        <v>180532.24184962406</v>
      </c>
      <c r="Z60" s="116">
        <f t="shared" si="16"/>
        <v>205934.64786466162</v>
      </c>
      <c r="AA60" s="116">
        <f t="shared" si="16"/>
        <v>187678.50385563908</v>
      </c>
      <c r="AB60" s="116">
        <f t="shared" si="16"/>
        <v>204935.37276466165</v>
      </c>
      <c r="AC60" s="116">
        <f t="shared" si="16"/>
        <v>195653.41999699248</v>
      </c>
      <c r="AD60" s="116">
        <f t="shared" si="16"/>
        <v>228527.88094736834</v>
      </c>
      <c r="AE60" s="116">
        <f t="shared" si="16"/>
        <v>230092.84335338342</v>
      </c>
      <c r="AF60" s="116">
        <f t="shared" si="16"/>
        <v>226851.06608571432</v>
      </c>
      <c r="AG60" s="116">
        <f t="shared" si="16"/>
        <v>323350.2465368422</v>
      </c>
      <c r="AH60" s="116">
        <f t="shared" si="16"/>
        <v>348682.83954586467</v>
      </c>
      <c r="AI60" s="118">
        <f>SUM(D60:AH60)</f>
        <v>7168458.1192759397</v>
      </c>
    </row>
    <row r="61" spans="2:35" x14ac:dyDescent="0.25">
      <c r="B61" s="13" t="s">
        <v>104</v>
      </c>
      <c r="C61" s="142" t="s">
        <v>78</v>
      </c>
      <c r="D61" s="139">
        <f>SUM(D59:D60)</f>
        <v>472271.03089172929</v>
      </c>
      <c r="E61" s="135">
        <f t="shared" ref="E61:AH61" si="17">SUM(E59:E60)</f>
        <v>450072.59435338335</v>
      </c>
      <c r="F61" s="135">
        <f t="shared" si="17"/>
        <v>515854.23513082706</v>
      </c>
      <c r="G61" s="135">
        <f t="shared" si="17"/>
        <v>415239.62255969923</v>
      </c>
      <c r="H61" s="135">
        <f t="shared" si="17"/>
        <v>482294.97771578957</v>
      </c>
      <c r="I61" s="135">
        <f t="shared" si="17"/>
        <v>518022.37497218046</v>
      </c>
      <c r="J61" s="135">
        <f t="shared" si="17"/>
        <v>603418.21646165405</v>
      </c>
      <c r="K61" s="135">
        <f t="shared" si="17"/>
        <v>515056.55488721811</v>
      </c>
      <c r="L61" s="135">
        <f t="shared" si="17"/>
        <v>606125.03157894744</v>
      </c>
      <c r="M61" s="135">
        <f t="shared" si="17"/>
        <v>640383.77293233084</v>
      </c>
      <c r="N61" s="135">
        <f t="shared" si="17"/>
        <v>604052.65864661662</v>
      </c>
      <c r="O61" s="135">
        <f t="shared" si="17"/>
        <v>614711.46104661655</v>
      </c>
      <c r="P61" s="135">
        <f t="shared" si="17"/>
        <v>490291.46309473668</v>
      </c>
      <c r="Q61" s="135">
        <f t="shared" si="17"/>
        <v>527614.37384511274</v>
      </c>
      <c r="R61" s="135">
        <f t="shared" si="17"/>
        <v>505341.57498045114</v>
      </c>
      <c r="S61" s="135">
        <f t="shared" si="17"/>
        <v>587599.69536090223</v>
      </c>
      <c r="T61" s="135">
        <f t="shared" si="17"/>
        <v>608972.82169323298</v>
      </c>
      <c r="U61" s="135">
        <f t="shared" si="17"/>
        <v>372981.96216691728</v>
      </c>
      <c r="V61" s="135">
        <f t="shared" si="17"/>
        <v>364163.16482255637</v>
      </c>
      <c r="W61" s="135">
        <f t="shared" si="17"/>
        <v>461469.67194135336</v>
      </c>
      <c r="X61" s="135">
        <f t="shared" si="17"/>
        <v>502914.25610375934</v>
      </c>
      <c r="Y61" s="135">
        <f t="shared" si="17"/>
        <v>463485.98374736845</v>
      </c>
      <c r="Z61" s="135">
        <f t="shared" si="17"/>
        <v>485198.28936240601</v>
      </c>
      <c r="AA61" s="135">
        <f t="shared" si="17"/>
        <v>466797.52615639096</v>
      </c>
      <c r="AB61" s="135">
        <f t="shared" si="17"/>
        <v>487988.44743308262</v>
      </c>
      <c r="AC61" s="135">
        <f t="shared" si="17"/>
        <v>448936.94021804514</v>
      </c>
      <c r="AD61" s="135">
        <f t="shared" si="17"/>
        <v>532150.12846015021</v>
      </c>
      <c r="AE61" s="135">
        <f t="shared" si="17"/>
        <v>542533.8882105262</v>
      </c>
      <c r="AF61" s="135">
        <f t="shared" si="17"/>
        <v>520154.54773684213</v>
      </c>
      <c r="AG61" s="135">
        <f t="shared" si="17"/>
        <v>633182.03725864668</v>
      </c>
      <c r="AH61" s="135">
        <f t="shared" si="17"/>
        <v>591018.14490526309</v>
      </c>
      <c r="AI61" s="118">
        <f>SUM(D61:AH61)</f>
        <v>16030297.448674733</v>
      </c>
    </row>
    <row r="62" spans="2:35" ht="15.75" thickBot="1" x14ac:dyDescent="0.3">
      <c r="B62" s="127" t="s">
        <v>97</v>
      </c>
      <c r="C62" s="143" t="s">
        <v>44</v>
      </c>
      <c r="D62" s="140">
        <f>IFERROR(D54+D61,"")</f>
        <v>638104.11437372922</v>
      </c>
      <c r="E62" s="100">
        <f t="shared" ref="E62:AH62" si="18">IFERROR(E54+E61,"")</f>
        <v>716034.48659244052</v>
      </c>
      <c r="F62" s="100">
        <f t="shared" si="18"/>
        <v>751391.37581902719</v>
      </c>
      <c r="G62" s="100">
        <f t="shared" si="18"/>
        <v>642151.66562369931</v>
      </c>
      <c r="H62" s="100">
        <f t="shared" si="18"/>
        <v>729056.78276978922</v>
      </c>
      <c r="I62" s="100">
        <f t="shared" si="18"/>
        <v>756961.3007217804</v>
      </c>
      <c r="J62" s="100">
        <f t="shared" si="18"/>
        <v>881940.32357525383</v>
      </c>
      <c r="K62" s="100">
        <f t="shared" si="18"/>
        <v>760958.83013381856</v>
      </c>
      <c r="L62" s="100">
        <f t="shared" si="18"/>
        <v>873747.68379894714</v>
      </c>
      <c r="M62" s="100">
        <f t="shared" si="18"/>
        <v>907736.5059303313</v>
      </c>
      <c r="N62" s="100">
        <f t="shared" si="18"/>
        <v>832673.92606362619</v>
      </c>
      <c r="O62" s="100">
        <f t="shared" si="18"/>
        <v>922363.63943776279</v>
      </c>
      <c r="P62" s="100">
        <f t="shared" si="18"/>
        <v>796698.11937116203</v>
      </c>
      <c r="Q62" s="100">
        <f t="shared" si="18"/>
        <v>845669.82011365262</v>
      </c>
      <c r="R62" s="100">
        <f t="shared" si="18"/>
        <v>801771.80135685136</v>
      </c>
      <c r="S62" s="100">
        <f t="shared" si="18"/>
        <v>822541.68903376581</v>
      </c>
      <c r="T62" s="100">
        <f t="shared" si="18"/>
        <v>899568.97073283279</v>
      </c>
      <c r="U62" s="100">
        <f t="shared" si="18"/>
        <v>653820.301629917</v>
      </c>
      <c r="V62" s="100">
        <f t="shared" si="18"/>
        <v>633233.09018615645</v>
      </c>
      <c r="W62" s="100">
        <f t="shared" si="18"/>
        <v>742292.67149595334</v>
      </c>
      <c r="X62" s="100">
        <f t="shared" si="18"/>
        <v>804543.88293095934</v>
      </c>
      <c r="Y62" s="100">
        <f t="shared" si="18"/>
        <v>801799.01581316837</v>
      </c>
      <c r="Z62" s="100">
        <f t="shared" si="18"/>
        <v>820620.90932280605</v>
      </c>
      <c r="AA62" s="100">
        <f t="shared" si="18"/>
        <v>767321.17986379098</v>
      </c>
      <c r="AB62" s="100">
        <f t="shared" si="18"/>
        <v>760473.77532608307</v>
      </c>
      <c r="AC62" s="100">
        <f t="shared" si="18"/>
        <v>716603.01679099118</v>
      </c>
      <c r="AD62" s="100">
        <f t="shared" si="18"/>
        <v>804682.56950695044</v>
      </c>
      <c r="AE62" s="100">
        <f t="shared" si="18"/>
        <v>901025.43553292635</v>
      </c>
      <c r="AF62" s="100">
        <f t="shared" si="18"/>
        <v>878503.67693404225</v>
      </c>
      <c r="AG62" s="100">
        <f t="shared" si="18"/>
        <v>982998.25660744659</v>
      </c>
      <c r="AH62" s="100">
        <f t="shared" si="18"/>
        <v>923785.93377586338</v>
      </c>
      <c r="AI62" s="119">
        <f>SUM(D62:AH62)</f>
        <v>24771074.751165532</v>
      </c>
    </row>
    <row r="63" spans="2:35" ht="16.5" thickBot="1" x14ac:dyDescent="0.3">
      <c r="B63" s="241" t="s">
        <v>62</v>
      </c>
      <c r="C63" s="242"/>
      <c r="D63" s="243"/>
      <c r="E63" s="244"/>
      <c r="F63" s="244"/>
      <c r="G63" s="244"/>
      <c r="H63" s="244"/>
      <c r="I63" s="244"/>
      <c r="J63" s="244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5"/>
    </row>
    <row r="64" spans="2:35" x14ac:dyDescent="0.25">
      <c r="B64" s="130" t="s">
        <v>61</v>
      </c>
      <c r="C64" s="131" t="s">
        <v>32</v>
      </c>
      <c r="D64" s="83">
        <f t="shared" ref="D64:AH64" si="19">(SUM(D13:D15)*9500)/10^6</f>
        <v>274.76280000000003</v>
      </c>
      <c r="E64" s="84">
        <f t="shared" si="19"/>
        <v>402.98924</v>
      </c>
      <c r="F64" s="84">
        <f t="shared" si="19"/>
        <v>404.86343799999997</v>
      </c>
      <c r="G64" s="84">
        <f t="shared" si="19"/>
        <v>380.48420550000009</v>
      </c>
      <c r="H64" s="84">
        <f t="shared" si="19"/>
        <v>394.3984375</v>
      </c>
      <c r="I64" s="84">
        <f t="shared" si="19"/>
        <v>401.71724225000008</v>
      </c>
      <c r="J64" s="84">
        <f t="shared" si="19"/>
        <v>400.13280850000001</v>
      </c>
      <c r="K64" s="84">
        <f t="shared" si="19"/>
        <v>400.90744324999997</v>
      </c>
      <c r="L64" s="84">
        <f t="shared" si="19"/>
        <v>415.94638500000002</v>
      </c>
      <c r="M64" s="84">
        <f t="shared" si="19"/>
        <v>412.78374000000002</v>
      </c>
      <c r="N64" s="84">
        <f t="shared" si="19"/>
        <v>415.25659000000002</v>
      </c>
      <c r="O64" s="84">
        <f t="shared" si="19"/>
        <v>415.05896149999995</v>
      </c>
      <c r="P64" s="84">
        <f t="shared" si="19"/>
        <v>422.42958874999999</v>
      </c>
      <c r="Q64" s="84">
        <f t="shared" si="19"/>
        <v>415.55778749999996</v>
      </c>
      <c r="R64" s="84">
        <f t="shared" si="19"/>
        <v>403.406385</v>
      </c>
      <c r="S64" s="84">
        <f t="shared" si="19"/>
        <v>387.08731825000007</v>
      </c>
      <c r="T64" s="84">
        <f t="shared" si="19"/>
        <v>394.88155999999992</v>
      </c>
      <c r="U64" s="84">
        <f t="shared" si="19"/>
        <v>408.78053499999999</v>
      </c>
      <c r="V64" s="84">
        <f t="shared" si="19"/>
        <v>410.05202450000002</v>
      </c>
      <c r="W64" s="84">
        <f t="shared" si="19"/>
        <v>413.96295600000002</v>
      </c>
      <c r="X64" s="84">
        <f t="shared" si="19"/>
        <v>418.5375765</v>
      </c>
      <c r="Y64" s="84">
        <f t="shared" si="19"/>
        <v>420.45346999999992</v>
      </c>
      <c r="Z64" s="84">
        <f t="shared" si="19"/>
        <v>421.59185499999995</v>
      </c>
      <c r="AA64" s="84">
        <f t="shared" si="19"/>
        <v>404.10218400000002</v>
      </c>
      <c r="AB64" s="84">
        <f t="shared" si="19"/>
        <v>393.09983974999994</v>
      </c>
      <c r="AC64" s="84">
        <f t="shared" si="19"/>
        <v>393.14960074999999</v>
      </c>
      <c r="AD64" s="84">
        <f t="shared" si="19"/>
        <v>388.19406444999993</v>
      </c>
      <c r="AE64" s="84">
        <f t="shared" si="19"/>
        <v>426.59929074999997</v>
      </c>
      <c r="AF64" s="84">
        <f t="shared" si="19"/>
        <v>432.53300499999995</v>
      </c>
      <c r="AG64" s="84">
        <f t="shared" si="19"/>
        <v>436.86813050000001</v>
      </c>
      <c r="AH64" s="84">
        <f t="shared" si="19"/>
        <v>418.69679649999995</v>
      </c>
      <c r="AI64" s="63">
        <f>SUM(D64:AH64)</f>
        <v>12529.285259700002</v>
      </c>
    </row>
    <row r="65" spans="2:35" x14ac:dyDescent="0.25">
      <c r="B65" s="7" t="s">
        <v>57</v>
      </c>
      <c r="C65" s="8" t="s">
        <v>32</v>
      </c>
      <c r="D65" s="28">
        <f t="shared" ref="D65:AH65" si="20">((D26*860.5)/10^6)+((D30*1000*565)/10^6)+((D46*3024)/10^6)+D39</f>
        <v>175.79193272000001</v>
      </c>
      <c r="E65" s="28">
        <f t="shared" si="20"/>
        <v>267.61293799999999</v>
      </c>
      <c r="F65" s="28">
        <f t="shared" si="20"/>
        <v>259.44756596000002</v>
      </c>
      <c r="G65" s="28">
        <f t="shared" si="20"/>
        <v>244.6194269568</v>
      </c>
      <c r="H65" s="28">
        <f t="shared" si="20"/>
        <v>256.19212071999999</v>
      </c>
      <c r="I65" s="28">
        <f t="shared" si="20"/>
        <v>254.58268568</v>
      </c>
      <c r="J65" s="28">
        <f t="shared" si="20"/>
        <v>260.95998056000002</v>
      </c>
      <c r="K65" s="28">
        <f t="shared" si="20"/>
        <v>258.22342553760001</v>
      </c>
      <c r="L65" s="28">
        <f t="shared" si="20"/>
        <v>281.04301215999999</v>
      </c>
      <c r="M65" s="28">
        <f t="shared" si="20"/>
        <v>277.46109663999999</v>
      </c>
      <c r="N65" s="28">
        <f t="shared" si="20"/>
        <v>269.83377800000005</v>
      </c>
      <c r="O65" s="28">
        <f t="shared" si="20"/>
        <v>280.30143466666658</v>
      </c>
      <c r="P65" s="28">
        <f t="shared" si="20"/>
        <v>286.62513333333334</v>
      </c>
      <c r="Q65" s="28">
        <f t="shared" si="20"/>
        <v>281.79391833333335</v>
      </c>
      <c r="R65" s="28">
        <f t="shared" si="20"/>
        <v>276.64787011999999</v>
      </c>
      <c r="S65" s="28">
        <f t="shared" si="20"/>
        <v>257.53809333333334</v>
      </c>
      <c r="T65" s="28">
        <f t="shared" si="20"/>
        <v>266.86867656000004</v>
      </c>
      <c r="U65" s="28">
        <f t="shared" si="20"/>
        <v>281.85328672000003</v>
      </c>
      <c r="V65" s="28">
        <f t="shared" si="20"/>
        <v>274.89167132</v>
      </c>
      <c r="W65" s="28">
        <f t="shared" si="20"/>
        <v>280.00893064000002</v>
      </c>
      <c r="X65" s="28">
        <f t="shared" si="20"/>
        <v>287.24632736479998</v>
      </c>
      <c r="Y65" s="28">
        <f t="shared" si="20"/>
        <v>293.50680360000001</v>
      </c>
      <c r="Z65" s="28">
        <f t="shared" si="20"/>
        <v>290.59906924000001</v>
      </c>
      <c r="AA65" s="28">
        <f t="shared" si="20"/>
        <v>275.00669684000002</v>
      </c>
      <c r="AB65" s="28">
        <f t="shared" si="20"/>
        <v>265.87848840000004</v>
      </c>
      <c r="AC65" s="28">
        <f t="shared" si="20"/>
        <v>263.22865566666667</v>
      </c>
      <c r="AD65" s="28">
        <f t="shared" si="20"/>
        <v>266.20724647999998</v>
      </c>
      <c r="AE65" s="28">
        <f t="shared" si="20"/>
        <v>296.44651888000004</v>
      </c>
      <c r="AF65" s="28">
        <f t="shared" si="20"/>
        <v>302.95348799999999</v>
      </c>
      <c r="AG65" s="28">
        <f t="shared" si="20"/>
        <v>294.00779496000001</v>
      </c>
      <c r="AH65" s="28">
        <f t="shared" si="20"/>
        <v>287.00713534400001</v>
      </c>
      <c r="AI65" s="44">
        <f>SUM(D65:AH65)</f>
        <v>8414.3852027365338</v>
      </c>
    </row>
    <row r="66" spans="2:35" ht="15.75" thickBot="1" x14ac:dyDescent="0.3">
      <c r="B66" s="132" t="s">
        <v>62</v>
      </c>
      <c r="C66" s="133" t="s">
        <v>63</v>
      </c>
      <c r="D66" s="90">
        <f>IFERROR((D65/D64)*100,"")</f>
        <v>63.979524418880573</v>
      </c>
      <c r="E66" s="90">
        <f t="shared" ref="E66:AH66" si="21">IFERROR((E65/E64)*100,"")</f>
        <v>66.406968583081778</v>
      </c>
      <c r="F66" s="90">
        <f t="shared" si="21"/>
        <v>64.082735463013094</v>
      </c>
      <c r="G66" s="90">
        <f t="shared" si="21"/>
        <v>64.291611431108393</v>
      </c>
      <c r="H66" s="90">
        <f t="shared" si="21"/>
        <v>64.95769160343086</v>
      </c>
      <c r="I66" s="90">
        <f t="shared" si="21"/>
        <v>63.373601853406612</v>
      </c>
      <c r="J66" s="90">
        <f t="shared" si="21"/>
        <v>65.218341264810334</v>
      </c>
      <c r="K66" s="90">
        <f t="shared" si="21"/>
        <v>64.409735934130737</v>
      </c>
      <c r="L66" s="90">
        <f t="shared" si="21"/>
        <v>67.56712458505919</v>
      </c>
      <c r="M66" s="90">
        <f t="shared" si="21"/>
        <v>67.217060594489496</v>
      </c>
      <c r="N66" s="90">
        <f t="shared" si="21"/>
        <v>64.980011033659949</v>
      </c>
      <c r="O66" s="90">
        <f t="shared" si="21"/>
        <v>67.532919576937417</v>
      </c>
      <c r="P66" s="90">
        <f t="shared" si="21"/>
        <v>67.85157597067905</v>
      </c>
      <c r="Q66" s="90">
        <f t="shared" si="21"/>
        <v>67.811006509734426</v>
      </c>
      <c r="R66" s="90">
        <f t="shared" si="21"/>
        <v>68.577960192672705</v>
      </c>
      <c r="S66" s="90">
        <f t="shared" si="21"/>
        <v>66.532299352417056</v>
      </c>
      <c r="T66" s="90">
        <f t="shared" si="21"/>
        <v>67.581954589117828</v>
      </c>
      <c r="U66" s="90">
        <f t="shared" si="21"/>
        <v>68.949781750248945</v>
      </c>
      <c r="V66" s="90">
        <f t="shared" si="21"/>
        <v>67.038242685227857</v>
      </c>
      <c r="W66" s="90">
        <f t="shared" si="21"/>
        <v>67.641059805360939</v>
      </c>
      <c r="X66" s="90">
        <f t="shared" si="21"/>
        <v>68.630952987992941</v>
      </c>
      <c r="Y66" s="90">
        <f t="shared" si="21"/>
        <v>69.807202114421855</v>
      </c>
      <c r="Z66" s="90">
        <f t="shared" si="21"/>
        <v>68.92900462699879</v>
      </c>
      <c r="AA66" s="90">
        <f t="shared" si="21"/>
        <v>68.053751681777598</v>
      </c>
      <c r="AB66" s="90">
        <f t="shared" si="21"/>
        <v>67.636376694808888</v>
      </c>
      <c r="AC66" s="90">
        <f t="shared" si="21"/>
        <v>66.95381482380067</v>
      </c>
      <c r="AD66" s="90">
        <f t="shared" si="21"/>
        <v>68.575815773269738</v>
      </c>
      <c r="AE66" s="90">
        <f t="shared" si="21"/>
        <v>69.490626287451235</v>
      </c>
      <c r="AF66" s="90">
        <f t="shared" si="21"/>
        <v>70.041704216306002</v>
      </c>
      <c r="AG66" s="90">
        <f t="shared" si="21"/>
        <v>67.298979814230236</v>
      </c>
      <c r="AH66" s="90">
        <f t="shared" si="21"/>
        <v>68.547726599097601</v>
      </c>
      <c r="AI66" s="71"/>
    </row>
    <row r="67" spans="2:35" ht="16.5" thickBot="1" x14ac:dyDescent="0.3">
      <c r="B67" s="237" t="s">
        <v>66</v>
      </c>
      <c r="C67" s="238"/>
      <c r="D67" s="228"/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29"/>
      <c r="AD67" s="229"/>
      <c r="AE67" s="229"/>
      <c r="AF67" s="229"/>
      <c r="AG67" s="229"/>
      <c r="AH67" s="229"/>
      <c r="AI67" s="230"/>
    </row>
    <row r="68" spans="2:35" x14ac:dyDescent="0.25">
      <c r="B68" s="130" t="s">
        <v>64</v>
      </c>
      <c r="C68" s="131" t="s">
        <v>32</v>
      </c>
      <c r="D68" s="60">
        <f t="shared" ref="D68:AH68" si="22">(D21*1000*4800)/10^6</f>
        <v>250.416</v>
      </c>
      <c r="E68" s="61">
        <f t="shared" si="22"/>
        <v>242.68799999999999</v>
      </c>
      <c r="F68" s="61">
        <f t="shared" si="22"/>
        <v>283.2</v>
      </c>
      <c r="G68" s="61">
        <f t="shared" si="22"/>
        <v>216</v>
      </c>
      <c r="H68" s="61">
        <f t="shared" si="22"/>
        <v>272.78399999999999</v>
      </c>
      <c r="I68" s="61">
        <f t="shared" si="22"/>
        <v>298.416</v>
      </c>
      <c r="J68" s="61">
        <f t="shared" si="22"/>
        <v>318.67200000000003</v>
      </c>
      <c r="K68" s="61">
        <f t="shared" si="22"/>
        <v>259.2</v>
      </c>
      <c r="L68" s="61">
        <f t="shared" si="22"/>
        <v>255.21600000000001</v>
      </c>
      <c r="M68" s="61">
        <f t="shared" si="22"/>
        <v>271.72800000000001</v>
      </c>
      <c r="N68" s="61">
        <f t="shared" si="22"/>
        <v>257.32799999999997</v>
      </c>
      <c r="O68" s="61">
        <f t="shared" si="22"/>
        <v>270.67200000000003</v>
      </c>
      <c r="P68" s="61">
        <f t="shared" si="22"/>
        <v>222.096</v>
      </c>
      <c r="Q68" s="61">
        <f t="shared" si="22"/>
        <v>211.2</v>
      </c>
      <c r="R68" s="61">
        <f t="shared" si="22"/>
        <v>200.78399999999999</v>
      </c>
      <c r="S68" s="61">
        <f t="shared" si="22"/>
        <v>234.14400000000001</v>
      </c>
      <c r="T68" s="61">
        <f t="shared" si="22"/>
        <v>243.744</v>
      </c>
      <c r="U68" s="61">
        <f t="shared" si="22"/>
        <v>132.52799999999999</v>
      </c>
      <c r="V68" s="61">
        <f t="shared" si="22"/>
        <v>150.672</v>
      </c>
      <c r="W68" s="61">
        <f t="shared" si="22"/>
        <v>209.56800000000001</v>
      </c>
      <c r="X68" s="61">
        <f t="shared" si="22"/>
        <v>253.10400000000001</v>
      </c>
      <c r="Y68" s="61">
        <f t="shared" si="22"/>
        <v>227.71199999999999</v>
      </c>
      <c r="Z68" s="61">
        <f t="shared" si="22"/>
        <v>227.47200000000001</v>
      </c>
      <c r="AA68" s="61">
        <f t="shared" si="22"/>
        <v>232.27199999999999</v>
      </c>
      <c r="AB68" s="61">
        <f t="shared" si="22"/>
        <v>234.14400000000001</v>
      </c>
      <c r="AC68" s="61">
        <f t="shared" si="22"/>
        <v>217.05600000000001</v>
      </c>
      <c r="AD68" s="61">
        <f t="shared" si="22"/>
        <v>247.488</v>
      </c>
      <c r="AE68" s="61">
        <f t="shared" si="22"/>
        <v>266.11200000000002</v>
      </c>
      <c r="AF68" s="61">
        <f t="shared" si="22"/>
        <v>259.2</v>
      </c>
      <c r="AG68" s="61">
        <f t="shared" si="22"/>
        <v>262.94400000000002</v>
      </c>
      <c r="AH68" s="61">
        <f t="shared" si="22"/>
        <v>237.072</v>
      </c>
      <c r="AI68" s="63">
        <f>SUM(D68:AH68)</f>
        <v>7465.6319999999996</v>
      </c>
    </row>
    <row r="69" spans="2:35" x14ac:dyDescent="0.25">
      <c r="B69" s="7" t="s">
        <v>65</v>
      </c>
      <c r="C69" s="8" t="s">
        <v>32</v>
      </c>
      <c r="D69" s="28">
        <f t="shared" ref="D69:AH69" si="23">D40+(((D32)*1000*565))/10^6</f>
        <v>189.78</v>
      </c>
      <c r="E69" s="3">
        <f t="shared" si="23"/>
        <v>180.52</v>
      </c>
      <c r="F69" s="3">
        <f t="shared" si="23"/>
        <v>211.95500000000001</v>
      </c>
      <c r="G69" s="3">
        <f t="shared" si="23"/>
        <v>158.35599999999999</v>
      </c>
      <c r="H69" s="3">
        <f t="shared" si="23"/>
        <v>206.39</v>
      </c>
      <c r="I69" s="3">
        <f t="shared" si="23"/>
        <v>222.41249999999999</v>
      </c>
      <c r="J69" s="3">
        <f t="shared" si="23"/>
        <v>238.39</v>
      </c>
      <c r="K69" s="3">
        <f t="shared" si="23"/>
        <v>189</v>
      </c>
      <c r="L69" s="3">
        <f t="shared" si="23"/>
        <v>187</v>
      </c>
      <c r="M69" s="3">
        <f t="shared" si="23"/>
        <v>201</v>
      </c>
      <c r="N69" s="3">
        <f t="shared" si="23"/>
        <v>188</v>
      </c>
      <c r="O69" s="3">
        <f t="shared" si="23"/>
        <v>202.95500000000001</v>
      </c>
      <c r="P69" s="3">
        <f t="shared" si="23"/>
        <v>169.04</v>
      </c>
      <c r="Q69" s="3">
        <f t="shared" si="23"/>
        <v>156.60499999999999</v>
      </c>
      <c r="R69" s="3">
        <f t="shared" si="23"/>
        <v>146.52000000000001</v>
      </c>
      <c r="S69" s="3">
        <f t="shared" si="23"/>
        <v>174.69499999999999</v>
      </c>
      <c r="T69" s="3">
        <f t="shared" si="23"/>
        <v>186.78</v>
      </c>
      <c r="U69" s="3">
        <f t="shared" si="23"/>
        <v>82.215000000000003</v>
      </c>
      <c r="V69" s="3">
        <f t="shared" si="23"/>
        <v>103.91</v>
      </c>
      <c r="W69" s="3">
        <f t="shared" si="23"/>
        <v>155.78</v>
      </c>
      <c r="X69" s="3">
        <f t="shared" si="23"/>
        <v>192.345</v>
      </c>
      <c r="Y69" s="3">
        <f t="shared" si="23"/>
        <v>171.91</v>
      </c>
      <c r="Z69" s="3">
        <f t="shared" si="23"/>
        <v>170.78</v>
      </c>
      <c r="AA69" s="3">
        <f t="shared" si="23"/>
        <v>172.65</v>
      </c>
      <c r="AB69" s="3">
        <f t="shared" si="23"/>
        <v>174.4975</v>
      </c>
      <c r="AC69" s="3">
        <f t="shared" si="23"/>
        <v>159.08500000000001</v>
      </c>
      <c r="AD69" s="3">
        <f t="shared" si="23"/>
        <v>185.78</v>
      </c>
      <c r="AE69" s="3">
        <f t="shared" si="23"/>
        <v>195.65</v>
      </c>
      <c r="AF69" s="3">
        <f t="shared" si="23"/>
        <v>187.39</v>
      </c>
      <c r="AG69" s="3">
        <f t="shared" si="23"/>
        <v>193.65</v>
      </c>
      <c r="AH69" s="3">
        <f t="shared" si="23"/>
        <v>163.52000000000001</v>
      </c>
      <c r="AI69" s="44">
        <f>SUM(D69:AH69)</f>
        <v>5518.5610000000006</v>
      </c>
    </row>
    <row r="70" spans="2:35" ht="15.75" thickBot="1" x14ac:dyDescent="0.3">
      <c r="B70" s="7" t="s">
        <v>67</v>
      </c>
      <c r="C70" s="8" t="s">
        <v>63</v>
      </c>
      <c r="D70" s="90">
        <f>IFERROR((D69/D68)*100,"")</f>
        <v>75.785892275253971</v>
      </c>
      <c r="E70" s="90">
        <f t="shared" ref="E70:AI70" si="24">IFERROR((E69/E68)*100,"")</f>
        <v>74.383570675105489</v>
      </c>
      <c r="F70" s="90">
        <f t="shared" si="24"/>
        <v>74.842867231638422</v>
      </c>
      <c r="G70" s="90">
        <f t="shared" si="24"/>
        <v>73.312962962962956</v>
      </c>
      <c r="H70" s="90">
        <f t="shared" si="24"/>
        <v>75.660595929380008</v>
      </c>
      <c r="I70" s="90">
        <f t="shared" si="24"/>
        <v>74.531023805694062</v>
      </c>
      <c r="J70" s="90">
        <f t="shared" si="24"/>
        <v>74.807325400411699</v>
      </c>
      <c r="K70" s="90">
        <f t="shared" si="24"/>
        <v>72.916666666666671</v>
      </c>
      <c r="L70" s="90">
        <f t="shared" si="24"/>
        <v>73.271268259043325</v>
      </c>
      <c r="M70" s="90">
        <f t="shared" si="24"/>
        <v>73.971029853382802</v>
      </c>
      <c r="N70" s="90">
        <f t="shared" si="24"/>
        <v>73.058508984642174</v>
      </c>
      <c r="O70" s="90">
        <f t="shared" si="24"/>
        <v>74.981896908435303</v>
      </c>
      <c r="P70" s="90">
        <f t="shared" si="24"/>
        <v>76.11123117930984</v>
      </c>
      <c r="Q70" s="90">
        <f t="shared" si="24"/>
        <v>74.150094696969688</v>
      </c>
      <c r="R70" s="90">
        <f t="shared" si="24"/>
        <v>72.973942146784609</v>
      </c>
      <c r="S70" s="90">
        <f t="shared" si="24"/>
        <v>74.610069017356835</v>
      </c>
      <c r="T70" s="90">
        <f t="shared" si="24"/>
        <v>76.629578574241833</v>
      </c>
      <c r="U70" s="90">
        <f t="shared" si="24"/>
        <v>62.035947120608483</v>
      </c>
      <c r="V70" s="90">
        <f t="shared" si="24"/>
        <v>68.964372942550696</v>
      </c>
      <c r="W70" s="90">
        <f t="shared" si="24"/>
        <v>74.333867766071151</v>
      </c>
      <c r="X70" s="90">
        <f t="shared" si="24"/>
        <v>75.994452873127244</v>
      </c>
      <c r="Y70" s="90">
        <f t="shared" si="24"/>
        <v>75.494484260820698</v>
      </c>
      <c r="Z70" s="90">
        <f t="shared" si="24"/>
        <v>75.077372160090022</v>
      </c>
      <c r="AA70" s="90">
        <f t="shared" si="24"/>
        <v>74.330956809258126</v>
      </c>
      <c r="AB70" s="90">
        <f t="shared" si="24"/>
        <v>74.525719215525484</v>
      </c>
      <c r="AC70" s="90">
        <f t="shared" si="24"/>
        <v>73.292145805690694</v>
      </c>
      <c r="AD70" s="90">
        <f t="shared" si="24"/>
        <v>75.066265839151797</v>
      </c>
      <c r="AE70" s="90">
        <f t="shared" si="24"/>
        <v>73.521675084175072</v>
      </c>
      <c r="AF70" s="90">
        <f t="shared" si="24"/>
        <v>72.295524691358025</v>
      </c>
      <c r="AG70" s="90">
        <f t="shared" si="24"/>
        <v>73.64686016794451</v>
      </c>
      <c r="AH70" s="90">
        <f t="shared" si="24"/>
        <v>68.974826213133568</v>
      </c>
      <c r="AI70" s="90">
        <f t="shared" si="24"/>
        <v>73.919542243710922</v>
      </c>
    </row>
    <row r="71" spans="2:35" x14ac:dyDescent="0.25">
      <c r="B71" s="7" t="s">
        <v>68</v>
      </c>
      <c r="C71" s="8" t="s">
        <v>32</v>
      </c>
      <c r="D71" s="28">
        <f t="shared" ref="D71:AH71" si="25">(D22*1000*4800)/10^6</f>
        <v>170.928</v>
      </c>
      <c r="E71" s="3">
        <f t="shared" si="25"/>
        <v>173.61600000000001</v>
      </c>
      <c r="F71" s="3">
        <f t="shared" si="25"/>
        <v>194.68799999999999</v>
      </c>
      <c r="G71" s="3">
        <f t="shared" si="25"/>
        <v>191.184</v>
      </c>
      <c r="H71" s="3">
        <f t="shared" si="25"/>
        <v>181.34399999999999</v>
      </c>
      <c r="I71" s="3">
        <f t="shared" si="25"/>
        <v>185.328</v>
      </c>
      <c r="J71" s="3">
        <f t="shared" si="25"/>
        <v>249.6</v>
      </c>
      <c r="K71" s="3">
        <f t="shared" si="25"/>
        <v>257.32799999999997</v>
      </c>
      <c r="L71" s="3">
        <f t="shared" si="25"/>
        <v>255.21600000000001</v>
      </c>
      <c r="M71" s="3">
        <f t="shared" si="25"/>
        <v>264</v>
      </c>
      <c r="N71" s="3">
        <f t="shared" si="25"/>
        <v>257.32799999999997</v>
      </c>
      <c r="O71" s="3">
        <f t="shared" si="25"/>
        <v>254.4</v>
      </c>
      <c r="P71" s="3">
        <f t="shared" si="25"/>
        <v>200.78399999999999</v>
      </c>
      <c r="Q71" s="3">
        <f t="shared" si="25"/>
        <v>231.45599999999999</v>
      </c>
      <c r="R71" s="3">
        <f t="shared" si="25"/>
        <v>241.05600000000001</v>
      </c>
      <c r="S71" s="3">
        <f t="shared" si="25"/>
        <v>251.71199999999999</v>
      </c>
      <c r="T71" s="3">
        <f t="shared" si="25"/>
        <v>249.36</v>
      </c>
      <c r="U71" s="3">
        <f t="shared" si="25"/>
        <v>224.78399999999999</v>
      </c>
      <c r="V71" s="3">
        <f t="shared" si="25"/>
        <v>188.01599999999999</v>
      </c>
      <c r="W71" s="3">
        <f t="shared" si="25"/>
        <v>185.328</v>
      </c>
      <c r="X71" s="3">
        <f t="shared" si="25"/>
        <v>178.65600000000001</v>
      </c>
      <c r="Y71" s="3">
        <f t="shared" si="25"/>
        <v>176.54400000000001</v>
      </c>
      <c r="Z71" s="3">
        <f t="shared" si="25"/>
        <v>195.744</v>
      </c>
      <c r="AA71" s="3">
        <f t="shared" si="25"/>
        <v>183.45599999999999</v>
      </c>
      <c r="AB71" s="3">
        <f t="shared" si="25"/>
        <v>195.744</v>
      </c>
      <c r="AC71" s="3">
        <f t="shared" si="25"/>
        <v>194.928</v>
      </c>
      <c r="AD71" s="3">
        <f t="shared" si="25"/>
        <v>219.744</v>
      </c>
      <c r="AE71" s="3">
        <f t="shared" si="25"/>
        <v>234.14400000000001</v>
      </c>
      <c r="AF71" s="3">
        <f t="shared" si="25"/>
        <v>232.512</v>
      </c>
      <c r="AG71" s="3">
        <f t="shared" si="25"/>
        <v>289.87200000000001</v>
      </c>
      <c r="AH71" s="3">
        <f t="shared" si="25"/>
        <v>288.81599999999997</v>
      </c>
      <c r="AI71" s="44">
        <f>SUM(D71:AH71)</f>
        <v>6797.616</v>
      </c>
    </row>
    <row r="72" spans="2:35" x14ac:dyDescent="0.25">
      <c r="B72" s="7" t="s">
        <v>69</v>
      </c>
      <c r="C72" s="8" t="s">
        <v>32</v>
      </c>
      <c r="D72" s="28">
        <f t="shared" ref="D72:AH72" si="26">D41+(((D33)*1000*565))/10^6</f>
        <v>113.08499999999999</v>
      </c>
      <c r="E72" s="3">
        <f t="shared" si="26"/>
        <v>113.955</v>
      </c>
      <c r="F72" s="3">
        <f t="shared" si="26"/>
        <v>125.955</v>
      </c>
      <c r="G72" s="3">
        <f t="shared" si="26"/>
        <v>122.565</v>
      </c>
      <c r="H72" s="3">
        <f t="shared" si="26"/>
        <v>112.565</v>
      </c>
      <c r="I72" s="3">
        <f t="shared" si="26"/>
        <v>118.69499999999999</v>
      </c>
      <c r="J72" s="3">
        <f t="shared" si="26"/>
        <v>160.69499999999999</v>
      </c>
      <c r="K72" s="3">
        <f t="shared" si="26"/>
        <v>164</v>
      </c>
      <c r="L72" s="3">
        <f t="shared" si="26"/>
        <v>191</v>
      </c>
      <c r="M72" s="3">
        <f t="shared" si="26"/>
        <v>197</v>
      </c>
      <c r="N72" s="3">
        <f t="shared" si="26"/>
        <v>191</v>
      </c>
      <c r="O72" s="3">
        <f t="shared" si="26"/>
        <v>182.82499999999999</v>
      </c>
      <c r="P72" s="3">
        <f t="shared" si="26"/>
        <v>139.65</v>
      </c>
      <c r="Q72" s="3">
        <f t="shared" si="26"/>
        <v>170.78</v>
      </c>
      <c r="R72" s="3">
        <f t="shared" si="26"/>
        <v>174.39</v>
      </c>
      <c r="S72" s="3">
        <f t="shared" si="26"/>
        <v>188.13</v>
      </c>
      <c r="T72" s="3">
        <f t="shared" si="26"/>
        <v>184.65</v>
      </c>
      <c r="U72" s="3">
        <f t="shared" si="26"/>
        <v>166.04</v>
      </c>
      <c r="V72" s="3">
        <f t="shared" si="26"/>
        <v>134.47499999999999</v>
      </c>
      <c r="W72" s="3">
        <f t="shared" si="26"/>
        <v>133.47499999999999</v>
      </c>
      <c r="X72" s="3">
        <f t="shared" si="26"/>
        <v>123.65</v>
      </c>
      <c r="Y72" s="3">
        <f t="shared" si="26"/>
        <v>121.65</v>
      </c>
      <c r="Z72" s="3">
        <f t="shared" si="26"/>
        <v>136.65</v>
      </c>
      <c r="AA72" s="3">
        <f t="shared" si="26"/>
        <v>126.52</v>
      </c>
      <c r="AB72" s="3">
        <f t="shared" si="26"/>
        <v>136.36750000000001</v>
      </c>
      <c r="AC72" s="3">
        <f t="shared" si="26"/>
        <v>133.38999999999999</v>
      </c>
      <c r="AD72" s="3">
        <f t="shared" si="26"/>
        <v>152.65</v>
      </c>
      <c r="AE72" s="3">
        <f t="shared" si="26"/>
        <v>158.65</v>
      </c>
      <c r="AF72" s="3">
        <f t="shared" si="26"/>
        <v>157.08500000000001</v>
      </c>
      <c r="AG72" s="3">
        <f t="shared" si="26"/>
        <v>208.08500000000001</v>
      </c>
      <c r="AH72" s="3">
        <f t="shared" si="26"/>
        <v>215.39</v>
      </c>
      <c r="AI72" s="44">
        <f>SUM(D72:AH72)</f>
        <v>4755.0174999999999</v>
      </c>
    </row>
    <row r="73" spans="2:35" ht="15.75" thickBot="1" x14ac:dyDescent="0.3">
      <c r="B73" s="132" t="s">
        <v>70</v>
      </c>
      <c r="C73" s="133" t="s">
        <v>63</v>
      </c>
      <c r="D73" s="90">
        <f>IFERROR((D72/D71)*100,"")</f>
        <v>66.159435551811285</v>
      </c>
      <c r="E73" s="90">
        <f t="shared" ref="E73:AI73" si="27">IFERROR((E72/E71)*100,"")</f>
        <v>65.636231683715778</v>
      </c>
      <c r="F73" s="90">
        <f t="shared" si="27"/>
        <v>64.695821005917168</v>
      </c>
      <c r="G73" s="90">
        <f t="shared" si="27"/>
        <v>64.108398192317352</v>
      </c>
      <c r="H73" s="90">
        <f t="shared" si="27"/>
        <v>62.072635433209811</v>
      </c>
      <c r="I73" s="90">
        <f t="shared" si="27"/>
        <v>64.04590779590778</v>
      </c>
      <c r="J73" s="90">
        <f t="shared" si="27"/>
        <v>64.381009615384613</v>
      </c>
      <c r="K73" s="90">
        <f t="shared" si="27"/>
        <v>63.731890816389978</v>
      </c>
      <c r="L73" s="90">
        <f t="shared" si="27"/>
        <v>74.838568114851739</v>
      </c>
      <c r="M73" s="90">
        <f t="shared" si="27"/>
        <v>74.621212121212125</v>
      </c>
      <c r="N73" s="90">
        <f t="shared" si="27"/>
        <v>74.224336255673691</v>
      </c>
      <c r="O73" s="90">
        <f t="shared" si="27"/>
        <v>71.865172955974828</v>
      </c>
      <c r="P73" s="90">
        <f t="shared" si="27"/>
        <v>69.55235476930433</v>
      </c>
      <c r="Q73" s="90">
        <f t="shared" si="27"/>
        <v>73.785082261855379</v>
      </c>
      <c r="R73" s="90">
        <f t="shared" si="27"/>
        <v>72.344185583432889</v>
      </c>
      <c r="S73" s="90">
        <f t="shared" si="27"/>
        <v>74.740179252479024</v>
      </c>
      <c r="T73" s="90">
        <f t="shared" si="27"/>
        <v>74.049566891241582</v>
      </c>
      <c r="U73" s="90">
        <f t="shared" si="27"/>
        <v>73.866467364225201</v>
      </c>
      <c r="V73" s="90">
        <f t="shared" si="27"/>
        <v>71.523168241000761</v>
      </c>
      <c r="W73" s="90">
        <f t="shared" si="27"/>
        <v>72.020957437624105</v>
      </c>
      <c r="X73" s="90">
        <f t="shared" si="27"/>
        <v>69.211221565466602</v>
      </c>
      <c r="Y73" s="90">
        <f t="shared" si="27"/>
        <v>68.906334964654704</v>
      </c>
      <c r="Z73" s="90">
        <f t="shared" si="27"/>
        <v>69.810568906326637</v>
      </c>
      <c r="AA73" s="90">
        <f t="shared" si="27"/>
        <v>68.964765393336819</v>
      </c>
      <c r="AB73" s="90">
        <f t="shared" si="27"/>
        <v>69.6662477521661</v>
      </c>
      <c r="AC73" s="90">
        <f t="shared" si="27"/>
        <v>68.430394812443566</v>
      </c>
      <c r="AD73" s="90">
        <f t="shared" si="27"/>
        <v>69.467198194262409</v>
      </c>
      <c r="AE73" s="90">
        <f t="shared" si="27"/>
        <v>67.757448407817407</v>
      </c>
      <c r="AF73" s="90">
        <f t="shared" si="27"/>
        <v>67.55995389485274</v>
      </c>
      <c r="AG73" s="90">
        <f t="shared" si="27"/>
        <v>71.785132748247506</v>
      </c>
      <c r="AH73" s="90">
        <f t="shared" si="27"/>
        <v>74.576893246911538</v>
      </c>
      <c r="AI73" s="90">
        <f t="shared" si="27"/>
        <v>69.951252027181297</v>
      </c>
    </row>
    <row r="74" spans="2:35" ht="16.5" thickBot="1" x14ac:dyDescent="0.3">
      <c r="B74" s="237" t="s">
        <v>72</v>
      </c>
      <c r="C74" s="238"/>
      <c r="D74" s="228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29"/>
      <c r="AC74" s="229"/>
      <c r="AD74" s="229"/>
      <c r="AE74" s="229"/>
      <c r="AF74" s="229"/>
      <c r="AG74" s="229"/>
      <c r="AH74" s="229"/>
      <c r="AI74" s="230"/>
    </row>
    <row r="75" spans="2:35" x14ac:dyDescent="0.25">
      <c r="B75" s="130" t="s">
        <v>71</v>
      </c>
      <c r="C75" s="134" t="s">
        <v>32</v>
      </c>
      <c r="D75" s="60">
        <f t="shared" ref="D75:AH75" si="28">SUM(D42:D44)</f>
        <v>0</v>
      </c>
      <c r="E75" s="61">
        <f t="shared" si="28"/>
        <v>0</v>
      </c>
      <c r="F75" s="61">
        <f t="shared" si="28"/>
        <v>0</v>
      </c>
      <c r="G75" s="61">
        <f t="shared" si="28"/>
        <v>0</v>
      </c>
      <c r="H75" s="61">
        <f t="shared" si="28"/>
        <v>0</v>
      </c>
      <c r="I75" s="61">
        <f t="shared" si="28"/>
        <v>0</v>
      </c>
      <c r="J75" s="61">
        <f t="shared" si="28"/>
        <v>0</v>
      </c>
      <c r="K75" s="61">
        <f t="shared" si="28"/>
        <v>0</v>
      </c>
      <c r="L75" s="61">
        <f t="shared" si="28"/>
        <v>0</v>
      </c>
      <c r="M75" s="61">
        <f t="shared" si="28"/>
        <v>0</v>
      </c>
      <c r="N75" s="61">
        <f t="shared" si="28"/>
        <v>0</v>
      </c>
      <c r="O75" s="61">
        <f t="shared" si="28"/>
        <v>0</v>
      </c>
      <c r="P75" s="61">
        <f t="shared" si="28"/>
        <v>0</v>
      </c>
      <c r="Q75" s="61">
        <f t="shared" si="28"/>
        <v>0</v>
      </c>
      <c r="R75" s="61">
        <f t="shared" si="28"/>
        <v>0</v>
      </c>
      <c r="S75" s="61">
        <f t="shared" si="28"/>
        <v>0</v>
      </c>
      <c r="T75" s="61">
        <f t="shared" si="28"/>
        <v>0</v>
      </c>
      <c r="U75" s="61">
        <f t="shared" si="28"/>
        <v>0</v>
      </c>
      <c r="V75" s="61">
        <f t="shared" si="28"/>
        <v>0</v>
      </c>
      <c r="W75" s="61">
        <f t="shared" si="28"/>
        <v>0</v>
      </c>
      <c r="X75" s="61">
        <f t="shared" si="28"/>
        <v>0</v>
      </c>
      <c r="Y75" s="61">
        <f t="shared" si="28"/>
        <v>0</v>
      </c>
      <c r="Z75" s="61">
        <f t="shared" si="28"/>
        <v>0</v>
      </c>
      <c r="AA75" s="61">
        <f t="shared" si="28"/>
        <v>0</v>
      </c>
      <c r="AB75" s="61">
        <f t="shared" si="28"/>
        <v>0</v>
      </c>
      <c r="AC75" s="61">
        <f t="shared" si="28"/>
        <v>0</v>
      </c>
      <c r="AD75" s="61">
        <f t="shared" si="28"/>
        <v>0</v>
      </c>
      <c r="AE75" s="61">
        <f t="shared" si="28"/>
        <v>0</v>
      </c>
      <c r="AF75" s="61">
        <f t="shared" si="28"/>
        <v>29.469341999999997</v>
      </c>
      <c r="AG75" s="61">
        <f t="shared" si="28"/>
        <v>0</v>
      </c>
      <c r="AH75" s="61">
        <f t="shared" si="28"/>
        <v>0</v>
      </c>
      <c r="AI75" s="63">
        <f>SUM(D75:AH75)</f>
        <v>29.469341999999997</v>
      </c>
    </row>
    <row r="76" spans="2:35" x14ac:dyDescent="0.25">
      <c r="B76" s="7" t="s">
        <v>58</v>
      </c>
      <c r="C76" s="54" t="s">
        <v>32</v>
      </c>
      <c r="D76" s="28">
        <f t="shared" ref="D76:AH76" si="29">(SUM(D34:D37)*1000*565)/10^6</f>
        <v>129.71118571428573</v>
      </c>
      <c r="E76" s="28">
        <f t="shared" si="29"/>
        <v>73.929814285714286</v>
      </c>
      <c r="F76" s="28">
        <f t="shared" si="29"/>
        <v>45.884864285714301</v>
      </c>
      <c r="G76" s="28">
        <f t="shared" si="29"/>
        <v>24.000732142857149</v>
      </c>
      <c r="H76" s="28">
        <f t="shared" si="29"/>
        <v>6.3867821428571423</v>
      </c>
      <c r="I76" s="28">
        <f t="shared" si="29"/>
        <v>4.0442178571428569</v>
      </c>
      <c r="J76" s="28">
        <f t="shared" si="29"/>
        <v>11.036557142857143</v>
      </c>
      <c r="K76" s="28">
        <f t="shared" si="29"/>
        <v>0.52915000000000012</v>
      </c>
      <c r="L76" s="28">
        <f t="shared" si="29"/>
        <v>0.79365714285714284</v>
      </c>
      <c r="M76" s="28">
        <f t="shared" si="29"/>
        <v>0.37796428571428575</v>
      </c>
      <c r="N76" s="28">
        <f t="shared" si="29"/>
        <v>0.71813214285714289</v>
      </c>
      <c r="O76" s="28">
        <f t="shared" si="29"/>
        <v>19.918717857142855</v>
      </c>
      <c r="P76" s="28">
        <f t="shared" si="29"/>
        <v>56.50566071428571</v>
      </c>
      <c r="Q76" s="28">
        <f t="shared" si="29"/>
        <v>19.994310714285717</v>
      </c>
      <c r="R76" s="28">
        <f t="shared" si="29"/>
        <v>7.1435250000000003</v>
      </c>
      <c r="S76" s="28">
        <f t="shared" si="29"/>
        <v>0.56694642857142863</v>
      </c>
      <c r="T76" s="28">
        <f t="shared" si="29"/>
        <v>0.41576071428571437</v>
      </c>
      <c r="U76" s="28">
        <f t="shared" si="29"/>
        <v>3.3967385714285716</v>
      </c>
      <c r="V76" s="28">
        <f t="shared" si="29"/>
        <v>20.224617857142864</v>
      </c>
      <c r="W76" s="28">
        <f t="shared" si="29"/>
        <v>19.729735714285717</v>
      </c>
      <c r="X76" s="28">
        <f t="shared" si="29"/>
        <v>31.484425000000005</v>
      </c>
      <c r="Y76" s="28">
        <f t="shared" si="29"/>
        <v>52.952796428571432</v>
      </c>
      <c r="Z76" s="28">
        <f t="shared" si="29"/>
        <v>43.390300000000003</v>
      </c>
      <c r="AA76" s="28">
        <f t="shared" si="29"/>
        <v>14.438235714285712</v>
      </c>
      <c r="AB76" s="28">
        <f t="shared" si="29"/>
        <v>0.30237142857142857</v>
      </c>
      <c r="AC76" s="28">
        <f t="shared" si="29"/>
        <v>0.56694642857142863</v>
      </c>
      <c r="AD76" s="28">
        <f t="shared" si="29"/>
        <v>9.6758857142857142</v>
      </c>
      <c r="AE76" s="28">
        <f t="shared" si="29"/>
        <v>24.179128571428574</v>
      </c>
      <c r="AF76" s="28">
        <f t="shared" si="29"/>
        <v>5.9714285714285706</v>
      </c>
      <c r="AG76" s="28">
        <f t="shared" si="29"/>
        <v>2.0788035714285713</v>
      </c>
      <c r="AH76" s="28">
        <f t="shared" si="29"/>
        <v>0.41576071428571437</v>
      </c>
      <c r="AI76" s="44">
        <f>SUM(D76:AH76)</f>
        <v>630.76515285714299</v>
      </c>
    </row>
    <row r="77" spans="2:35" s="1" customFormat="1" ht="45" x14ac:dyDescent="0.25">
      <c r="B77" s="9" t="s">
        <v>102</v>
      </c>
      <c r="C77" s="54" t="s">
        <v>32</v>
      </c>
      <c r="D77" s="28">
        <f t="shared" ref="D77:AH77" si="30">D65+D72+D69+((D24*860.5)/10^6)+D75+D76</f>
        <v>650.36051843428572</v>
      </c>
      <c r="E77" s="3">
        <f t="shared" si="30"/>
        <v>640.96562728571428</v>
      </c>
      <c r="F77" s="3">
        <f t="shared" si="30"/>
        <v>648.19030524571428</v>
      </c>
      <c r="G77" s="3">
        <f t="shared" si="30"/>
        <v>554.40298409965715</v>
      </c>
      <c r="H77" s="3">
        <f t="shared" si="30"/>
        <v>586.48177786285703</v>
      </c>
      <c r="I77" s="3">
        <f t="shared" si="30"/>
        <v>604.59622853714279</v>
      </c>
      <c r="J77" s="3">
        <f t="shared" si="30"/>
        <v>675.94336270285714</v>
      </c>
      <c r="K77" s="3">
        <f t="shared" si="30"/>
        <v>616.44230053759986</v>
      </c>
      <c r="L77" s="3">
        <f t="shared" si="30"/>
        <v>665.21479430285706</v>
      </c>
      <c r="M77" s="3">
        <f t="shared" si="30"/>
        <v>681.08811092571432</v>
      </c>
      <c r="N77" s="3">
        <f t="shared" si="30"/>
        <v>654.71491014285721</v>
      </c>
      <c r="O77" s="3">
        <f t="shared" si="30"/>
        <v>690.9480275238094</v>
      </c>
      <c r="P77" s="3">
        <f t="shared" si="30"/>
        <v>656.03724404761897</v>
      </c>
      <c r="Q77" s="3">
        <f t="shared" si="30"/>
        <v>634.03505404761904</v>
      </c>
      <c r="R77" s="3">
        <f t="shared" si="30"/>
        <v>609.82137011999987</v>
      </c>
      <c r="S77" s="3">
        <f t="shared" si="30"/>
        <v>625.92093976190483</v>
      </c>
      <c r="T77" s="3">
        <f t="shared" si="30"/>
        <v>643.79138727428574</v>
      </c>
      <c r="U77" s="3">
        <f t="shared" si="30"/>
        <v>538.79710029142859</v>
      </c>
      <c r="V77" s="3">
        <f t="shared" si="30"/>
        <v>541.84813917714291</v>
      </c>
      <c r="W77" s="3">
        <f t="shared" si="30"/>
        <v>601.16974135428575</v>
      </c>
      <c r="X77" s="3">
        <f t="shared" si="30"/>
        <v>643.02957736479993</v>
      </c>
      <c r="Y77" s="3">
        <f t="shared" si="30"/>
        <v>644.92445002857141</v>
      </c>
      <c r="Z77" s="3">
        <f t="shared" si="30"/>
        <v>646.23816924000005</v>
      </c>
      <c r="AA77" s="3">
        <f t="shared" si="30"/>
        <v>593.21860755428565</v>
      </c>
      <c r="AB77" s="3">
        <f t="shared" si="30"/>
        <v>581.95070982857146</v>
      </c>
      <c r="AC77" s="3">
        <f t="shared" si="30"/>
        <v>561.34755209523814</v>
      </c>
      <c r="AD77" s="3">
        <f t="shared" si="30"/>
        <v>619.43310719428564</v>
      </c>
      <c r="AE77" s="3">
        <f t="shared" si="30"/>
        <v>680.86309745142864</v>
      </c>
      <c r="AF77" s="3">
        <f t="shared" si="30"/>
        <v>691.00098357142849</v>
      </c>
      <c r="AG77" s="3">
        <f t="shared" si="30"/>
        <v>708.19062353142851</v>
      </c>
      <c r="AH77" s="3">
        <f t="shared" si="30"/>
        <v>674.33554605828579</v>
      </c>
      <c r="AI77" s="44">
        <f>SUM(D77:AH77)</f>
        <v>19565.302347593675</v>
      </c>
    </row>
    <row r="78" spans="2:35" s="1" customFormat="1" ht="30" x14ac:dyDescent="0.25">
      <c r="B78" s="9" t="s">
        <v>103</v>
      </c>
      <c r="C78" s="54" t="s">
        <v>44</v>
      </c>
      <c r="D78" s="28">
        <f t="shared" ref="D78:AH78" si="31">(((D13+D14+D15)*D49)+((D21+D22)*1000*D50)+(D24*D51)+((SUM(D5:D12))*D49))</f>
        <v>2041367.4677999998</v>
      </c>
      <c r="E78" s="28">
        <f t="shared" si="31"/>
        <v>1852274.6603999999</v>
      </c>
      <c r="F78" s="28">
        <f t="shared" si="31"/>
        <v>1881367.8965199997</v>
      </c>
      <c r="G78" s="28">
        <f t="shared" si="31"/>
        <v>1679029.52152</v>
      </c>
      <c r="H78" s="28">
        <f t="shared" si="31"/>
        <v>1744336.8933999999</v>
      </c>
      <c r="I78" s="28">
        <f t="shared" si="31"/>
        <v>1797284.9648899999</v>
      </c>
      <c r="J78" s="28">
        <f t="shared" si="31"/>
        <v>1914671.9665399999</v>
      </c>
      <c r="K78" s="28">
        <f t="shared" si="31"/>
        <v>1828421.0796300001</v>
      </c>
      <c r="L78" s="28">
        <f t="shared" si="31"/>
        <v>1869818.6997999998</v>
      </c>
      <c r="M78" s="28">
        <f t="shared" si="31"/>
        <v>1891276.1065999998</v>
      </c>
      <c r="N78" s="28">
        <f t="shared" si="31"/>
        <v>1871081.5082999996</v>
      </c>
      <c r="O78" s="28">
        <f t="shared" si="31"/>
        <v>1919394.7169599999</v>
      </c>
      <c r="P78" s="28">
        <f t="shared" si="31"/>
        <v>1873940.3465499999</v>
      </c>
      <c r="Q78" s="28">
        <f t="shared" si="31"/>
        <v>1814689.6301999998</v>
      </c>
      <c r="R78" s="28">
        <f t="shared" si="31"/>
        <v>1756953.8831</v>
      </c>
      <c r="S78" s="28">
        <f t="shared" si="31"/>
        <v>1753480.7499300002</v>
      </c>
      <c r="T78" s="28">
        <f t="shared" si="31"/>
        <v>1785088.5166999996</v>
      </c>
      <c r="U78" s="28">
        <f t="shared" si="31"/>
        <v>1658176.60928</v>
      </c>
      <c r="V78" s="28">
        <f t="shared" si="31"/>
        <v>1700156.2474799997</v>
      </c>
      <c r="W78" s="28">
        <f t="shared" si="31"/>
        <v>1818741.28244</v>
      </c>
      <c r="X78" s="28">
        <f t="shared" si="31"/>
        <v>1864592.6573599996</v>
      </c>
      <c r="Y78" s="28">
        <f t="shared" si="31"/>
        <v>1844229.7960999999</v>
      </c>
      <c r="Z78" s="28">
        <f t="shared" si="31"/>
        <v>1852114.4765999997</v>
      </c>
      <c r="AA78" s="28">
        <f t="shared" si="31"/>
        <v>1734835.9383599998</v>
      </c>
      <c r="AB78" s="28">
        <f t="shared" si="31"/>
        <v>1697367.5750899997</v>
      </c>
      <c r="AC78" s="28">
        <f t="shared" si="31"/>
        <v>1676772.7782299998</v>
      </c>
      <c r="AD78" s="28">
        <f t="shared" si="31"/>
        <v>1751831.7065979999</v>
      </c>
      <c r="AE78" s="28">
        <f t="shared" si="31"/>
        <v>1937771.1699299996</v>
      </c>
      <c r="AF78" s="28">
        <f t="shared" si="31"/>
        <v>2026978.4001999998</v>
      </c>
      <c r="AG78" s="28">
        <f t="shared" si="31"/>
        <v>2032938.7345199999</v>
      </c>
      <c r="AH78" s="28">
        <f t="shared" si="31"/>
        <v>1921707.2415599995</v>
      </c>
      <c r="AI78" s="44">
        <f>SUM(D78:AH78)</f>
        <v>56792693.222587988</v>
      </c>
    </row>
    <row r="79" spans="2:35" s="2" customFormat="1" ht="15.75" thickBot="1" x14ac:dyDescent="0.3">
      <c r="B79" s="55" t="s">
        <v>60</v>
      </c>
      <c r="C79" s="56" t="s">
        <v>56</v>
      </c>
      <c r="D79" s="57">
        <f>IFERROR(D78/D77,"")</f>
        <v>3138.8244057534457</v>
      </c>
      <c r="E79" s="57">
        <f t="shared" ref="E79:AH79" si="32">IFERROR(E78/E77,"")</f>
        <v>2889.819019225406</v>
      </c>
      <c r="F79" s="57">
        <f t="shared" si="32"/>
        <v>2902.4931124306399</v>
      </c>
      <c r="G79" s="57">
        <f t="shared" si="32"/>
        <v>3028.536226670426</v>
      </c>
      <c r="H79" s="57">
        <f t="shared" si="32"/>
        <v>2974.238858292194</v>
      </c>
      <c r="I79" s="57">
        <f t="shared" si="32"/>
        <v>2972.7029049430889</v>
      </c>
      <c r="J79" s="57">
        <f t="shared" si="32"/>
        <v>2832.592303124196</v>
      </c>
      <c r="K79" s="57">
        <f t="shared" si="32"/>
        <v>2966.0863280073941</v>
      </c>
      <c r="L79" s="57">
        <f t="shared" si="32"/>
        <v>2810.8495418529646</v>
      </c>
      <c r="M79" s="57">
        <f t="shared" si="32"/>
        <v>2776.8449871037019</v>
      </c>
      <c r="N79" s="57">
        <f t="shared" si="32"/>
        <v>2857.8568768072414</v>
      </c>
      <c r="O79" s="57">
        <f t="shared" si="32"/>
        <v>2777.9147497368886</v>
      </c>
      <c r="P79" s="57">
        <f t="shared" si="32"/>
        <v>2856.4542082826911</v>
      </c>
      <c r="Q79" s="57">
        <f t="shared" si="32"/>
        <v>2862.1282350481965</v>
      </c>
      <c r="R79" s="57">
        <f t="shared" si="32"/>
        <v>2881.0959556144594</v>
      </c>
      <c r="S79" s="57">
        <f t="shared" si="32"/>
        <v>2801.4412660439348</v>
      </c>
      <c r="T79" s="57">
        <f t="shared" si="32"/>
        <v>2772.7747714330121</v>
      </c>
      <c r="U79" s="57">
        <f t="shared" si="32"/>
        <v>3077.552957102243</v>
      </c>
      <c r="V79" s="57">
        <f t="shared" si="32"/>
        <v>3137.6987841314308</v>
      </c>
      <c r="W79" s="57">
        <f t="shared" si="32"/>
        <v>3025.3373670185542</v>
      </c>
      <c r="X79" s="57">
        <f t="shared" si="32"/>
        <v>2899.6996763372663</v>
      </c>
      <c r="Y79" s="57">
        <f t="shared" si="32"/>
        <v>2859.6059523224726</v>
      </c>
      <c r="Z79" s="57">
        <f t="shared" si="32"/>
        <v>2865.993630147465</v>
      </c>
      <c r="AA79" s="57">
        <f t="shared" si="32"/>
        <v>2924.4462602283497</v>
      </c>
      <c r="AB79" s="57">
        <f t="shared" si="32"/>
        <v>2916.6861495709886</v>
      </c>
      <c r="AC79" s="57">
        <f t="shared" si="32"/>
        <v>2987.0492388742418</v>
      </c>
      <c r="AD79" s="57">
        <f t="shared" si="32"/>
        <v>2828.120883839902</v>
      </c>
      <c r="AE79" s="57">
        <f t="shared" si="32"/>
        <v>2846.0511036408993</v>
      </c>
      <c r="AF79" s="57">
        <f t="shared" si="32"/>
        <v>2933.3943777092641</v>
      </c>
      <c r="AG79" s="57">
        <f t="shared" si="32"/>
        <v>2870.6095039533957</v>
      </c>
      <c r="AH79" s="57">
        <f t="shared" si="32"/>
        <v>2849.7789457978506</v>
      </c>
      <c r="AI79" s="47"/>
    </row>
    <row r="80" spans="2:35" ht="15.75" thickBot="1" x14ac:dyDescent="0.3"/>
    <row r="81" spans="2:35" ht="30" x14ac:dyDescent="0.25">
      <c r="B81" s="184" t="s">
        <v>143</v>
      </c>
      <c r="C81" s="185" t="s">
        <v>32</v>
      </c>
      <c r="D81" s="182">
        <f>D65+D72+D69+D75+D76</f>
        <v>608.36811843428575</v>
      </c>
      <c r="E81" s="180">
        <f t="shared" ref="E81:AH81" si="33">E65+E72+E69+E75+E76</f>
        <v>636.01775228571432</v>
      </c>
      <c r="F81" s="180">
        <f t="shared" si="33"/>
        <v>643.24243024571433</v>
      </c>
      <c r="G81" s="180">
        <f t="shared" si="33"/>
        <v>549.54115909965719</v>
      </c>
      <c r="H81" s="180">
        <f t="shared" si="33"/>
        <v>581.53390286285708</v>
      </c>
      <c r="I81" s="180">
        <f t="shared" si="33"/>
        <v>599.73440353714284</v>
      </c>
      <c r="J81" s="180">
        <f t="shared" si="33"/>
        <v>671.08153770285719</v>
      </c>
      <c r="K81" s="180">
        <f t="shared" si="33"/>
        <v>611.75257553759991</v>
      </c>
      <c r="L81" s="180">
        <f t="shared" si="33"/>
        <v>659.8366693028571</v>
      </c>
      <c r="M81" s="180">
        <f t="shared" si="33"/>
        <v>675.83906092571431</v>
      </c>
      <c r="N81" s="180">
        <f t="shared" si="33"/>
        <v>649.5519101428572</v>
      </c>
      <c r="O81" s="180">
        <f t="shared" si="33"/>
        <v>686.00015252380945</v>
      </c>
      <c r="P81" s="180">
        <f t="shared" si="33"/>
        <v>651.82079404761896</v>
      </c>
      <c r="Q81" s="180">
        <f t="shared" si="33"/>
        <v>629.17322904761909</v>
      </c>
      <c r="R81" s="180">
        <f t="shared" si="33"/>
        <v>604.70139511999992</v>
      </c>
      <c r="S81" s="180">
        <f t="shared" si="33"/>
        <v>620.93003976190482</v>
      </c>
      <c r="T81" s="180">
        <f t="shared" si="33"/>
        <v>638.71443727428573</v>
      </c>
      <c r="U81" s="180">
        <f t="shared" si="33"/>
        <v>533.50502529142864</v>
      </c>
      <c r="V81" s="180">
        <f t="shared" si="33"/>
        <v>533.50128917714289</v>
      </c>
      <c r="W81" s="180">
        <f t="shared" si="33"/>
        <v>588.99366635428578</v>
      </c>
      <c r="X81" s="180">
        <f t="shared" si="33"/>
        <v>634.72575236479997</v>
      </c>
      <c r="Y81" s="180">
        <f t="shared" si="33"/>
        <v>640.0196000285714</v>
      </c>
      <c r="Z81" s="180">
        <f t="shared" si="33"/>
        <v>641.41936924000004</v>
      </c>
      <c r="AA81" s="180">
        <f t="shared" si="33"/>
        <v>588.6149325542857</v>
      </c>
      <c r="AB81" s="180">
        <f t="shared" si="33"/>
        <v>577.04585982857145</v>
      </c>
      <c r="AC81" s="180">
        <f t="shared" si="33"/>
        <v>556.27060209523813</v>
      </c>
      <c r="AD81" s="180">
        <f t="shared" si="33"/>
        <v>614.31313219428569</v>
      </c>
      <c r="AE81" s="180">
        <f t="shared" si="33"/>
        <v>674.92564745142863</v>
      </c>
      <c r="AF81" s="180">
        <f t="shared" si="33"/>
        <v>682.86925857142853</v>
      </c>
      <c r="AG81" s="180">
        <f t="shared" si="33"/>
        <v>697.82159853142855</v>
      </c>
      <c r="AH81" s="180">
        <f t="shared" si="33"/>
        <v>666.33289605828577</v>
      </c>
      <c r="AI81" s="44">
        <f>SUM(D81:AH81)</f>
        <v>19348.198197593672</v>
      </c>
    </row>
    <row r="82" spans="2:35" ht="30" x14ac:dyDescent="0.25">
      <c r="B82" s="186" t="s">
        <v>142</v>
      </c>
      <c r="C82" s="187" t="s">
        <v>44</v>
      </c>
      <c r="D82" s="183">
        <f>(((D13+D14+D15)*D49)+((D21+D22)*1000*D50)+((SUM(D5:D12))*D49))</f>
        <v>1638767.4677999998</v>
      </c>
      <c r="E82" s="181">
        <f t="shared" ref="E82:AH82" si="34">(((E13+E14+E15)*E49)+((E21+E22)*1000*E50)+((SUM(E5:E12))*E49))</f>
        <v>1804837.1603999999</v>
      </c>
      <c r="F82" s="181">
        <f t="shared" si="34"/>
        <v>1833930.3965199997</v>
      </c>
      <c r="G82" s="181">
        <f t="shared" si="34"/>
        <v>1632417.02152</v>
      </c>
      <c r="H82" s="181">
        <f t="shared" si="34"/>
        <v>1696899.3933999999</v>
      </c>
      <c r="I82" s="181">
        <f t="shared" si="34"/>
        <v>1750672.4648899999</v>
      </c>
      <c r="J82" s="181">
        <f t="shared" si="34"/>
        <v>1868059.4665399999</v>
      </c>
      <c r="K82" s="181">
        <f t="shared" si="34"/>
        <v>1783458.5796300001</v>
      </c>
      <c r="L82" s="181">
        <f t="shared" si="34"/>
        <v>1818256.1997999998</v>
      </c>
      <c r="M82" s="181">
        <f t="shared" si="34"/>
        <v>1840951.1065999998</v>
      </c>
      <c r="N82" s="181">
        <f t="shared" si="34"/>
        <v>1821581.5082999996</v>
      </c>
      <c r="O82" s="181">
        <f t="shared" si="34"/>
        <v>1871957.2169599999</v>
      </c>
      <c r="P82" s="181">
        <f t="shared" si="34"/>
        <v>1833515.3465499999</v>
      </c>
      <c r="Q82" s="181">
        <f t="shared" si="34"/>
        <v>1768077.1301999998</v>
      </c>
      <c r="R82" s="181">
        <f t="shared" si="34"/>
        <v>1707866.3831</v>
      </c>
      <c r="S82" s="181">
        <f t="shared" si="34"/>
        <v>1705630.7499300002</v>
      </c>
      <c r="T82" s="181">
        <f t="shared" si="34"/>
        <v>1736413.5166999996</v>
      </c>
      <c r="U82" s="181">
        <f t="shared" si="34"/>
        <v>1607439.10928</v>
      </c>
      <c r="V82" s="181">
        <f t="shared" si="34"/>
        <v>1620131.2474799997</v>
      </c>
      <c r="W82" s="181">
        <f t="shared" si="34"/>
        <v>1702003.78244</v>
      </c>
      <c r="X82" s="181">
        <f t="shared" si="34"/>
        <v>1784980.1573599996</v>
      </c>
      <c r="Y82" s="181">
        <f t="shared" si="34"/>
        <v>1797204.7960999999</v>
      </c>
      <c r="Z82" s="181">
        <f t="shared" si="34"/>
        <v>1805914.4765999997</v>
      </c>
      <c r="AA82" s="181">
        <f t="shared" si="34"/>
        <v>1690698.4383599998</v>
      </c>
      <c r="AB82" s="181">
        <f t="shared" si="34"/>
        <v>1650342.5750899997</v>
      </c>
      <c r="AC82" s="181">
        <f t="shared" si="34"/>
        <v>1628097.7782299998</v>
      </c>
      <c r="AD82" s="181">
        <f t="shared" si="34"/>
        <v>1702744.2065979999</v>
      </c>
      <c r="AE82" s="181">
        <f t="shared" si="34"/>
        <v>1880846.1699299996</v>
      </c>
      <c r="AF82" s="181">
        <f t="shared" si="34"/>
        <v>1949015.9001999998</v>
      </c>
      <c r="AG82" s="181">
        <f t="shared" si="34"/>
        <v>1933526.2345199999</v>
      </c>
      <c r="AH82" s="181">
        <f t="shared" si="34"/>
        <v>1844982.2415599995</v>
      </c>
      <c r="AI82" s="44">
        <f>SUM(D82:AH82)</f>
        <v>54711218.222587988</v>
      </c>
    </row>
    <row r="83" spans="2:35" ht="15.75" thickBot="1" x14ac:dyDescent="0.3">
      <c r="B83" s="188" t="s">
        <v>60</v>
      </c>
      <c r="C83" s="189" t="s">
        <v>56</v>
      </c>
      <c r="D83" s="179">
        <f>IFERROR(D82/D81,"")</f>
        <v>2693.7103016140627</v>
      </c>
      <c r="E83" s="57">
        <f t="shared" ref="E83:AH83" si="35">IFERROR(E82/E81,"")</f>
        <v>2837.7150699234321</v>
      </c>
      <c r="F83" s="57">
        <f t="shared" si="35"/>
        <v>2851.0718669778212</v>
      </c>
      <c r="G83" s="57">
        <f t="shared" si="35"/>
        <v>2970.5091138113776</v>
      </c>
      <c r="H83" s="57">
        <f t="shared" si="35"/>
        <v>2917.9715663115503</v>
      </c>
      <c r="I83" s="57">
        <f t="shared" si="35"/>
        <v>2919.0796035124854</v>
      </c>
      <c r="J83" s="57">
        <f t="shared" si="35"/>
        <v>2783.6549831700822</v>
      </c>
      <c r="K83" s="57">
        <f t="shared" si="35"/>
        <v>2915.3266384906033</v>
      </c>
      <c r="L83" s="57">
        <f t="shared" si="35"/>
        <v>2755.6155703214517</v>
      </c>
      <c r="M83" s="57">
        <f t="shared" si="35"/>
        <v>2723.9489592069467</v>
      </c>
      <c r="N83" s="57">
        <f t="shared" si="35"/>
        <v>2804.366332937695</v>
      </c>
      <c r="O83" s="57">
        <f t="shared" si="35"/>
        <v>2728.8000010977094</v>
      </c>
      <c r="P83" s="57">
        <f t="shared" si="35"/>
        <v>2812.9132474654557</v>
      </c>
      <c r="Q83" s="57">
        <f t="shared" si="35"/>
        <v>2810.1595054772788</v>
      </c>
      <c r="R83" s="57">
        <f t="shared" si="35"/>
        <v>2824.3136147570531</v>
      </c>
      <c r="S83" s="57">
        <f t="shared" si="35"/>
        <v>2746.8968172066907</v>
      </c>
      <c r="T83" s="57">
        <f t="shared" si="35"/>
        <v>2718.6069632465887</v>
      </c>
      <c r="U83" s="57">
        <f t="shared" si="35"/>
        <v>3012.9783846027162</v>
      </c>
      <c r="V83" s="57">
        <f t="shared" si="35"/>
        <v>3036.7897516777207</v>
      </c>
      <c r="W83" s="57">
        <f t="shared" si="35"/>
        <v>2889.6809586679447</v>
      </c>
      <c r="X83" s="57">
        <f t="shared" si="35"/>
        <v>2812.2069267076258</v>
      </c>
      <c r="Y83" s="57">
        <f t="shared" si="35"/>
        <v>2808.0464973569092</v>
      </c>
      <c r="Z83" s="57">
        <f t="shared" si="35"/>
        <v>2815.497259990414</v>
      </c>
      <c r="AA83" s="57">
        <f t="shared" si="35"/>
        <v>2872.3335832192352</v>
      </c>
      <c r="AB83" s="57">
        <f t="shared" si="35"/>
        <v>2859.9851241984179</v>
      </c>
      <c r="AC83" s="57">
        <f t="shared" si="35"/>
        <v>2926.8089525091532</v>
      </c>
      <c r="AD83" s="57">
        <f t="shared" si="35"/>
        <v>2771.7854582009518</v>
      </c>
      <c r="AE83" s="57">
        <f t="shared" si="35"/>
        <v>2786.7457356706182</v>
      </c>
      <c r="AF83" s="57">
        <f t="shared" si="35"/>
        <v>2854.1567448465416</v>
      </c>
      <c r="AG83" s="57">
        <f t="shared" si="35"/>
        <v>2770.8030800266461</v>
      </c>
      <c r="AH83" s="57">
        <f t="shared" si="35"/>
        <v>2768.8596082739618</v>
      </c>
      <c r="AI83" s="57"/>
    </row>
    <row r="84" spans="2:35" s="176" customFormat="1" ht="15.75" thickBot="1" x14ac:dyDescent="0.3">
      <c r="D84" s="177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8"/>
      <c r="AD84" s="178"/>
      <c r="AE84" s="178"/>
      <c r="AF84" s="178"/>
      <c r="AG84" s="178"/>
      <c r="AH84" s="178"/>
    </row>
    <row r="85" spans="2:35" ht="19.5" thickBot="1" x14ac:dyDescent="0.3">
      <c r="B85" s="151" t="s">
        <v>209</v>
      </c>
      <c r="C85" s="150" t="s">
        <v>39</v>
      </c>
      <c r="D85" s="153">
        <f>SUMPRODUCT(D26:AH26,D53:AH53)/SUM(D26:AH26)</f>
        <v>6.0615678890691811</v>
      </c>
    </row>
    <row r="86" spans="2:35" ht="19.5" thickBot="1" x14ac:dyDescent="0.3">
      <c r="B86" s="151" t="s">
        <v>210</v>
      </c>
      <c r="C86" s="150" t="s">
        <v>39</v>
      </c>
      <c r="D86" s="153">
        <f>SUMPRODUCT(D56:AH56,D57:AH57)/SUM(D56:AH56)</f>
        <v>6.4963946242964514</v>
      </c>
    </row>
    <row r="87" spans="2:35" ht="19.5" thickBot="1" x14ac:dyDescent="0.3">
      <c r="B87" s="151" t="s">
        <v>211</v>
      </c>
      <c r="C87" s="150" t="s">
        <v>56</v>
      </c>
      <c r="D87" s="153">
        <f>SUMPRODUCT(D77:AH77,D79:AH79)/SUM(D77:AH77)</f>
        <v>2902.7250493562083</v>
      </c>
    </row>
    <row r="88" spans="2:35" ht="19.5" thickBot="1" x14ac:dyDescent="0.3">
      <c r="B88" s="151" t="s">
        <v>212</v>
      </c>
      <c r="C88" s="150" t="s">
        <v>56</v>
      </c>
      <c r="D88" s="153">
        <f>SUMPRODUCT(D81:AH81,D83:AH83)/SUM(D81:AH81)</f>
        <v>2827.7164449035058</v>
      </c>
      <c r="E88" s="160"/>
    </row>
    <row r="89" spans="2:35" ht="19.5" thickBot="1" x14ac:dyDescent="0.3">
      <c r="B89" s="152" t="s">
        <v>213</v>
      </c>
      <c r="C89" s="150" t="s">
        <v>106</v>
      </c>
      <c r="D89" s="153">
        <f>AI54/10^5</f>
        <v>87.407773024907897</v>
      </c>
    </row>
    <row r="90" spans="2:35" ht="19.5" thickBot="1" x14ac:dyDescent="0.3">
      <c r="B90" s="152" t="s">
        <v>214</v>
      </c>
      <c r="C90" s="150" t="s">
        <v>106</v>
      </c>
      <c r="D90" s="153">
        <f>SUM(D61:AH61)/10^5</f>
        <v>160.30297448674733</v>
      </c>
    </row>
    <row r="91" spans="2:35" ht="19.5" thickBot="1" x14ac:dyDescent="0.3">
      <c r="B91" s="152" t="s">
        <v>215</v>
      </c>
      <c r="C91" s="150" t="s">
        <v>106</v>
      </c>
      <c r="D91" s="153">
        <f>D89+D90</f>
        <v>247.71074751165523</v>
      </c>
      <c r="F91" t="s">
        <v>151</v>
      </c>
      <c r="G91" t="s">
        <v>139</v>
      </c>
      <c r="H91" t="s">
        <v>151</v>
      </c>
    </row>
    <row r="96" spans="2:35" x14ac:dyDescent="0.25">
      <c r="D96" s="160"/>
      <c r="E96" s="160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</row>
  </sheetData>
  <mergeCells count="23">
    <mergeCell ref="B74:C74"/>
    <mergeCell ref="D74:AI74"/>
    <mergeCell ref="B48:C48"/>
    <mergeCell ref="D48:AI48"/>
    <mergeCell ref="B58:C58"/>
    <mergeCell ref="B63:C63"/>
    <mergeCell ref="D63:AI63"/>
    <mergeCell ref="B67:C67"/>
    <mergeCell ref="D67:AI67"/>
    <mergeCell ref="B45:C45"/>
    <mergeCell ref="D45:AI45"/>
    <mergeCell ref="B3:C3"/>
    <mergeCell ref="B4:C4"/>
    <mergeCell ref="D4:AI4"/>
    <mergeCell ref="B20:C20"/>
    <mergeCell ref="D20:AI20"/>
    <mergeCell ref="B23:C23"/>
    <mergeCell ref="D23:AI23"/>
    <mergeCell ref="B25:C25"/>
    <mergeCell ref="B29:C29"/>
    <mergeCell ref="D29:AI29"/>
    <mergeCell ref="B38:C38"/>
    <mergeCell ref="D38:AI38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96"/>
  <sheetViews>
    <sheetView workbookViewId="0">
      <selection activeCell="B94" sqref="B94"/>
    </sheetView>
  </sheetViews>
  <sheetFormatPr defaultRowHeight="15" x14ac:dyDescent="0.25"/>
  <cols>
    <col min="2" max="2" width="61.7109375" bestFit="1" customWidth="1"/>
    <col min="3" max="3" width="12.140625" bestFit="1" customWidth="1"/>
    <col min="4" max="13" width="14.140625" customWidth="1"/>
    <col min="14" max="17" width="11.5703125" bestFit="1" customWidth="1"/>
    <col min="18" max="18" width="11.5703125" style="176" bestFit="1" customWidth="1"/>
    <col min="19" max="21" width="11.5703125" bestFit="1" customWidth="1"/>
    <col min="22" max="22" width="13.140625" bestFit="1" customWidth="1"/>
    <col min="23" max="31" width="11.5703125" bestFit="1" customWidth="1"/>
    <col min="32" max="32" width="12.7109375" bestFit="1" customWidth="1"/>
  </cols>
  <sheetData>
    <row r="2" spans="2:32" ht="15.75" thickBot="1" x14ac:dyDescent="0.3"/>
    <row r="3" spans="2:32" ht="15.75" thickBot="1" x14ac:dyDescent="0.3">
      <c r="B3" s="233" t="s">
        <v>33</v>
      </c>
      <c r="C3" s="234"/>
      <c r="D3" s="48">
        <v>42767</v>
      </c>
      <c r="E3" s="48">
        <v>42768</v>
      </c>
      <c r="F3" s="48">
        <v>42769</v>
      </c>
      <c r="G3" s="48">
        <v>42770</v>
      </c>
      <c r="H3" s="48">
        <v>42771</v>
      </c>
      <c r="I3" s="48">
        <v>42772</v>
      </c>
      <c r="J3" s="48">
        <v>42773</v>
      </c>
      <c r="K3" s="48">
        <v>42774</v>
      </c>
      <c r="L3" s="48">
        <v>42775</v>
      </c>
      <c r="M3" s="48">
        <v>42776</v>
      </c>
      <c r="N3" s="48">
        <v>42777</v>
      </c>
      <c r="O3" s="48">
        <v>42778</v>
      </c>
      <c r="P3" s="48">
        <v>42779</v>
      </c>
      <c r="Q3" s="48">
        <v>42780</v>
      </c>
      <c r="R3" s="221">
        <v>42781</v>
      </c>
      <c r="S3" s="48">
        <v>42782</v>
      </c>
      <c r="T3" s="48">
        <v>42783</v>
      </c>
      <c r="U3" s="48">
        <v>42784</v>
      </c>
      <c r="V3" s="48">
        <v>42785</v>
      </c>
      <c r="W3" s="48">
        <v>42786</v>
      </c>
      <c r="X3" s="48">
        <v>42787</v>
      </c>
      <c r="Y3" s="48">
        <v>42788</v>
      </c>
      <c r="Z3" s="48">
        <v>42789</v>
      </c>
      <c r="AA3" s="48">
        <v>42790</v>
      </c>
      <c r="AB3" s="48">
        <v>42791</v>
      </c>
      <c r="AC3" s="48">
        <v>42792</v>
      </c>
      <c r="AD3" s="48">
        <v>42793</v>
      </c>
      <c r="AE3" s="48">
        <v>42794</v>
      </c>
      <c r="AF3" s="52" t="s">
        <v>45</v>
      </c>
    </row>
    <row r="4" spans="2:32" ht="16.5" thickBot="1" x14ac:dyDescent="0.3">
      <c r="B4" s="231" t="s">
        <v>16</v>
      </c>
      <c r="C4" s="232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30"/>
    </row>
    <row r="5" spans="2:32" x14ac:dyDescent="0.25">
      <c r="B5" s="22" t="s">
        <v>0</v>
      </c>
      <c r="C5" s="101" t="s">
        <v>1</v>
      </c>
      <c r="D5" s="60">
        <v>36.204999999999998</v>
      </c>
      <c r="E5" s="61">
        <v>22.28</v>
      </c>
      <c r="F5" s="61">
        <v>77.98</v>
      </c>
      <c r="G5" s="61">
        <v>58.484999999999999</v>
      </c>
      <c r="H5" s="61">
        <v>629.41</v>
      </c>
      <c r="I5" s="61">
        <v>1712.77</v>
      </c>
      <c r="J5" s="61">
        <v>2269.7750000000001</v>
      </c>
      <c r="K5" s="61">
        <v>1515.04</v>
      </c>
      <c r="L5" s="61">
        <v>2214.0749999999998</v>
      </c>
      <c r="M5" s="61">
        <v>1952.2850000000001</v>
      </c>
      <c r="N5" s="61">
        <v>1437.0650000000001</v>
      </c>
      <c r="O5" s="61">
        <v>2052.5450000000001</v>
      </c>
      <c r="P5" s="61">
        <v>3105.27</v>
      </c>
      <c r="Q5" s="61">
        <v>2119.3850000000002</v>
      </c>
      <c r="R5" s="84">
        <v>1718.345</v>
      </c>
      <c r="S5" s="61">
        <v>983.10500000000002</v>
      </c>
      <c r="T5" s="61">
        <v>1601.375</v>
      </c>
      <c r="U5" s="61">
        <v>2292.0549999999998</v>
      </c>
      <c r="V5" s="61">
        <v>2319.9050000000002</v>
      </c>
      <c r="W5" s="61">
        <v>1339.585</v>
      </c>
      <c r="X5" s="61">
        <v>609.91499999999996</v>
      </c>
      <c r="Y5" s="61">
        <v>983.10500000000002</v>
      </c>
      <c r="Z5" s="61">
        <v>2500.9299999999998</v>
      </c>
      <c r="AA5" s="61">
        <v>1698.85</v>
      </c>
      <c r="AB5" s="61">
        <v>512.44000000000005</v>
      </c>
      <c r="AC5" s="61">
        <v>89.12</v>
      </c>
      <c r="AD5" s="61">
        <v>61.27</v>
      </c>
      <c r="AE5" s="61">
        <v>44.56</v>
      </c>
      <c r="AF5" s="61">
        <f t="shared" ref="AF5:AF19" si="0">SUM(D5:AE5)</f>
        <v>35957.129999999997</v>
      </c>
    </row>
    <row r="6" spans="2:32" x14ac:dyDescent="0.25">
      <c r="B6" s="15" t="s">
        <v>2</v>
      </c>
      <c r="C6" s="15" t="s">
        <v>1</v>
      </c>
      <c r="D6" s="28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4740.07</v>
      </c>
      <c r="M6" s="3">
        <v>7332.9049999999997</v>
      </c>
      <c r="N6" s="3">
        <v>4227.63</v>
      </c>
      <c r="O6" s="3">
        <v>2862.98</v>
      </c>
      <c r="P6" s="3">
        <v>587.63499999999999</v>
      </c>
      <c r="Q6" s="3">
        <v>618.27</v>
      </c>
      <c r="R6" s="6">
        <v>3264.02</v>
      </c>
      <c r="S6" s="3">
        <v>473.45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846.64</v>
      </c>
      <c r="AA6" s="3">
        <v>16.71</v>
      </c>
      <c r="AB6" s="3">
        <v>0</v>
      </c>
      <c r="AC6" s="3">
        <v>0</v>
      </c>
      <c r="AD6" s="3">
        <v>0</v>
      </c>
      <c r="AE6" s="3">
        <v>186.59</v>
      </c>
      <c r="AF6" s="3">
        <f t="shared" si="0"/>
        <v>25156.899999999998</v>
      </c>
    </row>
    <row r="7" spans="2:32" x14ac:dyDescent="0.25">
      <c r="B7" s="15" t="s">
        <v>3</v>
      </c>
      <c r="C7" s="15" t="s">
        <v>1</v>
      </c>
      <c r="D7" s="28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6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f t="shared" si="0"/>
        <v>0</v>
      </c>
    </row>
    <row r="8" spans="2:32" x14ac:dyDescent="0.25">
      <c r="B8" s="15" t="s">
        <v>4</v>
      </c>
      <c r="C8" s="15" t="s">
        <v>1</v>
      </c>
      <c r="D8" s="28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6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f t="shared" si="0"/>
        <v>0</v>
      </c>
    </row>
    <row r="9" spans="2:32" x14ac:dyDescent="0.25">
      <c r="B9" s="15" t="s">
        <v>5</v>
      </c>
      <c r="C9" s="15" t="s">
        <v>1</v>
      </c>
      <c r="D9" s="28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6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f t="shared" si="0"/>
        <v>0</v>
      </c>
    </row>
    <row r="10" spans="2:32" x14ac:dyDescent="0.25">
      <c r="B10" s="15" t="s">
        <v>6</v>
      </c>
      <c r="C10" s="15" t="s">
        <v>1</v>
      </c>
      <c r="D10" s="28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6">
        <v>612.70000000000005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387.11500000000001</v>
      </c>
      <c r="AF10" s="3">
        <f t="shared" si="0"/>
        <v>999.81500000000005</v>
      </c>
    </row>
    <row r="11" spans="2:32" x14ac:dyDescent="0.25">
      <c r="B11" s="15" t="s">
        <v>7</v>
      </c>
      <c r="C11" s="15" t="s">
        <v>1</v>
      </c>
      <c r="D11" s="28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6">
        <v>1726.7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f t="shared" si="0"/>
        <v>1726.7</v>
      </c>
    </row>
    <row r="12" spans="2:32" x14ac:dyDescent="0.25">
      <c r="B12" s="15" t="s">
        <v>8</v>
      </c>
      <c r="C12" s="15" t="s">
        <v>1</v>
      </c>
      <c r="D12" s="28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6">
        <v>2773.86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f t="shared" si="0"/>
        <v>2773.86</v>
      </c>
    </row>
    <row r="13" spans="2:32" x14ac:dyDescent="0.25">
      <c r="B13" s="15" t="s">
        <v>9</v>
      </c>
      <c r="C13" s="15" t="s">
        <v>10</v>
      </c>
      <c r="D13" s="28">
        <v>44198.400000000001</v>
      </c>
      <c r="E13" s="3">
        <v>43792.05</v>
      </c>
      <c r="F13" s="3">
        <v>41091.78</v>
      </c>
      <c r="G13" s="3">
        <v>40683.519999999997</v>
      </c>
      <c r="H13" s="3">
        <v>39542.300000000003</v>
      </c>
      <c r="I13" s="3">
        <v>39845</v>
      </c>
      <c r="J13" s="3">
        <v>40460.21</v>
      </c>
      <c r="K13" s="3">
        <v>40297.18</v>
      </c>
      <c r="L13" s="3">
        <v>40980.81</v>
      </c>
      <c r="M13" s="3">
        <v>41927.480000000003</v>
      </c>
      <c r="N13" s="3">
        <v>41464.42</v>
      </c>
      <c r="O13" s="3">
        <v>41450.720000000001</v>
      </c>
      <c r="P13" s="3">
        <v>42933.06</v>
      </c>
      <c r="Q13" s="3">
        <v>43270.080000000002</v>
      </c>
      <c r="R13" s="6">
        <v>38083.26</v>
      </c>
      <c r="S13" s="3">
        <v>41853.5</v>
      </c>
      <c r="T13" s="3">
        <v>41902.82</v>
      </c>
      <c r="U13" s="3">
        <v>42881</v>
      </c>
      <c r="V13" s="3">
        <v>42972.79</v>
      </c>
      <c r="W13" s="3">
        <v>42789.21</v>
      </c>
      <c r="X13" s="3">
        <v>43630.39</v>
      </c>
      <c r="Y13" s="3">
        <v>44704.47</v>
      </c>
      <c r="Z13" s="3">
        <v>44287.99</v>
      </c>
      <c r="AA13" s="3">
        <v>42879.63</v>
      </c>
      <c r="AB13" s="3">
        <v>42069.96</v>
      </c>
      <c r="AC13" s="3">
        <v>42105.8</v>
      </c>
      <c r="AD13" s="3">
        <v>42048.04</v>
      </c>
      <c r="AE13" s="3">
        <v>42485.07</v>
      </c>
      <c r="AF13" s="3">
        <f t="shared" si="0"/>
        <v>1176630.94</v>
      </c>
    </row>
    <row r="14" spans="2:32" x14ac:dyDescent="0.25">
      <c r="B14" s="15" t="s">
        <v>11</v>
      </c>
      <c r="C14" s="15" t="s">
        <v>1</v>
      </c>
      <c r="D14" s="28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6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f t="shared" si="0"/>
        <v>0</v>
      </c>
    </row>
    <row r="15" spans="2:32" x14ac:dyDescent="0.25">
      <c r="B15" s="15" t="s">
        <v>12</v>
      </c>
      <c r="C15" s="15" t="s">
        <v>1</v>
      </c>
      <c r="D15" s="28">
        <v>320.43900000000002</v>
      </c>
      <c r="E15" s="3">
        <v>765.78599999999994</v>
      </c>
      <c r="F15" s="3">
        <v>1870.28</v>
      </c>
      <c r="G15" s="3">
        <v>1137.3074999999999</v>
      </c>
      <c r="H15" s="3">
        <v>2879.33</v>
      </c>
      <c r="I15" s="3">
        <v>2477.66</v>
      </c>
      <c r="J15" s="3">
        <v>2793.5129999999999</v>
      </c>
      <c r="K15" s="3">
        <v>2819.1660000000002</v>
      </c>
      <c r="L15" s="3">
        <v>3548.0129999999999</v>
      </c>
      <c r="M15" s="3">
        <v>2954.2485000000001</v>
      </c>
      <c r="N15" s="3">
        <v>2989.145</v>
      </c>
      <c r="O15" s="3">
        <v>2456.433</v>
      </c>
      <c r="P15" s="3">
        <v>2459.6</v>
      </c>
      <c r="Q15" s="3">
        <v>2313.9690000000001</v>
      </c>
      <c r="R15" s="6">
        <v>893.83</v>
      </c>
      <c r="S15" s="3">
        <v>1330.61</v>
      </c>
      <c r="T15" s="3">
        <v>904.596</v>
      </c>
      <c r="U15" s="3">
        <v>539.35350000000005</v>
      </c>
      <c r="V15" s="3">
        <v>817.42499999999995</v>
      </c>
      <c r="W15" s="3">
        <v>1703.94</v>
      </c>
      <c r="X15" s="3">
        <v>1015.4</v>
      </c>
      <c r="Y15" s="3">
        <v>1021.0410000000001</v>
      </c>
      <c r="Z15" s="3">
        <v>1657.6769999999999</v>
      </c>
      <c r="AA15" s="3">
        <v>1869.231</v>
      </c>
      <c r="AB15" s="3">
        <v>667.39049999999997</v>
      </c>
      <c r="AC15" s="3">
        <v>367.87799999999999</v>
      </c>
      <c r="AD15" s="3">
        <v>528.03</v>
      </c>
      <c r="AE15" s="3">
        <v>0</v>
      </c>
      <c r="AF15" s="3">
        <f t="shared" si="0"/>
        <v>45101.292000000001</v>
      </c>
    </row>
    <row r="16" spans="2:32" x14ac:dyDescent="0.25">
      <c r="B16" s="15" t="s">
        <v>13</v>
      </c>
      <c r="C16" s="15" t="s">
        <v>1</v>
      </c>
      <c r="D16" s="28">
        <v>44817.649999999994</v>
      </c>
      <c r="E16" s="3">
        <v>44536.799999999996</v>
      </c>
      <c r="F16" s="3">
        <v>21787.5</v>
      </c>
      <c r="G16" s="3">
        <v>13468.35</v>
      </c>
      <c r="H16" s="3">
        <v>14845.05</v>
      </c>
      <c r="I16" s="3">
        <v>14972.95</v>
      </c>
      <c r="J16" s="3">
        <v>15672.75</v>
      </c>
      <c r="K16" s="3">
        <v>15485.4</v>
      </c>
      <c r="L16" s="3">
        <v>12089.699999999999</v>
      </c>
      <c r="M16" s="3">
        <v>16886.8</v>
      </c>
      <c r="N16" s="3">
        <v>20975.67</v>
      </c>
      <c r="O16" s="3">
        <v>29972.25</v>
      </c>
      <c r="P16" s="3">
        <v>32238.152999999998</v>
      </c>
      <c r="Q16" s="3">
        <v>28717.1</v>
      </c>
      <c r="R16" s="6">
        <v>29641.895</v>
      </c>
      <c r="S16" s="3">
        <v>25713.449999999997</v>
      </c>
      <c r="T16" s="3">
        <v>26141.850000000002</v>
      </c>
      <c r="U16" s="3">
        <v>25714.5</v>
      </c>
      <c r="V16" s="3">
        <v>25341.75</v>
      </c>
      <c r="W16" s="3">
        <v>26024.260000000002</v>
      </c>
      <c r="X16" s="3">
        <v>34366.5</v>
      </c>
      <c r="Y16" s="3">
        <v>39336.149999999994</v>
      </c>
      <c r="Z16" s="3">
        <v>28209.3</v>
      </c>
      <c r="AA16" s="3">
        <v>24870.300000000003</v>
      </c>
      <c r="AB16" s="3">
        <v>25988.55</v>
      </c>
      <c r="AC16" s="3">
        <v>25149.599999999999</v>
      </c>
      <c r="AD16" s="3">
        <v>25453.05</v>
      </c>
      <c r="AE16" s="3">
        <v>25975.629999999997</v>
      </c>
      <c r="AF16" s="3">
        <f t="shared" si="0"/>
        <v>714392.90800000017</v>
      </c>
    </row>
    <row r="17" spans="2:32" x14ac:dyDescent="0.25">
      <c r="B17" s="15" t="s">
        <v>14</v>
      </c>
      <c r="C17" s="15" t="s">
        <v>1</v>
      </c>
      <c r="D17" s="28">
        <f t="shared" ref="D17:AE17" si="1">D18-SUM(D5:D16)</f>
        <v>784.06600000000617</v>
      </c>
      <c r="E17" s="3">
        <f t="shared" si="1"/>
        <v>-1167.6750000000029</v>
      </c>
      <c r="F17" s="3">
        <f t="shared" si="1"/>
        <v>2291.7999999999956</v>
      </c>
      <c r="G17" s="3">
        <f t="shared" si="1"/>
        <v>3196.3875000000044</v>
      </c>
      <c r="H17" s="3">
        <f t="shared" si="1"/>
        <v>2956.609999999986</v>
      </c>
      <c r="I17" s="3">
        <f t="shared" si="1"/>
        <v>3178.4200000000128</v>
      </c>
      <c r="J17" s="3">
        <f t="shared" si="1"/>
        <v>1511.112000000001</v>
      </c>
      <c r="K17" s="3">
        <f t="shared" si="1"/>
        <v>2111.9539999999979</v>
      </c>
      <c r="L17" s="3">
        <f t="shared" si="1"/>
        <v>2408.0820000000094</v>
      </c>
      <c r="M17" s="3">
        <f t="shared" si="1"/>
        <v>2492.341499999995</v>
      </c>
      <c r="N17" s="3">
        <f t="shared" si="1"/>
        <v>4547.5200000000041</v>
      </c>
      <c r="O17" s="3">
        <f t="shared" si="1"/>
        <v>2745.2620000000024</v>
      </c>
      <c r="P17" s="3">
        <f t="shared" si="1"/>
        <v>-608.00799999998708</v>
      </c>
      <c r="Q17" s="3">
        <f t="shared" si="1"/>
        <v>-781.46400000000722</v>
      </c>
      <c r="R17" s="6">
        <f t="shared" si="1"/>
        <v>-2457.2700000000041</v>
      </c>
      <c r="S17" s="3">
        <f t="shared" si="1"/>
        <v>5903.2250000000058</v>
      </c>
      <c r="T17" s="3">
        <f t="shared" si="1"/>
        <v>321.1189999999915</v>
      </c>
      <c r="U17" s="3">
        <f t="shared" si="1"/>
        <v>-88.618499999996857</v>
      </c>
      <c r="V17" s="3">
        <f t="shared" si="1"/>
        <v>328.26000000000931</v>
      </c>
      <c r="W17" s="3">
        <f t="shared" si="1"/>
        <v>611.85500000001048</v>
      </c>
      <c r="X17" s="3">
        <f t="shared" si="1"/>
        <v>-3699.7949999999983</v>
      </c>
      <c r="Y17" s="3">
        <f t="shared" si="1"/>
        <v>496.08499999999185</v>
      </c>
      <c r="Z17" s="3">
        <f t="shared" si="1"/>
        <v>-1186.9470000000001</v>
      </c>
      <c r="AA17" s="3">
        <f t="shared" si="1"/>
        <v>-344.48099999998522</v>
      </c>
      <c r="AB17" s="3">
        <f t="shared" si="1"/>
        <v>-325.57050000000163</v>
      </c>
      <c r="AC17" s="3">
        <f t="shared" si="1"/>
        <v>73.471999999994296</v>
      </c>
      <c r="AD17" s="3">
        <f t="shared" si="1"/>
        <v>-148.27000000000407</v>
      </c>
      <c r="AE17" s="3">
        <f t="shared" si="1"/>
        <v>-750.4149999999936</v>
      </c>
      <c r="AF17" s="3">
        <f t="shared" si="0"/>
        <v>24399.057000000037</v>
      </c>
    </row>
    <row r="18" spans="2:32" ht="15.75" thickBot="1" x14ac:dyDescent="0.3">
      <c r="B18" s="15" t="s">
        <v>49</v>
      </c>
      <c r="C18" s="102" t="s">
        <v>1</v>
      </c>
      <c r="D18" s="29">
        <v>90156.76</v>
      </c>
      <c r="E18" s="4">
        <v>87949.240999999995</v>
      </c>
      <c r="F18" s="4">
        <v>67119.34</v>
      </c>
      <c r="G18" s="4">
        <v>58544.05</v>
      </c>
      <c r="H18" s="4">
        <v>60852.7</v>
      </c>
      <c r="I18" s="4">
        <v>62186.8</v>
      </c>
      <c r="J18" s="4">
        <v>62707.360000000001</v>
      </c>
      <c r="K18" s="4">
        <v>62228.74</v>
      </c>
      <c r="L18" s="4">
        <v>65980.75</v>
      </c>
      <c r="M18" s="4">
        <v>73546.06</v>
      </c>
      <c r="N18" s="4">
        <v>75641.45</v>
      </c>
      <c r="O18" s="4">
        <v>81540.19</v>
      </c>
      <c r="P18" s="4">
        <v>80715.710000000006</v>
      </c>
      <c r="Q18" s="4">
        <v>76257.34</v>
      </c>
      <c r="R18" s="4">
        <v>76257.34</v>
      </c>
      <c r="S18" s="4">
        <v>76257.34</v>
      </c>
      <c r="T18" s="4">
        <v>70871.759999999995</v>
      </c>
      <c r="U18" s="4">
        <v>71338.289999999994</v>
      </c>
      <c r="V18" s="4">
        <v>71780.13</v>
      </c>
      <c r="W18" s="4">
        <v>72468.850000000006</v>
      </c>
      <c r="X18" s="4">
        <v>75922.41</v>
      </c>
      <c r="Y18" s="4">
        <v>86540.850999999995</v>
      </c>
      <c r="Z18" s="4">
        <v>76315.59</v>
      </c>
      <c r="AA18" s="4">
        <v>70990.240000000005</v>
      </c>
      <c r="AB18" s="4">
        <v>68912.77</v>
      </c>
      <c r="AC18" s="4">
        <v>67785.87</v>
      </c>
      <c r="AD18" s="4">
        <v>67942.12</v>
      </c>
      <c r="AE18" s="4">
        <v>68328.55</v>
      </c>
      <c r="AF18" s="105">
        <f t="shared" si="0"/>
        <v>2027138.6020000002</v>
      </c>
    </row>
    <row r="19" spans="2:32" ht="15.75" thickBot="1" x14ac:dyDescent="0.3">
      <c r="B19" s="15" t="s">
        <v>83</v>
      </c>
      <c r="C19" s="102" t="s">
        <v>1</v>
      </c>
      <c r="D19" s="106">
        <f>(D39*10^6/9500/0.84)+((IF(D31&lt;0,D30*75.19,(D30-D31)*75.19)))+(SUM(D5:D12))+D16+D17</f>
        <v>60843.89546</v>
      </c>
      <c r="E19" s="106">
        <f t="shared" ref="E19:AE19" si="2">(E39*10^6/9500/0.84)+((IF(E31&lt;0,E30*75.19,(E30-E31)*75.19)))+(SUM(E5:E12))+E16+E17</f>
        <v>62865.614999999991</v>
      </c>
      <c r="F19" s="106">
        <f t="shared" si="2"/>
        <v>42125.960629999994</v>
      </c>
      <c r="G19" s="106">
        <f t="shared" si="2"/>
        <v>33647.514030000006</v>
      </c>
      <c r="H19" s="106">
        <f t="shared" si="2"/>
        <v>37015.782299999984</v>
      </c>
      <c r="I19" s="106">
        <f t="shared" si="2"/>
        <v>37997.712300000014</v>
      </c>
      <c r="J19" s="106">
        <f t="shared" si="2"/>
        <v>37815.486140000001</v>
      </c>
      <c r="K19" s="106">
        <f t="shared" si="2"/>
        <v>37816.883969999995</v>
      </c>
      <c r="L19" s="106">
        <f t="shared" si="2"/>
        <v>42661.221440000008</v>
      </c>
      <c r="M19" s="106">
        <f t="shared" si="2"/>
        <v>48936.307399999991</v>
      </c>
      <c r="N19" s="106">
        <f t="shared" si="2"/>
        <v>51070.827840000005</v>
      </c>
      <c r="O19" s="106">
        <f t="shared" si="2"/>
        <v>57218.00187</v>
      </c>
      <c r="P19" s="106">
        <f t="shared" si="2"/>
        <v>55901.876290000015</v>
      </c>
      <c r="Q19" s="106">
        <f t="shared" si="2"/>
        <v>50955.417549999991</v>
      </c>
      <c r="R19" s="106">
        <f t="shared" si="2"/>
        <v>54431.088999999993</v>
      </c>
      <c r="S19" s="106">
        <f t="shared" si="2"/>
        <v>51243.870970000004</v>
      </c>
      <c r="T19" s="106">
        <f t="shared" si="2"/>
        <v>46351.905419999996</v>
      </c>
      <c r="U19" s="106">
        <f t="shared" si="2"/>
        <v>46183.76801</v>
      </c>
      <c r="V19" s="106">
        <f t="shared" si="2"/>
        <v>46293.642270000011</v>
      </c>
      <c r="W19" s="106">
        <f t="shared" si="2"/>
        <v>47353.290850000012</v>
      </c>
      <c r="X19" s="106">
        <f t="shared" si="2"/>
        <v>51039.03327</v>
      </c>
      <c r="Y19" s="106">
        <f t="shared" si="2"/>
        <v>60797.383259999988</v>
      </c>
      <c r="Z19" s="106">
        <f t="shared" si="2"/>
        <v>50201.435879999997</v>
      </c>
      <c r="AA19" s="106">
        <f t="shared" si="2"/>
        <v>45952.738260000013</v>
      </c>
      <c r="AB19" s="106">
        <f t="shared" si="2"/>
        <v>44167.559410000002</v>
      </c>
      <c r="AC19" s="106">
        <f t="shared" si="2"/>
        <v>42274.755239999991</v>
      </c>
      <c r="AD19" s="106">
        <f t="shared" si="2"/>
        <v>43181.718979999991</v>
      </c>
      <c r="AE19" s="106">
        <f t="shared" si="2"/>
        <v>40221.311800000003</v>
      </c>
      <c r="AF19" s="107">
        <f t="shared" si="0"/>
        <v>1326566.0048400001</v>
      </c>
    </row>
    <row r="20" spans="2:32" ht="16.5" thickBot="1" x14ac:dyDescent="0.3">
      <c r="B20" s="231" t="s">
        <v>17</v>
      </c>
      <c r="C20" s="232"/>
      <c r="D20" s="243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5"/>
    </row>
    <row r="21" spans="2:32" x14ac:dyDescent="0.25">
      <c r="B21" s="15" t="s">
        <v>18</v>
      </c>
      <c r="C21" s="16" t="s">
        <v>46</v>
      </c>
      <c r="D21" s="60">
        <v>59.22</v>
      </c>
      <c r="E21" s="61">
        <v>52.52</v>
      </c>
      <c r="F21" s="61">
        <v>44.24</v>
      </c>
      <c r="G21" s="61">
        <v>52.88</v>
      </c>
      <c r="H21" s="61">
        <v>54.82</v>
      </c>
      <c r="I21" s="61">
        <v>51.28</v>
      </c>
      <c r="J21" s="61">
        <v>52.98</v>
      </c>
      <c r="K21" s="61">
        <v>51.28</v>
      </c>
      <c r="L21" s="61">
        <v>50</v>
      </c>
      <c r="M21" s="61">
        <v>45.19</v>
      </c>
      <c r="N21" s="61">
        <v>45.4</v>
      </c>
      <c r="O21" s="61">
        <v>43.25</v>
      </c>
      <c r="P21" s="61">
        <v>53</v>
      </c>
      <c r="Q21" s="61">
        <v>44.22</v>
      </c>
      <c r="R21" s="84">
        <v>26.9</v>
      </c>
      <c r="S21" s="61">
        <v>43.44</v>
      </c>
      <c r="T21" s="61">
        <v>49.64</v>
      </c>
      <c r="U21" s="61">
        <v>60.22</v>
      </c>
      <c r="V21" s="61">
        <v>55.96</v>
      </c>
      <c r="W21" s="61">
        <v>53.17</v>
      </c>
      <c r="X21" s="61">
        <v>53.16</v>
      </c>
      <c r="Y21" s="61">
        <v>53.65</v>
      </c>
      <c r="Z21" s="61">
        <v>55.01</v>
      </c>
      <c r="AA21" s="61">
        <v>44.9</v>
      </c>
      <c r="AB21" s="61">
        <v>49.52</v>
      </c>
      <c r="AC21" s="61">
        <v>53.47</v>
      </c>
      <c r="AD21" s="61">
        <v>63.87</v>
      </c>
      <c r="AE21" s="61">
        <v>57.06</v>
      </c>
      <c r="AF21" s="63">
        <f>SUM(D21:AE21)</f>
        <v>1420.2500000000002</v>
      </c>
    </row>
    <row r="22" spans="2:32" ht="15.75" thickBot="1" x14ac:dyDescent="0.3">
      <c r="B22" s="15" t="s">
        <v>19</v>
      </c>
      <c r="C22" s="17" t="s">
        <v>46</v>
      </c>
      <c r="D22" s="68">
        <v>57.83</v>
      </c>
      <c r="E22" s="69">
        <v>58.23</v>
      </c>
      <c r="F22" s="69">
        <v>53</v>
      </c>
      <c r="G22" s="69">
        <v>54.56</v>
      </c>
      <c r="H22" s="69">
        <v>44.85</v>
      </c>
      <c r="I22" s="69">
        <v>43.51</v>
      </c>
      <c r="J22" s="69">
        <v>42.78</v>
      </c>
      <c r="K22" s="69">
        <v>48</v>
      </c>
      <c r="L22" s="69">
        <v>51.3</v>
      </c>
      <c r="M22" s="69">
        <v>46.8</v>
      </c>
      <c r="N22" s="69">
        <v>44.4</v>
      </c>
      <c r="O22" s="69">
        <v>43.51</v>
      </c>
      <c r="P22" s="69">
        <v>45</v>
      </c>
      <c r="Q22" s="69">
        <v>38.78</v>
      </c>
      <c r="R22" s="81">
        <v>37.49</v>
      </c>
      <c r="S22" s="69">
        <v>51.35</v>
      </c>
      <c r="T22" s="69">
        <v>39.42</v>
      </c>
      <c r="U22" s="69">
        <v>35.54</v>
      </c>
      <c r="V22" s="69">
        <v>34.96</v>
      </c>
      <c r="W22" s="69">
        <v>49.18</v>
      </c>
      <c r="X22" s="69">
        <v>54.53</v>
      </c>
      <c r="Y22" s="69">
        <v>57.2</v>
      </c>
      <c r="Z22" s="69">
        <v>53.89</v>
      </c>
      <c r="AA22" s="69">
        <v>51.73</v>
      </c>
      <c r="AB22" s="69">
        <v>52.7</v>
      </c>
      <c r="AC22" s="69">
        <v>52.7</v>
      </c>
      <c r="AD22" s="69">
        <v>46.13</v>
      </c>
      <c r="AE22" s="69">
        <v>56.23</v>
      </c>
      <c r="AF22" s="71">
        <f>SUM(D22:AE22)</f>
        <v>1345.6000000000001</v>
      </c>
    </row>
    <row r="23" spans="2:32" ht="16.5" thickBot="1" x14ac:dyDescent="0.3">
      <c r="B23" s="231" t="s">
        <v>34</v>
      </c>
      <c r="C23" s="232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30"/>
    </row>
    <row r="24" spans="2:32" ht="15.75" thickBot="1" x14ac:dyDescent="0.3">
      <c r="B24" s="15" t="s">
        <v>20</v>
      </c>
      <c r="C24" s="21" t="s">
        <v>47</v>
      </c>
      <c r="D24" s="162">
        <v>7500</v>
      </c>
      <c r="E24" s="162">
        <v>7500</v>
      </c>
      <c r="F24" s="162">
        <v>5500</v>
      </c>
      <c r="G24" s="162">
        <v>5900</v>
      </c>
      <c r="H24" s="162">
        <v>5900</v>
      </c>
      <c r="I24" s="162">
        <v>5800</v>
      </c>
      <c r="J24" s="162">
        <v>5900</v>
      </c>
      <c r="K24" s="162">
        <v>5800</v>
      </c>
      <c r="L24" s="162">
        <v>6000</v>
      </c>
      <c r="M24" s="162">
        <v>5850</v>
      </c>
      <c r="N24" s="162">
        <v>5950</v>
      </c>
      <c r="O24" s="162">
        <v>5900</v>
      </c>
      <c r="P24" s="162">
        <v>5900</v>
      </c>
      <c r="Q24" s="162">
        <v>9000</v>
      </c>
      <c r="R24" s="163">
        <v>21500</v>
      </c>
      <c r="S24" s="162">
        <v>5950</v>
      </c>
      <c r="T24" s="162">
        <v>6000</v>
      </c>
      <c r="U24" s="162">
        <v>6100</v>
      </c>
      <c r="V24" s="162">
        <v>5950</v>
      </c>
      <c r="W24" s="162">
        <v>6150</v>
      </c>
      <c r="X24" s="162">
        <v>6300</v>
      </c>
      <c r="Y24" s="162">
        <v>6900</v>
      </c>
      <c r="Z24" s="162">
        <v>5450</v>
      </c>
      <c r="AA24" s="162">
        <v>6250</v>
      </c>
      <c r="AB24" s="162">
        <v>6000</v>
      </c>
      <c r="AC24" s="162">
        <v>6000</v>
      </c>
      <c r="AD24" s="162">
        <v>6150</v>
      </c>
      <c r="AE24" s="162">
        <v>6100</v>
      </c>
      <c r="AF24" s="75">
        <f>SUM(D24:AE24)</f>
        <v>189200</v>
      </c>
    </row>
    <row r="25" spans="2:32" ht="16.5" thickBot="1" x14ac:dyDescent="0.3">
      <c r="B25" s="231" t="s">
        <v>35</v>
      </c>
      <c r="C25" s="232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222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9"/>
    </row>
    <row r="26" spans="2:32" x14ac:dyDescent="0.25">
      <c r="B26" s="19" t="s">
        <v>15</v>
      </c>
      <c r="C26" s="20" t="s">
        <v>21</v>
      </c>
      <c r="D26" s="162">
        <v>142832</v>
      </c>
      <c r="E26" s="162">
        <v>141008</v>
      </c>
      <c r="F26" s="174">
        <v>127760</v>
      </c>
      <c r="G26" s="220">
        <v>125808</v>
      </c>
      <c r="H26" s="162">
        <v>120516</v>
      </c>
      <c r="I26" s="162">
        <v>122272</v>
      </c>
      <c r="J26" s="162">
        <v>124608</v>
      </c>
      <c r="K26" s="162">
        <v>123888</v>
      </c>
      <c r="L26" s="162">
        <v>127696</v>
      </c>
      <c r="M26" s="174">
        <v>131472</v>
      </c>
      <c r="N26" s="220">
        <v>128640</v>
      </c>
      <c r="O26" s="162">
        <v>129392</v>
      </c>
      <c r="P26" s="162">
        <v>135408</v>
      </c>
      <c r="Q26" s="162">
        <v>131584</v>
      </c>
      <c r="R26" s="163">
        <v>113136</v>
      </c>
      <c r="S26" s="162">
        <v>129728</v>
      </c>
      <c r="T26" s="174">
        <v>129984</v>
      </c>
      <c r="U26" s="220">
        <v>134470</v>
      </c>
      <c r="V26" s="162">
        <v>134656</v>
      </c>
      <c r="W26" s="162">
        <v>135472</v>
      </c>
      <c r="X26" s="162">
        <v>138384</v>
      </c>
      <c r="Y26" s="162">
        <v>143056</v>
      </c>
      <c r="Z26" s="162">
        <v>141504</v>
      </c>
      <c r="AA26" s="174">
        <v>133104</v>
      </c>
      <c r="AB26" s="220">
        <v>130576</v>
      </c>
      <c r="AC26" s="162">
        <v>129952</v>
      </c>
      <c r="AD26" s="162">
        <v>129776</v>
      </c>
      <c r="AE26" s="162">
        <v>132112</v>
      </c>
      <c r="AF26" s="63">
        <f>SUM(D26:AE26)</f>
        <v>3668794</v>
      </c>
    </row>
    <row r="27" spans="2:32" x14ac:dyDescent="0.25">
      <c r="B27" s="53" t="s">
        <v>79</v>
      </c>
      <c r="C27" s="14" t="s">
        <v>80</v>
      </c>
      <c r="D27" s="30">
        <f>(D26/24000)</f>
        <v>5.9513333333333334</v>
      </c>
      <c r="E27" s="23">
        <f t="shared" ref="E27:AE27" si="3">(E26/24000)</f>
        <v>5.8753333333333337</v>
      </c>
      <c r="F27" s="23">
        <f t="shared" si="3"/>
        <v>5.3233333333333333</v>
      </c>
      <c r="G27" s="23">
        <f t="shared" si="3"/>
        <v>5.242</v>
      </c>
      <c r="H27" s="23">
        <f t="shared" si="3"/>
        <v>5.0214999999999996</v>
      </c>
      <c r="I27" s="23">
        <f t="shared" si="3"/>
        <v>5.0946666666666669</v>
      </c>
      <c r="J27" s="23">
        <f t="shared" si="3"/>
        <v>5.1920000000000002</v>
      </c>
      <c r="K27" s="23">
        <f t="shared" si="3"/>
        <v>5.1619999999999999</v>
      </c>
      <c r="L27" s="23">
        <f t="shared" si="3"/>
        <v>5.3206666666666669</v>
      </c>
      <c r="M27" s="23">
        <f t="shared" si="3"/>
        <v>5.4779999999999998</v>
      </c>
      <c r="N27" s="23">
        <f t="shared" si="3"/>
        <v>5.36</v>
      </c>
      <c r="O27" s="23">
        <f t="shared" si="3"/>
        <v>5.3913333333333338</v>
      </c>
      <c r="P27" s="23">
        <f t="shared" si="3"/>
        <v>5.6420000000000003</v>
      </c>
      <c r="Q27" s="23">
        <f t="shared" si="3"/>
        <v>5.4826666666666668</v>
      </c>
      <c r="R27" s="23">
        <f t="shared" si="3"/>
        <v>4.7140000000000004</v>
      </c>
      <c r="S27" s="23">
        <f t="shared" si="3"/>
        <v>5.4053333333333331</v>
      </c>
      <c r="T27" s="23">
        <f t="shared" si="3"/>
        <v>5.4160000000000004</v>
      </c>
      <c r="U27" s="23">
        <f t="shared" si="3"/>
        <v>5.6029166666666663</v>
      </c>
      <c r="V27" s="23">
        <f t="shared" si="3"/>
        <v>5.6106666666666669</v>
      </c>
      <c r="W27" s="23">
        <f t="shared" si="3"/>
        <v>5.6446666666666667</v>
      </c>
      <c r="X27" s="23">
        <f t="shared" si="3"/>
        <v>5.766</v>
      </c>
      <c r="Y27" s="23">
        <f t="shared" si="3"/>
        <v>5.9606666666666666</v>
      </c>
      <c r="Z27" s="23">
        <f t="shared" si="3"/>
        <v>5.8959999999999999</v>
      </c>
      <c r="AA27" s="23">
        <f t="shared" si="3"/>
        <v>5.5460000000000003</v>
      </c>
      <c r="AB27" s="23">
        <f t="shared" si="3"/>
        <v>5.440666666666667</v>
      </c>
      <c r="AC27" s="23">
        <f t="shared" si="3"/>
        <v>5.4146666666666663</v>
      </c>
      <c r="AD27" s="23">
        <f t="shared" si="3"/>
        <v>5.4073333333333338</v>
      </c>
      <c r="AE27" s="23">
        <f t="shared" si="3"/>
        <v>5.504666666666667</v>
      </c>
      <c r="AF27" s="44"/>
    </row>
    <row r="28" spans="2:32" ht="15.75" thickBot="1" x14ac:dyDescent="0.3">
      <c r="B28" s="53" t="s">
        <v>81</v>
      </c>
      <c r="C28" s="14" t="s">
        <v>82</v>
      </c>
      <c r="D28" s="68">
        <f t="shared" ref="D28:AE28" si="4">IFERROR(D13/D26,"")</f>
        <v>0.30944326201411448</v>
      </c>
      <c r="E28" s="68">
        <f t="shared" si="4"/>
        <v>0.31056429422444121</v>
      </c>
      <c r="F28" s="68">
        <f t="shared" si="4"/>
        <v>0.32163259236067626</v>
      </c>
      <c r="G28" s="68">
        <f t="shared" si="4"/>
        <v>0.32337784560600275</v>
      </c>
      <c r="H28" s="68">
        <f t="shared" si="4"/>
        <v>0.328108300972485</v>
      </c>
      <c r="I28" s="68">
        <f t="shared" si="4"/>
        <v>0.32587182674692489</v>
      </c>
      <c r="J28" s="68">
        <f t="shared" si="4"/>
        <v>0.3246999390087314</v>
      </c>
      <c r="K28" s="68">
        <f t="shared" si="4"/>
        <v>0.32527105127211675</v>
      </c>
      <c r="L28" s="68">
        <f t="shared" si="4"/>
        <v>0.3209247744643528</v>
      </c>
      <c r="M28" s="68">
        <f t="shared" si="4"/>
        <v>0.31890805646829745</v>
      </c>
      <c r="N28" s="68">
        <f t="shared" si="4"/>
        <v>0.32232913557213927</v>
      </c>
      <c r="O28" s="68">
        <f t="shared" si="4"/>
        <v>0.32034994435513786</v>
      </c>
      <c r="P28" s="68">
        <f t="shared" si="4"/>
        <v>0.31706442750797587</v>
      </c>
      <c r="Q28" s="68">
        <f t="shared" si="4"/>
        <v>0.32883998054474711</v>
      </c>
      <c r="R28" s="80">
        <f t="shared" si="4"/>
        <v>0.3366148705982181</v>
      </c>
      <c r="S28" s="68">
        <f t="shared" si="4"/>
        <v>0.32262503083374444</v>
      </c>
      <c r="T28" s="68">
        <f t="shared" si="4"/>
        <v>0.32236906080748401</v>
      </c>
      <c r="U28" s="68">
        <f t="shared" si="4"/>
        <v>0.31888897151781065</v>
      </c>
      <c r="V28" s="68">
        <f t="shared" si="4"/>
        <v>0.31913015387357413</v>
      </c>
      <c r="W28" s="68">
        <f t="shared" si="4"/>
        <v>0.31585279614975786</v>
      </c>
      <c r="X28" s="68">
        <f t="shared" si="4"/>
        <v>0.31528493178402128</v>
      </c>
      <c r="Y28" s="68">
        <f t="shared" si="4"/>
        <v>0.31249629515714128</v>
      </c>
      <c r="Z28" s="68">
        <f t="shared" si="4"/>
        <v>0.31298048111714155</v>
      </c>
      <c r="AA28" s="68">
        <f t="shared" si="4"/>
        <v>0.3221513252794807</v>
      </c>
      <c r="AB28" s="68">
        <f t="shared" si="4"/>
        <v>0.32218753829187596</v>
      </c>
      <c r="AC28" s="68">
        <f t="shared" si="4"/>
        <v>0.32401040384141838</v>
      </c>
      <c r="AD28" s="68">
        <f t="shared" si="4"/>
        <v>0.32400474664036494</v>
      </c>
      <c r="AE28" s="68">
        <f t="shared" si="4"/>
        <v>0.32158373198498241</v>
      </c>
      <c r="AF28" s="71"/>
    </row>
    <row r="29" spans="2:32" ht="16.5" thickBot="1" x14ac:dyDescent="0.3">
      <c r="B29" s="231" t="s">
        <v>22</v>
      </c>
      <c r="C29" s="232"/>
      <c r="D29" s="228"/>
      <c r="E29" s="229"/>
      <c r="F29" s="229"/>
      <c r="G29" s="229" t="s">
        <v>27</v>
      </c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30"/>
    </row>
    <row r="30" spans="2:32" ht="15.75" thickBot="1" x14ac:dyDescent="0.3">
      <c r="B30" s="15" t="s">
        <v>24</v>
      </c>
      <c r="C30" s="16" t="s">
        <v>23</v>
      </c>
      <c r="D30" s="60">
        <v>248.5</v>
      </c>
      <c r="E30" s="61">
        <v>259</v>
      </c>
      <c r="F30" s="61">
        <v>254.10900000000001</v>
      </c>
      <c r="G30" s="61">
        <v>241.67599999999999</v>
      </c>
      <c r="H30" s="61">
        <v>260.8</v>
      </c>
      <c r="I30" s="61">
        <v>255.26</v>
      </c>
      <c r="J30" s="61">
        <v>256.678</v>
      </c>
      <c r="K30" s="61">
        <v>268.33800000000002</v>
      </c>
      <c r="L30" s="61">
        <v>289.04899999999998</v>
      </c>
      <c r="M30" s="61">
        <v>284.19</v>
      </c>
      <c r="N30" s="61">
        <v>276.84500000000003</v>
      </c>
      <c r="O30" s="61">
        <v>273.91000000000003</v>
      </c>
      <c r="P30" s="61">
        <v>283.36900000000003</v>
      </c>
      <c r="Q30" s="61">
        <v>275.97399999999999</v>
      </c>
      <c r="R30" s="84">
        <v>228.1</v>
      </c>
      <c r="S30" s="61">
        <v>257</v>
      </c>
      <c r="T30" s="61">
        <v>259.37400000000002</v>
      </c>
      <c r="U30" s="61">
        <v>255.63399999999999</v>
      </c>
      <c r="V30" s="61">
        <v>255.99</v>
      </c>
      <c r="W30" s="61">
        <v>270.404</v>
      </c>
      <c r="X30" s="61">
        <v>268.714</v>
      </c>
      <c r="Y30" s="61">
        <v>276.88</v>
      </c>
      <c r="Z30" s="61">
        <v>272.21499999999997</v>
      </c>
      <c r="AA30" s="61">
        <v>278.54399999999998</v>
      </c>
      <c r="AB30" s="61">
        <v>263.04700000000003</v>
      </c>
      <c r="AC30" s="61">
        <v>255.756</v>
      </c>
      <c r="AD30" s="61">
        <v>253.68799999999999</v>
      </c>
      <c r="AE30" s="61">
        <v>241.56200000000001</v>
      </c>
      <c r="AF30" s="63">
        <f t="shared" ref="AF30:AF37" si="5">SUM(D30:AE30)</f>
        <v>7364.6059999999989</v>
      </c>
    </row>
    <row r="31" spans="2:32" x14ac:dyDescent="0.25">
      <c r="B31" s="15" t="s">
        <v>50</v>
      </c>
      <c r="C31" s="16" t="s">
        <v>23</v>
      </c>
      <c r="D31" s="28">
        <v>46.266000000000005</v>
      </c>
      <c r="E31" s="3">
        <v>0</v>
      </c>
      <c r="F31" s="3">
        <v>15.132000000000023</v>
      </c>
      <c r="G31" s="3">
        <v>16.588999999999988</v>
      </c>
      <c r="H31" s="3">
        <v>13.630000000000024</v>
      </c>
      <c r="I31" s="3">
        <v>14.089999999999982</v>
      </c>
      <c r="J31" s="3">
        <v>12.472000000000005</v>
      </c>
      <c r="K31" s="3">
        <v>19.575000000000031</v>
      </c>
      <c r="L31" s="3">
        <v>6.9729999999999777</v>
      </c>
      <c r="M31" s="3">
        <v>14.58000000000002</v>
      </c>
      <c r="N31" s="3">
        <v>12.40900000000002</v>
      </c>
      <c r="O31" s="3">
        <v>13.437000000000019</v>
      </c>
      <c r="P31" s="3">
        <v>9.6780000000000257</v>
      </c>
      <c r="Q31" s="3">
        <v>6.2289999999999779</v>
      </c>
      <c r="R31" s="6">
        <v>-8.2320000000000171</v>
      </c>
      <c r="S31" s="3">
        <v>15.337000000000007</v>
      </c>
      <c r="T31" s="3">
        <v>16.156000000000038</v>
      </c>
      <c r="U31" s="3">
        <v>12.704999999999998</v>
      </c>
      <c r="V31" s="3">
        <v>12.556999999999999</v>
      </c>
      <c r="W31" s="3">
        <v>12.688999999999991</v>
      </c>
      <c r="X31" s="3">
        <v>5.8810000000000144</v>
      </c>
      <c r="Y31" s="3">
        <v>11.125999999999998</v>
      </c>
      <c r="Z31" s="3">
        <v>8.4629999999999725</v>
      </c>
      <c r="AA31" s="3">
        <v>16.389999999999986</v>
      </c>
      <c r="AB31" s="3">
        <v>23.758000000000013</v>
      </c>
      <c r="AC31" s="3">
        <v>30.160000000000007</v>
      </c>
      <c r="AD31" s="3">
        <v>16.745999999999981</v>
      </c>
      <c r="AE31" s="3">
        <v>50.342000000000027</v>
      </c>
      <c r="AF31" s="44">
        <f t="shared" si="5"/>
        <v>425.13800000000015</v>
      </c>
    </row>
    <row r="32" spans="2:32" x14ac:dyDescent="0.25">
      <c r="B32" s="15" t="s">
        <v>25</v>
      </c>
      <c r="C32" s="18" t="s">
        <v>23</v>
      </c>
      <c r="D32" s="28">
        <v>9</v>
      </c>
      <c r="E32" s="3">
        <v>9</v>
      </c>
      <c r="F32" s="3">
        <v>18</v>
      </c>
      <c r="G32" s="3">
        <v>20</v>
      </c>
      <c r="H32" s="3">
        <v>20</v>
      </c>
      <c r="I32" s="3">
        <v>19</v>
      </c>
      <c r="J32" s="3">
        <v>18</v>
      </c>
      <c r="K32" s="3">
        <v>17</v>
      </c>
      <c r="L32" s="3">
        <v>16</v>
      </c>
      <c r="M32" s="3">
        <v>15</v>
      </c>
      <c r="N32" s="3">
        <v>13</v>
      </c>
      <c r="O32" s="3">
        <v>14</v>
      </c>
      <c r="P32" s="3">
        <v>14</v>
      </c>
      <c r="Q32" s="3">
        <v>14</v>
      </c>
      <c r="R32" s="6">
        <v>8</v>
      </c>
      <c r="S32" s="3">
        <v>8</v>
      </c>
      <c r="T32" s="3">
        <v>14</v>
      </c>
      <c r="U32" s="3">
        <v>17</v>
      </c>
      <c r="V32" s="3">
        <v>18</v>
      </c>
      <c r="W32" s="3">
        <v>20</v>
      </c>
      <c r="X32" s="3">
        <v>20</v>
      </c>
      <c r="Y32" s="3">
        <v>14</v>
      </c>
      <c r="Z32" s="3">
        <v>14</v>
      </c>
      <c r="AA32" s="3">
        <v>11</v>
      </c>
      <c r="AB32" s="3">
        <v>11</v>
      </c>
      <c r="AC32" s="3">
        <v>13</v>
      </c>
      <c r="AD32" s="3">
        <v>11</v>
      </c>
      <c r="AE32" s="3">
        <v>9</v>
      </c>
      <c r="AF32" s="44">
        <f t="shared" si="5"/>
        <v>404</v>
      </c>
    </row>
    <row r="33" spans="2:34" x14ac:dyDescent="0.25">
      <c r="B33" s="15" t="s">
        <v>26</v>
      </c>
      <c r="C33" s="18" t="s">
        <v>23</v>
      </c>
      <c r="D33" s="28">
        <v>4</v>
      </c>
      <c r="E33" s="3">
        <v>5</v>
      </c>
      <c r="F33" s="3">
        <v>11</v>
      </c>
      <c r="G33" s="3">
        <v>11</v>
      </c>
      <c r="H33" s="3">
        <v>11</v>
      </c>
      <c r="I33" s="3">
        <v>9</v>
      </c>
      <c r="J33" s="3">
        <v>11</v>
      </c>
      <c r="K33" s="3">
        <v>12</v>
      </c>
      <c r="L33" s="3">
        <v>13</v>
      </c>
      <c r="M33" s="3">
        <v>12</v>
      </c>
      <c r="N33" s="3">
        <v>12</v>
      </c>
      <c r="O33" s="3">
        <v>12</v>
      </c>
      <c r="P33" s="3">
        <v>13</v>
      </c>
      <c r="Q33" s="3">
        <v>12</v>
      </c>
      <c r="R33" s="6">
        <v>12</v>
      </c>
      <c r="S33" s="3">
        <v>9</v>
      </c>
      <c r="T33" s="3">
        <v>13</v>
      </c>
      <c r="U33" s="3">
        <v>14</v>
      </c>
      <c r="V33" s="3">
        <v>14</v>
      </c>
      <c r="W33" s="3">
        <v>16</v>
      </c>
      <c r="X33" s="3">
        <v>17</v>
      </c>
      <c r="Y33" s="3">
        <v>10</v>
      </c>
      <c r="Z33" s="3">
        <v>6</v>
      </c>
      <c r="AA33" s="3">
        <v>7</v>
      </c>
      <c r="AB33" s="3">
        <v>6</v>
      </c>
      <c r="AC33" s="3">
        <v>6</v>
      </c>
      <c r="AD33" s="3">
        <v>7.7</v>
      </c>
      <c r="AE33" s="3">
        <v>7</v>
      </c>
      <c r="AF33" s="44">
        <f t="shared" si="5"/>
        <v>292.7</v>
      </c>
    </row>
    <row r="34" spans="2:34" x14ac:dyDescent="0.25">
      <c r="B34" s="15" t="s">
        <v>0</v>
      </c>
      <c r="C34" s="18" t="s">
        <v>23</v>
      </c>
      <c r="D34" s="28">
        <f>D5*9500/565/0.7/1000</f>
        <v>0.86965233881163073</v>
      </c>
      <c r="E34" s="28">
        <f t="shared" ref="E34:AE35" si="6">E5*9500/565/0.7/1000</f>
        <v>0.53517067003792673</v>
      </c>
      <c r="F34" s="28">
        <f t="shared" si="6"/>
        <v>1.8730973451327435</v>
      </c>
      <c r="G34" s="28">
        <f t="shared" si="6"/>
        <v>1.4048230088495575</v>
      </c>
      <c r="H34" s="28">
        <f t="shared" si="6"/>
        <v>15.11857142857143</v>
      </c>
      <c r="I34" s="28">
        <f t="shared" si="6"/>
        <v>41.141125158027819</v>
      </c>
      <c r="J34" s="28">
        <f t="shared" si="6"/>
        <v>54.520512010113791</v>
      </c>
      <c r="K34" s="28">
        <f t="shared" si="6"/>
        <v>36.391605562579016</v>
      </c>
      <c r="L34" s="28">
        <f t="shared" si="6"/>
        <v>53.18258533501897</v>
      </c>
      <c r="M34" s="28">
        <f t="shared" si="6"/>
        <v>46.894329962073328</v>
      </c>
      <c r="N34" s="28">
        <f t="shared" si="6"/>
        <v>34.518628318584071</v>
      </c>
      <c r="O34" s="28">
        <f t="shared" si="6"/>
        <v>49.302597977243998</v>
      </c>
      <c r="P34" s="28">
        <f t="shared" si="6"/>
        <v>74.58929203539823</v>
      </c>
      <c r="Q34" s="28">
        <f t="shared" si="6"/>
        <v>50.90810998735779</v>
      </c>
      <c r="R34" s="31">
        <f t="shared" si="6"/>
        <v>41.275037926675097</v>
      </c>
      <c r="S34" s="28">
        <f t="shared" si="6"/>
        <v>23.614405815423517</v>
      </c>
      <c r="T34" s="28">
        <f t="shared" si="6"/>
        <v>38.465391908975981</v>
      </c>
      <c r="U34" s="28">
        <f t="shared" si="6"/>
        <v>55.055682680151719</v>
      </c>
      <c r="V34" s="28">
        <f t="shared" si="6"/>
        <v>55.724646017699122</v>
      </c>
      <c r="W34" s="28">
        <f t="shared" si="6"/>
        <v>32.177136536030339</v>
      </c>
      <c r="X34" s="28">
        <f t="shared" si="6"/>
        <v>14.650297092288243</v>
      </c>
      <c r="Y34" s="28">
        <f t="shared" si="6"/>
        <v>23.614405815423517</v>
      </c>
      <c r="Z34" s="28">
        <f t="shared" si="6"/>
        <v>60.072907711757274</v>
      </c>
      <c r="AA34" s="28">
        <f t="shared" si="6"/>
        <v>40.80676359039191</v>
      </c>
      <c r="AB34" s="28">
        <f t="shared" si="6"/>
        <v>12.308925410872316</v>
      </c>
      <c r="AC34" s="28">
        <f t="shared" si="6"/>
        <v>2.1406826801517069</v>
      </c>
      <c r="AD34" s="28">
        <f t="shared" si="6"/>
        <v>1.4717193426042987</v>
      </c>
      <c r="AE34" s="28">
        <f t="shared" si="6"/>
        <v>1.0703413400758535</v>
      </c>
      <c r="AF34" s="44">
        <f t="shared" si="5"/>
        <v>863.69844500632121</v>
      </c>
    </row>
    <row r="35" spans="2:34" x14ac:dyDescent="0.25">
      <c r="B35" s="15" t="s">
        <v>2</v>
      </c>
      <c r="C35" s="18" t="s">
        <v>23</v>
      </c>
      <c r="D35" s="28">
        <f>D6*9500/565/0.7/1000</f>
        <v>0</v>
      </c>
      <c r="E35" s="28">
        <f t="shared" si="6"/>
        <v>0</v>
      </c>
      <c r="F35" s="28">
        <f>F6*9500/565/0.7/1000</f>
        <v>0</v>
      </c>
      <c r="G35" s="28">
        <f t="shared" si="6"/>
        <v>0</v>
      </c>
      <c r="H35" s="28">
        <f t="shared" si="6"/>
        <v>0</v>
      </c>
      <c r="I35" s="28">
        <f t="shared" si="6"/>
        <v>0</v>
      </c>
      <c r="J35" s="28">
        <f t="shared" si="6"/>
        <v>0</v>
      </c>
      <c r="K35" s="28">
        <f t="shared" si="6"/>
        <v>0</v>
      </c>
      <c r="L35" s="28">
        <f t="shared" si="6"/>
        <v>113.85756005056891</v>
      </c>
      <c r="M35" s="28">
        <f t="shared" si="6"/>
        <v>176.13804677623264</v>
      </c>
      <c r="N35" s="28">
        <f t="shared" si="6"/>
        <v>101.54863463969659</v>
      </c>
      <c r="O35" s="28">
        <f t="shared" si="6"/>
        <v>68.769431099873572</v>
      </c>
      <c r="P35" s="28">
        <f t="shared" si="6"/>
        <v>14.115126422250317</v>
      </c>
      <c r="Q35" s="28">
        <f t="shared" si="6"/>
        <v>14.850986093552466</v>
      </c>
      <c r="R35" s="31">
        <f t="shared" si="6"/>
        <v>78.40250316055625</v>
      </c>
      <c r="S35" s="28">
        <f t="shared" si="6"/>
        <v>11.372376738305944</v>
      </c>
      <c r="T35" s="28">
        <f t="shared" si="6"/>
        <v>0</v>
      </c>
      <c r="U35" s="28">
        <f t="shared" si="6"/>
        <v>0</v>
      </c>
      <c r="V35" s="28">
        <f t="shared" si="6"/>
        <v>0</v>
      </c>
      <c r="W35" s="28">
        <f t="shared" si="6"/>
        <v>0</v>
      </c>
      <c r="X35" s="28">
        <f t="shared" si="6"/>
        <v>0</v>
      </c>
      <c r="Y35" s="28">
        <f t="shared" si="6"/>
        <v>0</v>
      </c>
      <c r="Z35" s="28">
        <f t="shared" si="6"/>
        <v>20.336485461441214</v>
      </c>
      <c r="AA35" s="28">
        <f t="shared" si="6"/>
        <v>0.40137800252844502</v>
      </c>
      <c r="AB35" s="28">
        <f t="shared" si="6"/>
        <v>0</v>
      </c>
      <c r="AC35" s="28">
        <f t="shared" si="6"/>
        <v>0</v>
      </c>
      <c r="AD35" s="28">
        <f t="shared" si="6"/>
        <v>0</v>
      </c>
      <c r="AE35" s="28">
        <f t="shared" si="6"/>
        <v>4.4819342604298367</v>
      </c>
      <c r="AF35" s="44">
        <f t="shared" si="5"/>
        <v>604.27446270543624</v>
      </c>
    </row>
    <row r="36" spans="2:34" x14ac:dyDescent="0.25">
      <c r="B36" s="15" t="s">
        <v>6</v>
      </c>
      <c r="C36" s="18" t="s">
        <v>23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31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184.517</v>
      </c>
      <c r="AF36" s="44">
        <f t="shared" si="5"/>
        <v>184.517</v>
      </c>
    </row>
    <row r="37" spans="2:34" ht="15.75" thickBot="1" x14ac:dyDescent="0.3">
      <c r="B37" s="15" t="s">
        <v>48</v>
      </c>
      <c r="C37" s="17" t="s">
        <v>23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31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44">
        <f t="shared" si="5"/>
        <v>0</v>
      </c>
    </row>
    <row r="38" spans="2:34" ht="16.5" thickBot="1" x14ac:dyDescent="0.3">
      <c r="B38" s="231" t="s">
        <v>28</v>
      </c>
      <c r="C38" s="232"/>
      <c r="D38" s="228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30"/>
    </row>
    <row r="39" spans="2:34" x14ac:dyDescent="0.25">
      <c r="B39" s="15" t="s">
        <v>29</v>
      </c>
      <c r="C39" s="101" t="s">
        <v>32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83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144">
        <f t="shared" ref="AF39:AF44" si="7">SUM(D39:AE39)</f>
        <v>0</v>
      </c>
    </row>
    <row r="40" spans="2:34" x14ac:dyDescent="0.25">
      <c r="B40" s="15" t="s">
        <v>30</v>
      </c>
      <c r="C40" s="15" t="s">
        <v>32</v>
      </c>
      <c r="D40" s="28">
        <v>209</v>
      </c>
      <c r="E40" s="3">
        <v>177</v>
      </c>
      <c r="F40" s="3">
        <v>148</v>
      </c>
      <c r="G40" s="3">
        <v>186</v>
      </c>
      <c r="H40" s="3">
        <v>199</v>
      </c>
      <c r="I40" s="3">
        <v>193</v>
      </c>
      <c r="J40" s="3">
        <v>200</v>
      </c>
      <c r="K40" s="3">
        <v>193</v>
      </c>
      <c r="L40" s="3">
        <v>183</v>
      </c>
      <c r="M40" s="3">
        <v>168</v>
      </c>
      <c r="N40" s="3">
        <v>169</v>
      </c>
      <c r="O40" s="3">
        <v>160</v>
      </c>
      <c r="P40" s="3">
        <v>173</v>
      </c>
      <c r="Q40" s="3">
        <v>158</v>
      </c>
      <c r="R40" s="6">
        <v>86</v>
      </c>
      <c r="S40" s="3">
        <v>139</v>
      </c>
      <c r="T40" s="3">
        <v>167</v>
      </c>
      <c r="U40" s="3">
        <v>213</v>
      </c>
      <c r="V40" s="3">
        <v>198</v>
      </c>
      <c r="W40" s="3">
        <v>184</v>
      </c>
      <c r="X40" s="3">
        <v>189</v>
      </c>
      <c r="Y40" s="3">
        <v>191</v>
      </c>
      <c r="Z40" s="3">
        <v>192</v>
      </c>
      <c r="AA40" s="3">
        <v>150</v>
      </c>
      <c r="AB40" s="3">
        <v>169</v>
      </c>
      <c r="AC40" s="3">
        <v>190</v>
      </c>
      <c r="AD40" s="3">
        <v>233</v>
      </c>
      <c r="AE40" s="3">
        <v>205</v>
      </c>
      <c r="AF40" s="145">
        <f t="shared" si="7"/>
        <v>5022</v>
      </c>
      <c r="AH40" s="161"/>
    </row>
    <row r="41" spans="2:34" x14ac:dyDescent="0.25">
      <c r="B41" s="15" t="s">
        <v>31</v>
      </c>
      <c r="C41" s="15" t="s">
        <v>32</v>
      </c>
      <c r="D41" s="28">
        <v>203</v>
      </c>
      <c r="E41" s="3">
        <v>208</v>
      </c>
      <c r="F41" s="3">
        <v>189</v>
      </c>
      <c r="G41" s="3">
        <v>195</v>
      </c>
      <c r="H41" s="3">
        <v>158</v>
      </c>
      <c r="I41" s="3">
        <v>150</v>
      </c>
      <c r="J41" s="3">
        <v>147</v>
      </c>
      <c r="K41" s="3">
        <v>166</v>
      </c>
      <c r="L41" s="3">
        <v>182</v>
      </c>
      <c r="M41" s="3">
        <v>161</v>
      </c>
      <c r="N41" s="3">
        <v>154</v>
      </c>
      <c r="O41" s="3">
        <v>150</v>
      </c>
      <c r="P41" s="3">
        <v>139</v>
      </c>
      <c r="Q41" s="3">
        <v>129</v>
      </c>
      <c r="R41" s="6">
        <v>127</v>
      </c>
      <c r="S41" s="3">
        <v>169</v>
      </c>
      <c r="T41" s="3">
        <v>130</v>
      </c>
      <c r="U41" s="3">
        <v>117</v>
      </c>
      <c r="V41" s="3">
        <v>115</v>
      </c>
      <c r="W41" s="3">
        <v>166</v>
      </c>
      <c r="X41" s="3">
        <v>193</v>
      </c>
      <c r="Y41" s="3">
        <v>209</v>
      </c>
      <c r="Z41" s="3">
        <v>195</v>
      </c>
      <c r="AA41" s="3">
        <v>179</v>
      </c>
      <c r="AB41" s="3">
        <v>183</v>
      </c>
      <c r="AC41" s="3">
        <v>183</v>
      </c>
      <c r="AD41" s="3">
        <v>161</v>
      </c>
      <c r="AE41" s="3">
        <v>205</v>
      </c>
      <c r="AF41" s="145">
        <f t="shared" si="7"/>
        <v>4663</v>
      </c>
      <c r="AH41" s="161"/>
    </row>
    <row r="42" spans="2:34" x14ac:dyDescent="0.25">
      <c r="B42" s="15" t="s">
        <v>3</v>
      </c>
      <c r="C42" s="15" t="s">
        <v>32</v>
      </c>
      <c r="D42" s="31">
        <f t="shared" ref="D42:AE44" si="8">(D7*9500*0.84)/10^6</f>
        <v>0</v>
      </c>
      <c r="E42" s="6">
        <f t="shared" si="8"/>
        <v>0</v>
      </c>
      <c r="F42" s="6">
        <f t="shared" si="8"/>
        <v>0</v>
      </c>
      <c r="G42" s="6">
        <f t="shared" si="8"/>
        <v>0</v>
      </c>
      <c r="H42" s="6">
        <f t="shared" si="8"/>
        <v>0</v>
      </c>
      <c r="I42" s="6">
        <f t="shared" si="8"/>
        <v>0</v>
      </c>
      <c r="J42" s="6">
        <f t="shared" si="8"/>
        <v>0</v>
      </c>
      <c r="K42" s="6">
        <f t="shared" si="8"/>
        <v>0</v>
      </c>
      <c r="L42" s="6">
        <f t="shared" si="8"/>
        <v>0</v>
      </c>
      <c r="M42" s="6">
        <f t="shared" si="8"/>
        <v>0</v>
      </c>
      <c r="N42" s="6">
        <f t="shared" si="8"/>
        <v>0</v>
      </c>
      <c r="O42" s="6">
        <f t="shared" si="8"/>
        <v>0</v>
      </c>
      <c r="P42" s="6">
        <f t="shared" si="8"/>
        <v>0</v>
      </c>
      <c r="Q42" s="6">
        <f t="shared" si="8"/>
        <v>0</v>
      </c>
      <c r="R42" s="6">
        <f t="shared" si="8"/>
        <v>0</v>
      </c>
      <c r="S42" s="6">
        <f t="shared" si="8"/>
        <v>0</v>
      </c>
      <c r="T42" s="6">
        <f t="shared" si="8"/>
        <v>0</v>
      </c>
      <c r="U42" s="6">
        <f t="shared" si="8"/>
        <v>0</v>
      </c>
      <c r="V42" s="6">
        <f t="shared" si="8"/>
        <v>0</v>
      </c>
      <c r="W42" s="6">
        <f t="shared" si="8"/>
        <v>0</v>
      </c>
      <c r="X42" s="6">
        <f t="shared" si="8"/>
        <v>0</v>
      </c>
      <c r="Y42" s="6">
        <f t="shared" si="8"/>
        <v>0</v>
      </c>
      <c r="Z42" s="6">
        <f t="shared" si="8"/>
        <v>0</v>
      </c>
      <c r="AA42" s="6">
        <f t="shared" si="8"/>
        <v>0</v>
      </c>
      <c r="AB42" s="6">
        <f t="shared" si="8"/>
        <v>0</v>
      </c>
      <c r="AC42" s="6">
        <f t="shared" si="8"/>
        <v>0</v>
      </c>
      <c r="AD42" s="6">
        <f t="shared" si="8"/>
        <v>0</v>
      </c>
      <c r="AE42" s="6">
        <f t="shared" si="8"/>
        <v>0</v>
      </c>
      <c r="AF42" s="145">
        <f t="shared" si="7"/>
        <v>0</v>
      </c>
      <c r="AH42" s="160"/>
    </row>
    <row r="43" spans="2:34" x14ac:dyDescent="0.25">
      <c r="B43" s="15" t="s">
        <v>4</v>
      </c>
      <c r="C43" s="15" t="s">
        <v>32</v>
      </c>
      <c r="D43" s="31">
        <f t="shared" si="8"/>
        <v>0</v>
      </c>
      <c r="E43" s="6">
        <f t="shared" si="8"/>
        <v>0</v>
      </c>
      <c r="F43" s="6">
        <f t="shared" si="8"/>
        <v>0</v>
      </c>
      <c r="G43" s="6">
        <f t="shared" si="8"/>
        <v>0</v>
      </c>
      <c r="H43" s="6">
        <f t="shared" si="8"/>
        <v>0</v>
      </c>
      <c r="I43" s="6">
        <f t="shared" si="8"/>
        <v>0</v>
      </c>
      <c r="J43" s="6">
        <f t="shared" si="8"/>
        <v>0</v>
      </c>
      <c r="K43" s="6">
        <f t="shared" si="8"/>
        <v>0</v>
      </c>
      <c r="L43" s="6">
        <f t="shared" si="8"/>
        <v>0</v>
      </c>
      <c r="M43" s="6">
        <f t="shared" si="8"/>
        <v>0</v>
      </c>
      <c r="N43" s="6">
        <f t="shared" si="8"/>
        <v>0</v>
      </c>
      <c r="O43" s="6">
        <f t="shared" si="8"/>
        <v>0</v>
      </c>
      <c r="P43" s="6">
        <f t="shared" si="8"/>
        <v>0</v>
      </c>
      <c r="Q43" s="6">
        <f t="shared" si="8"/>
        <v>0</v>
      </c>
      <c r="R43" s="6">
        <f t="shared" si="8"/>
        <v>0</v>
      </c>
      <c r="S43" s="6">
        <f t="shared" si="8"/>
        <v>0</v>
      </c>
      <c r="T43" s="6">
        <f t="shared" si="8"/>
        <v>0</v>
      </c>
      <c r="U43" s="6">
        <f t="shared" si="8"/>
        <v>0</v>
      </c>
      <c r="V43" s="6">
        <f t="shared" si="8"/>
        <v>0</v>
      </c>
      <c r="W43" s="6">
        <f t="shared" si="8"/>
        <v>0</v>
      </c>
      <c r="X43" s="6">
        <f t="shared" si="8"/>
        <v>0</v>
      </c>
      <c r="Y43" s="6">
        <f t="shared" si="8"/>
        <v>0</v>
      </c>
      <c r="Z43" s="6">
        <f t="shared" si="8"/>
        <v>0</v>
      </c>
      <c r="AA43" s="6">
        <f t="shared" si="8"/>
        <v>0</v>
      </c>
      <c r="AB43" s="6">
        <f t="shared" si="8"/>
        <v>0</v>
      </c>
      <c r="AC43" s="6">
        <f t="shared" si="8"/>
        <v>0</v>
      </c>
      <c r="AD43" s="6">
        <f t="shared" si="8"/>
        <v>0</v>
      </c>
      <c r="AE43" s="6">
        <f t="shared" si="8"/>
        <v>0</v>
      </c>
      <c r="AF43" s="145">
        <f t="shared" si="7"/>
        <v>0</v>
      </c>
    </row>
    <row r="44" spans="2:34" ht="15.75" thickBot="1" x14ac:dyDescent="0.3">
      <c r="B44" s="15" t="s">
        <v>5</v>
      </c>
      <c r="C44" s="15" t="s">
        <v>32</v>
      </c>
      <c r="D44" s="80">
        <f t="shared" si="8"/>
        <v>0</v>
      </c>
      <c r="E44" s="81">
        <f t="shared" si="8"/>
        <v>0</v>
      </c>
      <c r="F44" s="81">
        <f t="shared" si="8"/>
        <v>0</v>
      </c>
      <c r="G44" s="81">
        <f t="shared" si="8"/>
        <v>0</v>
      </c>
      <c r="H44" s="81">
        <f t="shared" si="8"/>
        <v>0</v>
      </c>
      <c r="I44" s="81">
        <f t="shared" si="8"/>
        <v>0</v>
      </c>
      <c r="J44" s="81">
        <f t="shared" si="8"/>
        <v>0</v>
      </c>
      <c r="K44" s="81">
        <f t="shared" si="8"/>
        <v>0</v>
      </c>
      <c r="L44" s="81">
        <f t="shared" si="8"/>
        <v>0</v>
      </c>
      <c r="M44" s="81">
        <f t="shared" si="8"/>
        <v>0</v>
      </c>
      <c r="N44" s="81">
        <f t="shared" si="8"/>
        <v>0</v>
      </c>
      <c r="O44" s="81">
        <f t="shared" si="8"/>
        <v>0</v>
      </c>
      <c r="P44" s="81">
        <f t="shared" si="8"/>
        <v>0</v>
      </c>
      <c r="Q44" s="81">
        <f t="shared" si="8"/>
        <v>0</v>
      </c>
      <c r="R44" s="81">
        <f t="shared" si="8"/>
        <v>0</v>
      </c>
      <c r="S44" s="81">
        <f t="shared" si="8"/>
        <v>0</v>
      </c>
      <c r="T44" s="81">
        <f t="shared" si="8"/>
        <v>0</v>
      </c>
      <c r="U44" s="81">
        <f t="shared" si="8"/>
        <v>0</v>
      </c>
      <c r="V44" s="81">
        <f t="shared" si="8"/>
        <v>0</v>
      </c>
      <c r="W44" s="81">
        <f t="shared" si="8"/>
        <v>0</v>
      </c>
      <c r="X44" s="81">
        <f t="shared" si="8"/>
        <v>0</v>
      </c>
      <c r="Y44" s="81">
        <f t="shared" si="8"/>
        <v>0</v>
      </c>
      <c r="Z44" s="81">
        <f t="shared" si="8"/>
        <v>0</v>
      </c>
      <c r="AA44" s="81">
        <f t="shared" si="8"/>
        <v>0</v>
      </c>
      <c r="AB44" s="81">
        <f t="shared" si="8"/>
        <v>0</v>
      </c>
      <c r="AC44" s="81">
        <f t="shared" si="8"/>
        <v>0</v>
      </c>
      <c r="AD44" s="81">
        <f t="shared" si="8"/>
        <v>0</v>
      </c>
      <c r="AE44" s="81">
        <f t="shared" si="8"/>
        <v>0</v>
      </c>
      <c r="AF44" s="145">
        <f t="shared" si="7"/>
        <v>0</v>
      </c>
    </row>
    <row r="45" spans="2:34" ht="16.5" thickBot="1" x14ac:dyDescent="0.3">
      <c r="B45" s="231" t="s">
        <v>40</v>
      </c>
      <c r="C45" s="232"/>
      <c r="D45" s="243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30"/>
    </row>
    <row r="46" spans="2:34" x14ac:dyDescent="0.25">
      <c r="B46" s="15" t="s">
        <v>41</v>
      </c>
      <c r="C46" s="16" t="s">
        <v>42</v>
      </c>
      <c r="D46" s="83">
        <v>9060.2000000000007</v>
      </c>
      <c r="E46" s="84">
        <v>8847.3850000000002</v>
      </c>
      <c r="F46" s="84">
        <v>7202.97</v>
      </c>
      <c r="G46" s="84">
        <v>5297.7303791887125</v>
      </c>
      <c r="H46" s="84">
        <v>5275.4400000000005</v>
      </c>
      <c r="I46" s="84">
        <v>5230.7999999999993</v>
      </c>
      <c r="J46" s="84">
        <v>6059.5</v>
      </c>
      <c r="K46" s="84">
        <v>5805.32</v>
      </c>
      <c r="L46" s="84">
        <v>5786.2199999999993</v>
      </c>
      <c r="M46" s="84">
        <v>6034.7199999999993</v>
      </c>
      <c r="N46" s="84">
        <v>4030.8610000000003</v>
      </c>
      <c r="O46" s="84">
        <v>4398.8944003527322</v>
      </c>
      <c r="P46" s="84">
        <v>5832.1399999999994</v>
      </c>
      <c r="Q46" s="61">
        <v>5394.6296296296287</v>
      </c>
      <c r="R46" s="84">
        <v>5151.8600000000006</v>
      </c>
      <c r="S46" s="61">
        <v>6328.55</v>
      </c>
      <c r="T46" s="61">
        <v>5661.0036375661366</v>
      </c>
      <c r="U46" s="61">
        <v>5478.7800000000007</v>
      </c>
      <c r="V46" s="61">
        <v>6065.2560000000003</v>
      </c>
      <c r="W46" s="61">
        <v>6726.5499999999993</v>
      </c>
      <c r="X46" s="61">
        <v>6404.4699999999993</v>
      </c>
      <c r="Y46" s="61">
        <v>6086.3799999999992</v>
      </c>
      <c r="Z46" s="61">
        <v>6610.6998999999996</v>
      </c>
      <c r="AA46" s="61">
        <v>6001.1959876543206</v>
      </c>
      <c r="AB46" s="61">
        <v>6128.1419999999998</v>
      </c>
      <c r="AC46" s="61">
        <v>6056.3492100000003</v>
      </c>
      <c r="AD46" s="61">
        <v>6192.89</v>
      </c>
      <c r="AE46" s="61">
        <v>5661.64</v>
      </c>
      <c r="AF46" s="63">
        <f>SUM(D46:AE46)</f>
        <v>168810.57714439154</v>
      </c>
    </row>
    <row r="47" spans="2:34" ht="15.75" thickBot="1" x14ac:dyDescent="0.3">
      <c r="B47" s="15" t="s">
        <v>43</v>
      </c>
      <c r="C47" s="17" t="s">
        <v>44</v>
      </c>
      <c r="D47" s="68">
        <f>D46*0.6*D51</f>
        <v>45772.130400000002</v>
      </c>
      <c r="E47" s="69">
        <f t="shared" ref="E47:AE47" si="9">E46*0.6*E51</f>
        <v>44696.989019999994</v>
      </c>
      <c r="F47" s="69">
        <f t="shared" si="9"/>
        <v>36389.404439999998</v>
      </c>
      <c r="G47" s="69">
        <f t="shared" si="9"/>
        <v>26764.133875661373</v>
      </c>
      <c r="H47" s="69">
        <f t="shared" si="9"/>
        <v>26651.52288</v>
      </c>
      <c r="I47" s="69">
        <f t="shared" si="9"/>
        <v>26426.001599999996</v>
      </c>
      <c r="J47" s="69">
        <f t="shared" si="9"/>
        <v>30612.593999999997</v>
      </c>
      <c r="K47" s="69">
        <f t="shared" si="9"/>
        <v>29328.476639999997</v>
      </c>
      <c r="L47" s="69">
        <f t="shared" si="9"/>
        <v>29231.983439999996</v>
      </c>
      <c r="M47" s="69">
        <f t="shared" si="9"/>
        <v>30487.405439999995</v>
      </c>
      <c r="N47" s="69">
        <f t="shared" si="9"/>
        <v>20363.909771999999</v>
      </c>
      <c r="O47" s="69">
        <f t="shared" si="9"/>
        <v>22223.214510582002</v>
      </c>
      <c r="P47" s="69">
        <f t="shared" si="9"/>
        <v>29463.971279999998</v>
      </c>
      <c r="Q47" s="69">
        <f t="shared" si="9"/>
        <v>27253.668888888882</v>
      </c>
      <c r="R47" s="81">
        <f t="shared" si="9"/>
        <v>26027.196720000004</v>
      </c>
      <c r="S47" s="69">
        <f t="shared" si="9"/>
        <v>31971.834600000002</v>
      </c>
      <c r="T47" s="69">
        <f t="shared" si="9"/>
        <v>28599.390376984124</v>
      </c>
      <c r="U47" s="69">
        <f t="shared" si="9"/>
        <v>27678.796560000003</v>
      </c>
      <c r="V47" s="69">
        <f t="shared" si="9"/>
        <v>30641.673311999999</v>
      </c>
      <c r="W47" s="69">
        <f t="shared" si="9"/>
        <v>33982.530599999991</v>
      </c>
      <c r="X47" s="69">
        <f t="shared" si="9"/>
        <v>32355.382439999994</v>
      </c>
      <c r="Y47" s="69">
        <f t="shared" si="9"/>
        <v>30748.391759999995</v>
      </c>
      <c r="Z47" s="69">
        <f t="shared" si="9"/>
        <v>33397.255894800001</v>
      </c>
      <c r="AA47" s="69">
        <f t="shared" si="9"/>
        <v>30318.042129629626</v>
      </c>
      <c r="AB47" s="69">
        <f t="shared" si="9"/>
        <v>30959.373383999999</v>
      </c>
      <c r="AC47" s="69">
        <f t="shared" si="9"/>
        <v>30596.676208919998</v>
      </c>
      <c r="AD47" s="69">
        <f t="shared" si="9"/>
        <v>31286.48028</v>
      </c>
      <c r="AE47" s="69">
        <f t="shared" si="9"/>
        <v>28602.60528</v>
      </c>
      <c r="AF47" s="71">
        <f>SUM(D47:AE47)</f>
        <v>852831.03573346592</v>
      </c>
    </row>
    <row r="48" spans="2:34" ht="16.5" thickBot="1" x14ac:dyDescent="0.3">
      <c r="B48" s="239" t="s">
        <v>52</v>
      </c>
      <c r="C48" s="240"/>
      <c r="D48" s="228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30"/>
    </row>
    <row r="49" spans="2:32" x14ac:dyDescent="0.25">
      <c r="B49" s="10" t="s">
        <v>36</v>
      </c>
      <c r="C49" s="110" t="s">
        <v>37</v>
      </c>
      <c r="D49" s="197">
        <v>26.29</v>
      </c>
      <c r="E49" s="197">
        <v>26.29</v>
      </c>
      <c r="F49" s="197">
        <v>26.29</v>
      </c>
      <c r="G49" s="197">
        <v>26.29</v>
      </c>
      <c r="H49" s="197">
        <v>26.29</v>
      </c>
      <c r="I49" s="197">
        <v>26.29</v>
      </c>
      <c r="J49" s="197">
        <v>26.29</v>
      </c>
      <c r="K49" s="197">
        <v>26.29</v>
      </c>
      <c r="L49" s="197">
        <v>26.29</v>
      </c>
      <c r="M49" s="197">
        <v>26.29</v>
      </c>
      <c r="N49" s="197">
        <v>26.29</v>
      </c>
      <c r="O49" s="197">
        <v>26.29</v>
      </c>
      <c r="P49" s="197">
        <v>26.29</v>
      </c>
      <c r="Q49" s="197">
        <v>26.29</v>
      </c>
      <c r="R49" s="197">
        <v>26.29</v>
      </c>
      <c r="S49" s="197">
        <v>26.29</v>
      </c>
      <c r="T49" s="197">
        <v>26.29</v>
      </c>
      <c r="U49" s="197">
        <v>26.29</v>
      </c>
      <c r="V49" s="197">
        <v>26.29</v>
      </c>
      <c r="W49" s="197">
        <v>26.29</v>
      </c>
      <c r="X49" s="197">
        <v>26.29</v>
      </c>
      <c r="Y49" s="197">
        <v>26.29</v>
      </c>
      <c r="Z49" s="197">
        <v>26.29</v>
      </c>
      <c r="AA49" s="197">
        <v>26.29</v>
      </c>
      <c r="AB49" s="197">
        <v>26.29</v>
      </c>
      <c r="AC49" s="197">
        <v>26.29</v>
      </c>
      <c r="AD49" s="197">
        <v>26.29</v>
      </c>
      <c r="AE49" s="197">
        <v>26.29</v>
      </c>
      <c r="AF49" s="85"/>
    </row>
    <row r="50" spans="2:32" x14ac:dyDescent="0.25">
      <c r="B50" s="13" t="s">
        <v>53</v>
      </c>
      <c r="C50" s="109" t="s">
        <v>54</v>
      </c>
      <c r="D50" s="197">
        <v>6.6</v>
      </c>
      <c r="E50" s="197">
        <v>6.6</v>
      </c>
      <c r="F50" s="197">
        <v>6.6</v>
      </c>
      <c r="G50" s="197">
        <v>6.6</v>
      </c>
      <c r="H50" s="197">
        <v>6.6</v>
      </c>
      <c r="I50" s="197">
        <v>6.6</v>
      </c>
      <c r="J50" s="197">
        <v>6.6</v>
      </c>
      <c r="K50" s="197">
        <v>6.6</v>
      </c>
      <c r="L50" s="197">
        <v>6.6</v>
      </c>
      <c r="M50" s="197">
        <v>6.6</v>
      </c>
      <c r="N50" s="197">
        <v>6.6</v>
      </c>
      <c r="O50" s="197">
        <v>6.6</v>
      </c>
      <c r="P50" s="197">
        <v>6.6</v>
      </c>
      <c r="Q50" s="197">
        <v>6.6</v>
      </c>
      <c r="R50" s="197">
        <v>6.6</v>
      </c>
      <c r="S50" s="197">
        <v>6.6</v>
      </c>
      <c r="T50" s="197">
        <v>6.6</v>
      </c>
      <c r="U50" s="197">
        <v>6.6</v>
      </c>
      <c r="V50" s="197">
        <v>6.6</v>
      </c>
      <c r="W50" s="197">
        <v>6.6</v>
      </c>
      <c r="X50" s="197">
        <v>6.6</v>
      </c>
      <c r="Y50" s="197">
        <v>6.6</v>
      </c>
      <c r="Z50" s="197">
        <v>6.6</v>
      </c>
      <c r="AA50" s="197">
        <v>6.6</v>
      </c>
      <c r="AB50" s="197">
        <v>6.6</v>
      </c>
      <c r="AC50" s="197">
        <v>6.6</v>
      </c>
      <c r="AD50" s="197">
        <v>6.6</v>
      </c>
      <c r="AE50" s="197">
        <v>6.6</v>
      </c>
      <c r="AF50" s="46"/>
    </row>
    <row r="51" spans="2:32" x14ac:dyDescent="0.25">
      <c r="B51" s="13" t="s">
        <v>126</v>
      </c>
      <c r="C51" s="109" t="s">
        <v>39</v>
      </c>
      <c r="D51" s="197">
        <v>8.42</v>
      </c>
      <c r="E51" s="197">
        <v>8.42</v>
      </c>
      <c r="F51" s="197">
        <v>8.42</v>
      </c>
      <c r="G51" s="197">
        <v>8.42</v>
      </c>
      <c r="H51" s="197">
        <v>8.42</v>
      </c>
      <c r="I51" s="197">
        <v>8.42</v>
      </c>
      <c r="J51" s="197">
        <v>8.42</v>
      </c>
      <c r="K51" s="197">
        <v>8.42</v>
      </c>
      <c r="L51" s="197">
        <v>8.42</v>
      </c>
      <c r="M51" s="197">
        <v>8.42</v>
      </c>
      <c r="N51" s="197">
        <v>8.42</v>
      </c>
      <c r="O51" s="197">
        <v>8.42</v>
      </c>
      <c r="P51" s="197">
        <v>8.42</v>
      </c>
      <c r="Q51" s="197">
        <v>8.42</v>
      </c>
      <c r="R51" s="197">
        <v>8.42</v>
      </c>
      <c r="S51" s="197">
        <v>8.42</v>
      </c>
      <c r="T51" s="197">
        <v>8.42</v>
      </c>
      <c r="U51" s="197">
        <v>8.42</v>
      </c>
      <c r="V51" s="197">
        <v>8.42</v>
      </c>
      <c r="W51" s="197">
        <v>8.42</v>
      </c>
      <c r="X51" s="197">
        <v>8.42</v>
      </c>
      <c r="Y51" s="197">
        <v>8.42</v>
      </c>
      <c r="Z51" s="197">
        <v>8.42</v>
      </c>
      <c r="AA51" s="197">
        <v>8.42</v>
      </c>
      <c r="AB51" s="197">
        <v>8.42</v>
      </c>
      <c r="AC51" s="197">
        <v>8.42</v>
      </c>
      <c r="AD51" s="197">
        <v>8.42</v>
      </c>
      <c r="AE51" s="197">
        <v>8.42</v>
      </c>
      <c r="AF51" s="46"/>
    </row>
    <row r="52" spans="2:32" x14ac:dyDescent="0.25">
      <c r="B52" s="13" t="s">
        <v>127</v>
      </c>
      <c r="C52" s="109" t="s">
        <v>39</v>
      </c>
      <c r="D52" s="197">
        <v>14.4</v>
      </c>
      <c r="E52" s="197">
        <v>14.4</v>
      </c>
      <c r="F52" s="197">
        <v>14.4</v>
      </c>
      <c r="G52" s="197">
        <v>14.4</v>
      </c>
      <c r="H52" s="197">
        <v>14.4</v>
      </c>
      <c r="I52" s="197">
        <v>14.4</v>
      </c>
      <c r="J52" s="197">
        <v>14.4</v>
      </c>
      <c r="K52" s="197">
        <v>14.4</v>
      </c>
      <c r="L52" s="197">
        <v>14.4</v>
      </c>
      <c r="M52" s="197">
        <v>14.4</v>
      </c>
      <c r="N52" s="197">
        <v>14.4</v>
      </c>
      <c r="O52" s="197">
        <v>14.4</v>
      </c>
      <c r="P52" s="197">
        <v>14.4</v>
      </c>
      <c r="Q52" s="197">
        <v>14.4</v>
      </c>
      <c r="R52" s="197">
        <v>14.4</v>
      </c>
      <c r="S52" s="197">
        <v>14.4</v>
      </c>
      <c r="T52" s="197">
        <v>14.4</v>
      </c>
      <c r="U52" s="197">
        <v>14.4</v>
      </c>
      <c r="V52" s="197">
        <v>14.4</v>
      </c>
      <c r="W52" s="197">
        <v>14.4</v>
      </c>
      <c r="X52" s="197">
        <v>14.4</v>
      </c>
      <c r="Y52" s="197">
        <v>14.4</v>
      </c>
      <c r="Z52" s="197">
        <v>14.4</v>
      </c>
      <c r="AA52" s="197">
        <v>14.4</v>
      </c>
      <c r="AB52" s="197">
        <v>14.4</v>
      </c>
      <c r="AC52" s="197">
        <v>14.4</v>
      </c>
      <c r="AD52" s="197">
        <v>14.4</v>
      </c>
      <c r="AE52" s="197">
        <v>14.4</v>
      </c>
      <c r="AF52" s="46"/>
    </row>
    <row r="53" spans="2:32" x14ac:dyDescent="0.25">
      <c r="B53" s="13" t="s">
        <v>51</v>
      </c>
      <c r="C53" s="109" t="s">
        <v>39</v>
      </c>
      <c r="D53" s="108">
        <f>IFERROR(((D18-D19)*D49/D26)+1.2-(D47/D26),"")</f>
        <v>6.2749347370099127</v>
      </c>
      <c r="E53" s="108">
        <f t="shared" ref="E53:AE53" si="10">IFERROR(((E18-E19)*E49/E26)+1.2-(E47/E26),"")</f>
        <v>5.5596926310563948</v>
      </c>
      <c r="F53" s="108">
        <f t="shared" si="10"/>
        <v>6.0582227551448034</v>
      </c>
      <c r="G53" s="108">
        <f t="shared" si="10"/>
        <v>6.1898718426144486</v>
      </c>
      <c r="H53" s="108">
        <f t="shared" si="10"/>
        <v>6.1787666654469149</v>
      </c>
      <c r="I53" s="108">
        <f t="shared" si="10"/>
        <v>6.1848298386629779</v>
      </c>
      <c r="J53" s="108">
        <f t="shared" si="10"/>
        <v>6.2060571534684774</v>
      </c>
      <c r="K53" s="108">
        <f t="shared" si="10"/>
        <v>6.1436524795678356</v>
      </c>
      <c r="L53" s="108">
        <f t="shared" si="10"/>
        <v>5.772096403978197</v>
      </c>
      <c r="M53" s="108">
        <f t="shared" si="10"/>
        <v>5.8892341366526724</v>
      </c>
      <c r="N53" s="108">
        <f t="shared" si="10"/>
        <v>6.0631665641666652</v>
      </c>
      <c r="O53" s="108">
        <f t="shared" si="10"/>
        <v>5.9700561968832542</v>
      </c>
      <c r="P53" s="108">
        <f t="shared" si="10"/>
        <v>5.8001101630324632</v>
      </c>
      <c r="Q53" s="108">
        <f t="shared" si="10"/>
        <v>6.048111262171779</v>
      </c>
      <c r="R53" s="108">
        <f t="shared" si="10"/>
        <v>6.0418270229635143</v>
      </c>
      <c r="S53" s="108">
        <f t="shared" si="10"/>
        <v>6.0226463538996962</v>
      </c>
      <c r="T53" s="108">
        <f t="shared" si="10"/>
        <v>5.9392570357214414</v>
      </c>
      <c r="U53" s="108">
        <f t="shared" si="10"/>
        <v>5.9120814051989274</v>
      </c>
      <c r="V53" s="108">
        <f t="shared" si="10"/>
        <v>5.94838172164404</v>
      </c>
      <c r="W53" s="108">
        <f t="shared" si="10"/>
        <v>5.8231362898126537</v>
      </c>
      <c r="X53" s="108">
        <f t="shared" si="10"/>
        <v>5.6935006344064352</v>
      </c>
      <c r="Y53" s="108">
        <f t="shared" si="10"/>
        <v>5.7160452908273696</v>
      </c>
      <c r="Z53" s="108">
        <f t="shared" si="10"/>
        <v>5.8157271590909092</v>
      </c>
      <c r="AA53" s="108">
        <f t="shared" si="10"/>
        <v>5.9174981864930443</v>
      </c>
      <c r="AB53" s="108">
        <f t="shared" si="10"/>
        <v>5.9450696378132282</v>
      </c>
      <c r="AC53" s="108">
        <f t="shared" si="10"/>
        <v>6.1255919942092474</v>
      </c>
      <c r="AD53" s="108">
        <f t="shared" si="10"/>
        <v>5.9748771925147954</v>
      </c>
      <c r="AE53" s="108">
        <f t="shared" si="10"/>
        <v>6.5767764245337288</v>
      </c>
      <c r="AF53" s="46"/>
    </row>
    <row r="54" spans="2:32" x14ac:dyDescent="0.25">
      <c r="B54" s="13" t="s">
        <v>75</v>
      </c>
      <c r="C54" s="109" t="s">
        <v>44</v>
      </c>
      <c r="D54" s="25">
        <f t="shared" ref="D54:AD54" si="11">IFERROR((D51-D53)*D26,"")</f>
        <v>306383.96164340014</v>
      </c>
      <c r="E54" s="25">
        <f t="shared" si="11"/>
        <v>403326.22147999989</v>
      </c>
      <c r="F54" s="25">
        <f t="shared" si="11"/>
        <v>301740.66080269992</v>
      </c>
      <c r="G54" s="25">
        <f t="shared" si="11"/>
        <v>280567.96322436142</v>
      </c>
      <c r="H54" s="25">
        <f t="shared" si="11"/>
        <v>270104.47654699959</v>
      </c>
      <c r="I54" s="25">
        <f t="shared" si="11"/>
        <v>273298.72596700036</v>
      </c>
      <c r="J54" s="25">
        <f t="shared" si="11"/>
        <v>275874.99022059998</v>
      </c>
      <c r="K54" s="25">
        <f t="shared" si="11"/>
        <v>282012.1416113</v>
      </c>
      <c r="L54" s="25">
        <f t="shared" si="11"/>
        <v>338126.69759760017</v>
      </c>
      <c r="M54" s="25">
        <f t="shared" si="11"/>
        <v>332724.84958599985</v>
      </c>
      <c r="N54" s="25">
        <f t="shared" si="11"/>
        <v>303183.05318560021</v>
      </c>
      <c r="O54" s="25">
        <f t="shared" si="11"/>
        <v>317003.12857288198</v>
      </c>
      <c r="P54" s="25">
        <f t="shared" si="11"/>
        <v>354754.04304410022</v>
      </c>
      <c r="Q54" s="25">
        <f t="shared" si="11"/>
        <v>312102.60767838865</v>
      </c>
      <c r="R54" s="25">
        <f t="shared" si="11"/>
        <v>269056.97792999982</v>
      </c>
      <c r="S54" s="25">
        <f t="shared" si="11"/>
        <v>311003.8938013002</v>
      </c>
      <c r="T54" s="25">
        <f t="shared" si="11"/>
        <v>322456.89346878417</v>
      </c>
      <c r="U54" s="25">
        <f t="shared" si="11"/>
        <v>337239.81344290019</v>
      </c>
      <c r="V54" s="25">
        <f>IFERROR((V51-V53)*V26,"")</f>
        <v>332818.23089030012</v>
      </c>
      <c r="W54" s="25">
        <f t="shared" si="11"/>
        <v>351802.32054650015</v>
      </c>
      <c r="X54" s="25">
        <f t="shared" si="11"/>
        <v>377303.88820829988</v>
      </c>
      <c r="Y54" s="25">
        <f t="shared" si="11"/>
        <v>386816.94487539981</v>
      </c>
      <c r="Z54" s="25">
        <f t="shared" si="11"/>
        <v>368515.02408</v>
      </c>
      <c r="AA54" s="25">
        <f t="shared" si="11"/>
        <v>333093.00138502981</v>
      </c>
      <c r="AB54" s="25">
        <f t="shared" si="11"/>
        <v>323166.50697289989</v>
      </c>
      <c r="AC54" s="25">
        <f t="shared" si="11"/>
        <v>298162.90916851989</v>
      </c>
      <c r="AD54" s="25">
        <f t="shared" si="11"/>
        <v>317318.25746419991</v>
      </c>
      <c r="AE54" s="25">
        <f>IFERROR((AE51-AE53)*AE26,"")</f>
        <v>243511.95300200002</v>
      </c>
      <c r="AF54" s="149">
        <f>SUM(D54:AE54)</f>
        <v>8923470.1363970637</v>
      </c>
    </row>
    <row r="55" spans="2:32" x14ac:dyDescent="0.25">
      <c r="B55" s="13" t="s">
        <v>84</v>
      </c>
      <c r="C55" s="109" t="s">
        <v>74</v>
      </c>
      <c r="D55" s="26">
        <f>IFERROR(D54/10^5,0)</f>
        <v>3.0638396164340014</v>
      </c>
      <c r="E55" s="26">
        <f>IFERROR(E54/10^5,0)+D55</f>
        <v>7.0971018312340002</v>
      </c>
      <c r="F55" s="26">
        <f t="shared" ref="F55:AE55" si="12">IFERROR(F54/10^5,0)+E55</f>
        <v>10.114508439261</v>
      </c>
      <c r="G55" s="26">
        <f t="shared" si="12"/>
        <v>12.920188071504615</v>
      </c>
      <c r="H55" s="26">
        <f t="shared" si="12"/>
        <v>15.621232836974611</v>
      </c>
      <c r="I55" s="26">
        <f t="shared" si="12"/>
        <v>18.354220096644614</v>
      </c>
      <c r="J55" s="26">
        <f t="shared" si="12"/>
        <v>21.112969998850613</v>
      </c>
      <c r="K55" s="26">
        <f t="shared" si="12"/>
        <v>23.933091414963613</v>
      </c>
      <c r="L55" s="26">
        <f t="shared" si="12"/>
        <v>27.314358390939613</v>
      </c>
      <c r="M55" s="26">
        <f t="shared" si="12"/>
        <v>30.641606886799611</v>
      </c>
      <c r="N55" s="26">
        <f t="shared" si="12"/>
        <v>33.67343741865561</v>
      </c>
      <c r="O55" s="26">
        <f t="shared" si="12"/>
        <v>36.843468704384428</v>
      </c>
      <c r="P55" s="26">
        <f t="shared" si="12"/>
        <v>40.391009134825431</v>
      </c>
      <c r="Q55" s="26">
        <f t="shared" si="12"/>
        <v>43.512035211609316</v>
      </c>
      <c r="R55" s="26">
        <f t="shared" si="12"/>
        <v>46.202604990909315</v>
      </c>
      <c r="S55" s="26">
        <f t="shared" si="12"/>
        <v>49.31264392892232</v>
      </c>
      <c r="T55" s="26">
        <f t="shared" si="12"/>
        <v>52.537212863610165</v>
      </c>
      <c r="U55" s="26">
        <f t="shared" si="12"/>
        <v>55.90961099803917</v>
      </c>
      <c r="V55" s="26">
        <f t="shared" si="12"/>
        <v>59.237793306942173</v>
      </c>
      <c r="W55" s="26">
        <f t="shared" si="12"/>
        <v>62.755816512407172</v>
      </c>
      <c r="X55" s="26">
        <f t="shared" si="12"/>
        <v>66.528855394490165</v>
      </c>
      <c r="Y55" s="26">
        <f t="shared" si="12"/>
        <v>70.397024843244168</v>
      </c>
      <c r="Z55" s="26">
        <f t="shared" si="12"/>
        <v>74.082175084044167</v>
      </c>
      <c r="AA55" s="26">
        <f t="shared" si="12"/>
        <v>77.413105097894459</v>
      </c>
      <c r="AB55" s="26">
        <f t="shared" si="12"/>
        <v>80.644770167623463</v>
      </c>
      <c r="AC55" s="26">
        <f t="shared" si="12"/>
        <v>83.626399259308656</v>
      </c>
      <c r="AD55" s="26">
        <f t="shared" si="12"/>
        <v>86.799581833950654</v>
      </c>
      <c r="AE55" s="26">
        <f t="shared" si="12"/>
        <v>89.234701363970657</v>
      </c>
      <c r="AF55" s="46"/>
    </row>
    <row r="56" spans="2:32" x14ac:dyDescent="0.25">
      <c r="B56" s="13" t="s">
        <v>98</v>
      </c>
      <c r="C56" s="109" t="s">
        <v>21</v>
      </c>
      <c r="D56" s="6">
        <f t="shared" ref="D56:AE56" si="13">D24+D26</f>
        <v>150332</v>
      </c>
      <c r="E56" s="6">
        <f t="shared" si="13"/>
        <v>148508</v>
      </c>
      <c r="F56" s="6">
        <f t="shared" si="13"/>
        <v>133260</v>
      </c>
      <c r="G56" s="6">
        <f t="shared" si="13"/>
        <v>131708</v>
      </c>
      <c r="H56" s="6">
        <f t="shared" si="13"/>
        <v>126416</v>
      </c>
      <c r="I56" s="6">
        <f t="shared" si="13"/>
        <v>128072</v>
      </c>
      <c r="J56" s="6">
        <f t="shared" si="13"/>
        <v>130508</v>
      </c>
      <c r="K56" s="6">
        <f t="shared" si="13"/>
        <v>129688</v>
      </c>
      <c r="L56" s="6">
        <f t="shared" si="13"/>
        <v>133696</v>
      </c>
      <c r="M56" s="6">
        <f t="shared" si="13"/>
        <v>137322</v>
      </c>
      <c r="N56" s="6">
        <f t="shared" si="13"/>
        <v>134590</v>
      </c>
      <c r="O56" s="6">
        <f t="shared" si="13"/>
        <v>135292</v>
      </c>
      <c r="P56" s="6">
        <f t="shared" si="13"/>
        <v>141308</v>
      </c>
      <c r="Q56" s="6">
        <f t="shared" si="13"/>
        <v>140584</v>
      </c>
      <c r="R56" s="6">
        <f t="shared" si="13"/>
        <v>134636</v>
      </c>
      <c r="S56" s="6">
        <f t="shared" si="13"/>
        <v>135678</v>
      </c>
      <c r="T56" s="6">
        <f t="shared" si="13"/>
        <v>135984</v>
      </c>
      <c r="U56" s="6">
        <f t="shared" si="13"/>
        <v>140570</v>
      </c>
      <c r="V56" s="6">
        <f t="shared" si="13"/>
        <v>140606</v>
      </c>
      <c r="W56" s="6">
        <f t="shared" si="13"/>
        <v>141622</v>
      </c>
      <c r="X56" s="6">
        <f t="shared" si="13"/>
        <v>144684</v>
      </c>
      <c r="Y56" s="6">
        <f t="shared" si="13"/>
        <v>149956</v>
      </c>
      <c r="Z56" s="6">
        <f t="shared" si="13"/>
        <v>146954</v>
      </c>
      <c r="AA56" s="6">
        <f t="shared" si="13"/>
        <v>139354</v>
      </c>
      <c r="AB56" s="6">
        <f t="shared" si="13"/>
        <v>136576</v>
      </c>
      <c r="AC56" s="6">
        <f t="shared" si="13"/>
        <v>135952</v>
      </c>
      <c r="AD56" s="6">
        <f t="shared" si="13"/>
        <v>135926</v>
      </c>
      <c r="AE56" s="6">
        <f t="shared" si="13"/>
        <v>138212</v>
      </c>
      <c r="AF56" s="118">
        <f>SUM(D56:AE56)</f>
        <v>3857994</v>
      </c>
    </row>
    <row r="57" spans="2:32" ht="15.75" thickBot="1" x14ac:dyDescent="0.3">
      <c r="B57" s="127" t="s">
        <v>77</v>
      </c>
      <c r="C57" s="128" t="s">
        <v>78</v>
      </c>
      <c r="D57" s="129">
        <f>IFERROR(((D26*D53)+(D24*D52))/D56,D52)</f>
        <v>6.6802908120466684</v>
      </c>
      <c r="E57" s="129">
        <f t="shared" ref="E57:AE57" si="14">IFERROR(((E26*E53)+(E24*E52))/E56,E52)</f>
        <v>6.0061487496969868</v>
      </c>
      <c r="F57" s="129">
        <f t="shared" si="14"/>
        <v>6.4025104247133431</v>
      </c>
      <c r="G57" s="129">
        <f t="shared" si="14"/>
        <v>6.557653269168453</v>
      </c>
      <c r="H57" s="129">
        <f t="shared" si="14"/>
        <v>6.5624623738529966</v>
      </c>
      <c r="I57" s="129">
        <f t="shared" si="14"/>
        <v>6.5568704637469519</v>
      </c>
      <c r="J57" s="129">
        <f t="shared" si="14"/>
        <v>6.576488566060319</v>
      </c>
      <c r="K57" s="129">
        <f t="shared" si="14"/>
        <v>6.5128987908572888</v>
      </c>
      <c r="L57" s="129">
        <f t="shared" si="14"/>
        <v>6.1592988750777877</v>
      </c>
      <c r="M57" s="129">
        <f t="shared" si="14"/>
        <v>6.2517978941029124</v>
      </c>
      <c r="N57" s="129">
        <f t="shared" si="14"/>
        <v>6.4317241014518158</v>
      </c>
      <c r="O57" s="129">
        <f t="shared" si="14"/>
        <v>6.3376808046825976</v>
      </c>
      <c r="P57" s="129">
        <f t="shared" si="14"/>
        <v>6.159179359667533</v>
      </c>
      <c r="Q57" s="129">
        <f t="shared" si="14"/>
        <v>6.5827880293746892</v>
      </c>
      <c r="R57" s="129">
        <f t="shared" si="14"/>
        <v>7.3765422477643439</v>
      </c>
      <c r="S57" s="129">
        <f t="shared" si="14"/>
        <v>6.3900253998341645</v>
      </c>
      <c r="T57" s="129">
        <f t="shared" si="14"/>
        <v>6.3125690267326737</v>
      </c>
      <c r="U57" s="129">
        <f t="shared" si="14"/>
        <v>6.2804125101878059</v>
      </c>
      <c r="V57" s="129">
        <f t="shared" si="14"/>
        <v>6.3060274035937294</v>
      </c>
      <c r="W57" s="129">
        <f t="shared" si="14"/>
        <v>6.1955905117389944</v>
      </c>
      <c r="X57" s="129">
        <f t="shared" si="14"/>
        <v>6.072609215889111</v>
      </c>
      <c r="Y57" s="129">
        <f t="shared" si="14"/>
        <v>6.1156244173264174</v>
      </c>
      <c r="Z57" s="129">
        <f t="shared" si="14"/>
        <v>6.1340872376389894</v>
      </c>
      <c r="AA57" s="129">
        <f t="shared" si="14"/>
        <v>6.2979367554212304</v>
      </c>
      <c r="AB57" s="129">
        <f t="shared" si="14"/>
        <v>6.3165081202195115</v>
      </c>
      <c r="AC57" s="129">
        <f t="shared" si="14"/>
        <v>6.4907682919815821</v>
      </c>
      <c r="AD57" s="129">
        <f t="shared" si="14"/>
        <v>6.3560736175257135</v>
      </c>
      <c r="AE57" s="129">
        <f t="shared" si="14"/>
        <v>6.9220551543860154</v>
      </c>
      <c r="AF57" s="114"/>
    </row>
    <row r="58" spans="2:32" ht="16.5" thickBot="1" x14ac:dyDescent="0.3">
      <c r="B58" s="239" t="s">
        <v>99</v>
      </c>
      <c r="C58" s="240"/>
      <c r="D58" s="124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15"/>
    </row>
    <row r="59" spans="2:32" x14ac:dyDescent="0.25">
      <c r="B59" s="10" t="s">
        <v>100</v>
      </c>
      <c r="C59" s="141" t="s">
        <v>78</v>
      </c>
      <c r="D59" s="137">
        <f>IF(D40&gt;0,(((D40*10^6/9500/0.84)*D49)+(D32*75.19*D49))-(D21*1000*D50),"")</f>
        <v>315486.32494761911</v>
      </c>
      <c r="E59" s="120">
        <f t="shared" ref="E59:AE59" si="15">IF(E40&gt;0,(((E40*10^6/9500/0.84)*E49)+(E32*75.19*E49))-(E21*1000*E50),"")</f>
        <v>254282.766050376</v>
      </c>
      <c r="F59" s="120">
        <f t="shared" si="15"/>
        <v>231181.37169974943</v>
      </c>
      <c r="G59" s="120">
        <f t="shared" si="15"/>
        <v>303301.33809022559</v>
      </c>
      <c r="H59" s="120">
        <f t="shared" si="15"/>
        <v>333325.65889223048</v>
      </c>
      <c r="I59" s="120">
        <f t="shared" si="15"/>
        <v>334945.99649899744</v>
      </c>
      <c r="J59" s="120">
        <f t="shared" si="15"/>
        <v>344810.65490776941</v>
      </c>
      <c r="K59" s="120">
        <f t="shared" si="15"/>
        <v>330992.50629899744</v>
      </c>
      <c r="L59" s="120">
        <f t="shared" si="15"/>
        <v>304518.89904360904</v>
      </c>
      <c r="M59" s="120">
        <f t="shared" si="15"/>
        <v>284870.86071052623</v>
      </c>
      <c r="N59" s="120">
        <f t="shared" si="15"/>
        <v>282825.85672606528</v>
      </c>
      <c r="O59" s="120">
        <f t="shared" si="15"/>
        <v>269342.22588621546</v>
      </c>
      <c r="P59" s="120">
        <f t="shared" si="15"/>
        <v>247820.54668822058</v>
      </c>
      <c r="Q59" s="120">
        <f t="shared" si="15"/>
        <v>256351.25345513783</v>
      </c>
      <c r="R59" s="120">
        <f t="shared" si="15"/>
        <v>121599.77533634088</v>
      </c>
      <c r="S59" s="120">
        <f t="shared" si="15"/>
        <v>187043.54475989979</v>
      </c>
      <c r="T59" s="120">
        <f t="shared" si="15"/>
        <v>250229.62939498748</v>
      </c>
      <c r="U59" s="120">
        <f t="shared" si="15"/>
        <v>337878.23060977436</v>
      </c>
      <c r="V59" s="120">
        <f t="shared" si="15"/>
        <v>318553.68247669167</v>
      </c>
      <c r="W59" s="120">
        <f t="shared" si="15"/>
        <v>294798.36565914785</v>
      </c>
      <c r="X59" s="120">
        <f t="shared" si="15"/>
        <v>311336.79673684214</v>
      </c>
      <c r="Y59" s="120">
        <f t="shared" si="15"/>
        <v>302831.29856791988</v>
      </c>
      <c r="Z59" s="120">
        <f t="shared" si="15"/>
        <v>297149.78478345869</v>
      </c>
      <c r="AA59" s="120">
        <f t="shared" si="15"/>
        <v>219577.12843082706</v>
      </c>
      <c r="AB59" s="120">
        <f t="shared" si="15"/>
        <v>251680.36652606516</v>
      </c>
      <c r="AC59" s="120">
        <f t="shared" si="15"/>
        <v>298748.06725238101</v>
      </c>
      <c r="AD59" s="120">
        <f t="shared" si="15"/>
        <v>367817.48432055127</v>
      </c>
      <c r="AE59" s="120">
        <f t="shared" si="15"/>
        <v>316564.38008546364</v>
      </c>
      <c r="AF59" s="117">
        <f>SUM(D59:AE59)</f>
        <v>7969864.7948360899</v>
      </c>
    </row>
    <row r="60" spans="2:32" x14ac:dyDescent="0.25">
      <c r="B60" s="13" t="s">
        <v>101</v>
      </c>
      <c r="C60" s="142" t="s">
        <v>78</v>
      </c>
      <c r="D60" s="138">
        <f>IF(D41&gt;0,(((D41*10^6/9500/0.84)*D49)+(D33*75.19*D49))-(D22*1000*D50),"")</f>
        <v>295009.68215438596</v>
      </c>
      <c r="E60" s="116">
        <f t="shared" ref="E60:AE60" si="16">IF(E41&gt;0,(((E41*10^6/9500/0.84)*E49)+(E33*75.19*E49))-(E22*1000*E50),"")</f>
        <v>310818.85833208018</v>
      </c>
      <c r="F60" s="116">
        <f t="shared" si="16"/>
        <v>294602.09083684208</v>
      </c>
      <c r="G60" s="116">
        <f t="shared" si="16"/>
        <v>304073.00813007506</v>
      </c>
      <c r="H60" s="116">
        <f t="shared" si="16"/>
        <v>246263.01815513778</v>
      </c>
      <c r="I60" s="116">
        <f t="shared" si="16"/>
        <v>224797.63823082705</v>
      </c>
      <c r="J60" s="116">
        <f t="shared" si="16"/>
        <v>223685.66978421051</v>
      </c>
      <c r="K60" s="116">
        <f t="shared" si="16"/>
        <v>253805.65297944867</v>
      </c>
      <c r="L60" s="116">
        <f t="shared" si="16"/>
        <v>286714.17752807029</v>
      </c>
      <c r="M60" s="116">
        <f t="shared" si="16"/>
        <v>245253.22190175427</v>
      </c>
      <c r="N60" s="116">
        <f t="shared" si="16"/>
        <v>238031.81839298236</v>
      </c>
      <c r="O60" s="116">
        <f t="shared" si="16"/>
        <v>230727.87353082706</v>
      </c>
      <c r="P60" s="116">
        <f t="shared" si="16"/>
        <v>186631.27025989979</v>
      </c>
      <c r="Q60" s="116">
        <f t="shared" si="16"/>
        <v>192761.66300451133</v>
      </c>
      <c r="R60" s="116">
        <f t="shared" si="16"/>
        <v>194686.69057343353</v>
      </c>
      <c r="S60" s="116">
        <f t="shared" si="16"/>
        <v>235648.87632606528</v>
      </c>
      <c r="T60" s="116">
        <f t="shared" si="16"/>
        <v>193808.8943200502</v>
      </c>
      <c r="U60" s="116">
        <f t="shared" si="16"/>
        <v>178565.31861804507</v>
      </c>
      <c r="V60" s="116">
        <f t="shared" si="16"/>
        <v>175804.34618696739</v>
      </c>
      <c r="W60" s="116">
        <f t="shared" si="16"/>
        <v>253924.63337944867</v>
      </c>
      <c r="X60" s="116">
        <f t="shared" si="16"/>
        <v>309542.50629899744</v>
      </c>
      <c r="Y60" s="116">
        <f t="shared" si="16"/>
        <v>330795.07004761905</v>
      </c>
      <c r="Z60" s="116">
        <f t="shared" si="16"/>
        <v>298611.28263007512</v>
      </c>
      <c r="AA60" s="116">
        <f t="shared" si="16"/>
        <v>262132.2482814535</v>
      </c>
      <c r="AB60" s="116">
        <f t="shared" si="16"/>
        <v>266931.44804360904</v>
      </c>
      <c r="AC60" s="116">
        <f t="shared" si="16"/>
        <v>266931.44804360904</v>
      </c>
      <c r="AD60" s="116">
        <f t="shared" si="16"/>
        <v>241175.21797175426</v>
      </c>
      <c r="AE60" s="116">
        <f t="shared" si="16"/>
        <v>318088.88988546364</v>
      </c>
      <c r="AF60" s="118">
        <f>SUM(D60:AE60)</f>
        <v>7059822.5138276424</v>
      </c>
    </row>
    <row r="61" spans="2:32" x14ac:dyDescent="0.25">
      <c r="B61" s="13" t="s">
        <v>104</v>
      </c>
      <c r="C61" s="142" t="s">
        <v>78</v>
      </c>
      <c r="D61" s="139">
        <f>SUM(D59:D60)</f>
        <v>610496.00710200507</v>
      </c>
      <c r="E61" s="135">
        <f t="shared" ref="E61:AE61" si="17">SUM(E59:E60)</f>
        <v>565101.62438245618</v>
      </c>
      <c r="F61" s="135">
        <f t="shared" si="17"/>
        <v>525783.46253659157</v>
      </c>
      <c r="G61" s="135">
        <f t="shared" si="17"/>
        <v>607374.34622030065</v>
      </c>
      <c r="H61" s="135">
        <f t="shared" si="17"/>
        <v>579588.67704736826</v>
      </c>
      <c r="I61" s="135">
        <f t="shared" si="17"/>
        <v>559743.63472982449</v>
      </c>
      <c r="J61" s="135">
        <f t="shared" si="17"/>
        <v>568496.32469197991</v>
      </c>
      <c r="K61" s="135">
        <f t="shared" si="17"/>
        <v>584798.15927844611</v>
      </c>
      <c r="L61" s="135">
        <f t="shared" si="17"/>
        <v>591233.07657167932</v>
      </c>
      <c r="M61" s="135">
        <f t="shared" si="17"/>
        <v>530124.0826122805</v>
      </c>
      <c r="N61" s="135">
        <f t="shared" si="17"/>
        <v>520857.67511904764</v>
      </c>
      <c r="O61" s="135">
        <f t="shared" si="17"/>
        <v>500070.09941704251</v>
      </c>
      <c r="P61" s="135">
        <f t="shared" si="17"/>
        <v>434451.81694812037</v>
      </c>
      <c r="Q61" s="135">
        <f t="shared" si="17"/>
        <v>449112.91645964916</v>
      </c>
      <c r="R61" s="135">
        <f t="shared" si="17"/>
        <v>316286.46590977442</v>
      </c>
      <c r="S61" s="135">
        <f t="shared" si="17"/>
        <v>422692.42108596506</v>
      </c>
      <c r="T61" s="135">
        <f t="shared" si="17"/>
        <v>444038.52371503768</v>
      </c>
      <c r="U61" s="135">
        <f t="shared" si="17"/>
        <v>516443.54922781943</v>
      </c>
      <c r="V61" s="135">
        <f t="shared" si="17"/>
        <v>494358.02866365906</v>
      </c>
      <c r="W61" s="135">
        <f t="shared" si="17"/>
        <v>548722.99903859652</v>
      </c>
      <c r="X61" s="135">
        <f t="shared" si="17"/>
        <v>620879.30303583958</v>
      </c>
      <c r="Y61" s="135">
        <f t="shared" si="17"/>
        <v>633626.36861553893</v>
      </c>
      <c r="Z61" s="135">
        <f t="shared" si="17"/>
        <v>595761.0674135338</v>
      </c>
      <c r="AA61" s="135">
        <f t="shared" si="17"/>
        <v>481709.37671228056</v>
      </c>
      <c r="AB61" s="135">
        <f t="shared" si="17"/>
        <v>518611.8145696742</v>
      </c>
      <c r="AC61" s="135">
        <f t="shared" si="17"/>
        <v>565679.51529599004</v>
      </c>
      <c r="AD61" s="135">
        <f t="shared" si="17"/>
        <v>608992.70229230553</v>
      </c>
      <c r="AE61" s="135">
        <f t="shared" si="17"/>
        <v>634653.26997092727</v>
      </c>
      <c r="AF61" s="118">
        <f>SUM(D61:AE61)</f>
        <v>15029687.308663735</v>
      </c>
    </row>
    <row r="62" spans="2:32" ht="15.75" thickBot="1" x14ac:dyDescent="0.3">
      <c r="B62" s="127" t="s">
        <v>97</v>
      </c>
      <c r="C62" s="143" t="s">
        <v>44</v>
      </c>
      <c r="D62" s="140">
        <f>IFERROR(D54+D61,"")</f>
        <v>916879.9687454052</v>
      </c>
      <c r="E62" s="100">
        <f t="shared" ref="E62:AE62" si="18">IFERROR(E54+E61,"")</f>
        <v>968427.84586245613</v>
      </c>
      <c r="F62" s="100">
        <f t="shared" si="18"/>
        <v>827524.12333929143</v>
      </c>
      <c r="G62" s="100">
        <f t="shared" si="18"/>
        <v>887942.30944466207</v>
      </c>
      <c r="H62" s="100">
        <f t="shared" si="18"/>
        <v>849693.1535943679</v>
      </c>
      <c r="I62" s="100">
        <f t="shared" si="18"/>
        <v>833042.36069682485</v>
      </c>
      <c r="J62" s="100">
        <f t="shared" si="18"/>
        <v>844371.31491257995</v>
      </c>
      <c r="K62" s="100">
        <f t="shared" si="18"/>
        <v>866810.30088974605</v>
      </c>
      <c r="L62" s="100">
        <f t="shared" si="18"/>
        <v>929359.7741692795</v>
      </c>
      <c r="M62" s="100">
        <f t="shared" si="18"/>
        <v>862848.93219828035</v>
      </c>
      <c r="N62" s="100">
        <f t="shared" si="18"/>
        <v>824040.72830464784</v>
      </c>
      <c r="O62" s="100">
        <f t="shared" si="18"/>
        <v>817073.22798992449</v>
      </c>
      <c r="P62" s="100">
        <f t="shared" si="18"/>
        <v>789205.85999222053</v>
      </c>
      <c r="Q62" s="100">
        <f t="shared" si="18"/>
        <v>761215.52413803781</v>
      </c>
      <c r="R62" s="100">
        <f t="shared" si="18"/>
        <v>585343.44383977423</v>
      </c>
      <c r="S62" s="100">
        <f t="shared" si="18"/>
        <v>733696.31488726521</v>
      </c>
      <c r="T62" s="100">
        <f t="shared" si="18"/>
        <v>766495.41718382179</v>
      </c>
      <c r="U62" s="100">
        <f t="shared" si="18"/>
        <v>853683.36267071962</v>
      </c>
      <c r="V62" s="100">
        <f t="shared" si="18"/>
        <v>827176.25955395913</v>
      </c>
      <c r="W62" s="100">
        <f t="shared" si="18"/>
        <v>900525.31958509667</v>
      </c>
      <c r="X62" s="100">
        <f t="shared" si="18"/>
        <v>998183.19124413945</v>
      </c>
      <c r="Y62" s="100">
        <f t="shared" si="18"/>
        <v>1020443.3134909387</v>
      </c>
      <c r="Z62" s="100">
        <f t="shared" si="18"/>
        <v>964276.09149353381</v>
      </c>
      <c r="AA62" s="100">
        <f t="shared" si="18"/>
        <v>814802.37809731043</v>
      </c>
      <c r="AB62" s="100">
        <f t="shared" si="18"/>
        <v>841778.32154257409</v>
      </c>
      <c r="AC62" s="100">
        <f t="shared" si="18"/>
        <v>863842.42446450994</v>
      </c>
      <c r="AD62" s="100">
        <f t="shared" si="18"/>
        <v>926310.95975650544</v>
      </c>
      <c r="AE62" s="100">
        <f t="shared" si="18"/>
        <v>878165.22297292727</v>
      </c>
      <c r="AF62" s="119">
        <f>SUM(D62:AE62)</f>
        <v>23953157.445060797</v>
      </c>
    </row>
    <row r="63" spans="2:32" ht="16.5" thickBot="1" x14ac:dyDescent="0.3">
      <c r="B63" s="241" t="s">
        <v>62</v>
      </c>
      <c r="C63" s="242"/>
      <c r="D63" s="243"/>
      <c r="E63" s="244"/>
      <c r="F63" s="244"/>
      <c r="G63" s="244"/>
      <c r="H63" s="244"/>
      <c r="I63" s="244"/>
      <c r="J63" s="244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5"/>
    </row>
    <row r="64" spans="2:32" x14ac:dyDescent="0.25">
      <c r="B64" s="130" t="s">
        <v>61</v>
      </c>
      <c r="C64" s="131" t="s">
        <v>32</v>
      </c>
      <c r="D64" s="83">
        <f t="shared" ref="D64:AE64" si="19">(SUM(D13:D15)*9500)/10^6</f>
        <v>422.92897049999999</v>
      </c>
      <c r="E64" s="84">
        <f t="shared" si="19"/>
        <v>423.299442</v>
      </c>
      <c r="F64" s="84">
        <f t="shared" si="19"/>
        <v>408.13956999999999</v>
      </c>
      <c r="G64" s="84">
        <f t="shared" si="19"/>
        <v>397.29786124999998</v>
      </c>
      <c r="H64" s="84">
        <f t="shared" si="19"/>
        <v>403.00548500000008</v>
      </c>
      <c r="I64" s="84">
        <f t="shared" si="19"/>
        <v>402.06527000000006</v>
      </c>
      <c r="J64" s="84">
        <f t="shared" si="19"/>
        <v>410.9103685</v>
      </c>
      <c r="K64" s="84">
        <f t="shared" si="19"/>
        <v>409.60528699999998</v>
      </c>
      <c r="L64" s="84">
        <f t="shared" si="19"/>
        <v>423.02381849999995</v>
      </c>
      <c r="M64" s="84">
        <f t="shared" si="19"/>
        <v>426.37642075000008</v>
      </c>
      <c r="N64" s="84">
        <f t="shared" si="19"/>
        <v>422.30886749999996</v>
      </c>
      <c r="O64" s="84">
        <f t="shared" si="19"/>
        <v>417.1179535</v>
      </c>
      <c r="P64" s="84">
        <f t="shared" si="19"/>
        <v>431.23026999999996</v>
      </c>
      <c r="Q64" s="84">
        <f t="shared" si="19"/>
        <v>433.04846550000002</v>
      </c>
      <c r="R64" s="84">
        <f t="shared" si="19"/>
        <v>370.28235500000005</v>
      </c>
      <c r="S64" s="84">
        <f t="shared" si="19"/>
        <v>410.24904500000002</v>
      </c>
      <c r="T64" s="84">
        <f t="shared" si="19"/>
        <v>406.67045200000001</v>
      </c>
      <c r="U64" s="84">
        <f t="shared" si="19"/>
        <v>412.49335825000003</v>
      </c>
      <c r="V64" s="84">
        <f t="shared" si="19"/>
        <v>416.00704250000007</v>
      </c>
      <c r="W64" s="84">
        <f t="shared" si="19"/>
        <v>422.68492500000002</v>
      </c>
      <c r="X64" s="84">
        <f t="shared" si="19"/>
        <v>424.13500499999998</v>
      </c>
      <c r="Y64" s="84">
        <f t="shared" si="19"/>
        <v>434.39235450000001</v>
      </c>
      <c r="Z64" s="84">
        <f t="shared" si="19"/>
        <v>436.4838365</v>
      </c>
      <c r="AA64" s="84">
        <f t="shared" si="19"/>
        <v>425.11417949999998</v>
      </c>
      <c r="AB64" s="84">
        <f t="shared" si="19"/>
        <v>406.00482975</v>
      </c>
      <c r="AC64" s="84">
        <f t="shared" si="19"/>
        <v>403.49994099999998</v>
      </c>
      <c r="AD64" s="84">
        <f t="shared" si="19"/>
        <v>404.47266500000001</v>
      </c>
      <c r="AE64" s="84">
        <f t="shared" si="19"/>
        <v>403.60816499999999</v>
      </c>
      <c r="AF64" s="63">
        <f>SUM(D64:AE64)</f>
        <v>11606.456204</v>
      </c>
    </row>
    <row r="65" spans="2:32" x14ac:dyDescent="0.25">
      <c r="B65" s="7" t="s">
        <v>57</v>
      </c>
      <c r="C65" s="8" t="s">
        <v>32</v>
      </c>
      <c r="D65" s="28">
        <f t="shared" ref="D65:AE65" si="20">((D26*860.5)/10^6)+((D30*1000*565)/10^6)+((D46*3024)/10^6)+D39</f>
        <v>290.70748079999998</v>
      </c>
      <c r="E65" s="28">
        <f t="shared" si="20"/>
        <v>294.42687624000001</v>
      </c>
      <c r="F65" s="28">
        <f t="shared" si="20"/>
        <v>275.29084627999998</v>
      </c>
      <c r="G65" s="28">
        <f t="shared" si="20"/>
        <v>260.82506066666667</v>
      </c>
      <c r="H65" s="28">
        <f t="shared" si="20"/>
        <v>267.00894856000002</v>
      </c>
      <c r="I65" s="28">
        <f t="shared" si="20"/>
        <v>265.25489520000002</v>
      </c>
      <c r="J65" s="28">
        <f t="shared" si="20"/>
        <v>270.572182</v>
      </c>
      <c r="K65" s="28">
        <f t="shared" si="20"/>
        <v>275.77188167999998</v>
      </c>
      <c r="L65" s="28">
        <f t="shared" si="20"/>
        <v>290.69262227999997</v>
      </c>
      <c r="M65" s="28">
        <f t="shared" si="20"/>
        <v>291.94799927999998</v>
      </c>
      <c r="N65" s="28">
        <f t="shared" si="20"/>
        <v>279.30146866400003</v>
      </c>
      <c r="O65" s="28">
        <f t="shared" si="20"/>
        <v>279.40322266666664</v>
      </c>
      <c r="P65" s="28">
        <f t="shared" si="20"/>
        <v>294.25846036000002</v>
      </c>
      <c r="Q65" s="28">
        <f t="shared" si="20"/>
        <v>285.466702</v>
      </c>
      <c r="R65" s="31">
        <f t="shared" si="20"/>
        <v>241.80925264000001</v>
      </c>
      <c r="S65" s="28">
        <f t="shared" si="20"/>
        <v>275.97347920000004</v>
      </c>
      <c r="T65" s="28">
        <f t="shared" si="20"/>
        <v>275.51641700000005</v>
      </c>
      <c r="U65" s="28">
        <f t="shared" si="20"/>
        <v>276.71247571999999</v>
      </c>
      <c r="V65" s="28">
        <f t="shared" si="20"/>
        <v>278.84717214400007</v>
      </c>
      <c r="W65" s="28">
        <f t="shared" si="20"/>
        <v>289.69300319999996</v>
      </c>
      <c r="X65" s="28">
        <f t="shared" si="20"/>
        <v>290.26995927999997</v>
      </c>
      <c r="Y65" s="28">
        <f t="shared" si="20"/>
        <v>297.94210111999996</v>
      </c>
      <c r="Z65" s="28">
        <f t="shared" si="20"/>
        <v>295.55642349760001</v>
      </c>
      <c r="AA65" s="28">
        <f t="shared" si="20"/>
        <v>290.06096866666667</v>
      </c>
      <c r="AB65" s="28">
        <f t="shared" si="20"/>
        <v>279.51370440800002</v>
      </c>
      <c r="AC65" s="28">
        <f t="shared" si="20"/>
        <v>274.64023601103997</v>
      </c>
      <c r="AD65" s="28">
        <f t="shared" si="20"/>
        <v>273.73326736000001</v>
      </c>
      <c r="AE65" s="28">
        <f t="shared" si="20"/>
        <v>267.28570536000001</v>
      </c>
      <c r="AF65" s="44">
        <f>SUM(D65:AE65)</f>
        <v>7828.4828122846402</v>
      </c>
    </row>
    <row r="66" spans="2:32" ht="15.75" thickBot="1" x14ac:dyDescent="0.3">
      <c r="B66" s="132" t="s">
        <v>62</v>
      </c>
      <c r="C66" s="133" t="s">
        <v>63</v>
      </c>
      <c r="D66" s="90">
        <f>IFERROR((D65/D64)*100,"")</f>
        <v>68.736714927879362</v>
      </c>
      <c r="E66" s="90">
        <f t="shared" ref="E66:AE66" si="21">IFERROR((E65/E64)*100,"")</f>
        <v>69.555224275490545</v>
      </c>
      <c r="F66" s="90">
        <f t="shared" si="21"/>
        <v>67.450173057221576</v>
      </c>
      <c r="G66" s="90">
        <f t="shared" si="21"/>
        <v>65.649752013777459</v>
      </c>
      <c r="H66" s="90">
        <f t="shared" si="21"/>
        <v>66.254420472713903</v>
      </c>
      <c r="I66" s="90">
        <f t="shared" si="21"/>
        <v>65.973093174647985</v>
      </c>
      <c r="J66" s="90">
        <f t="shared" si="21"/>
        <v>65.847007703335663</v>
      </c>
      <c r="K66" s="90">
        <f t="shared" si="21"/>
        <v>67.326250522738007</v>
      </c>
      <c r="L66" s="90">
        <f t="shared" si="21"/>
        <v>68.717790717025551</v>
      </c>
      <c r="M66" s="90">
        <f t="shared" si="21"/>
        <v>68.471891284809033</v>
      </c>
      <c r="N66" s="90">
        <f t="shared" si="21"/>
        <v>66.13677574838043</v>
      </c>
      <c r="O66" s="90">
        <f t="shared" si="21"/>
        <v>66.984223604431023</v>
      </c>
      <c r="P66" s="90">
        <f t="shared" si="21"/>
        <v>68.236967771302332</v>
      </c>
      <c r="Q66" s="90">
        <f t="shared" si="21"/>
        <v>65.920266377205294</v>
      </c>
      <c r="R66" s="90">
        <f t="shared" si="21"/>
        <v>65.304017157393304</v>
      </c>
      <c r="S66" s="90">
        <f t="shared" si="21"/>
        <v>67.269743236087237</v>
      </c>
      <c r="T66" s="90">
        <f t="shared" si="21"/>
        <v>67.749307982670942</v>
      </c>
      <c r="U66" s="90">
        <f t="shared" si="21"/>
        <v>67.082892411637999</v>
      </c>
      <c r="V66" s="90">
        <f t="shared" si="21"/>
        <v>67.029435479809223</v>
      </c>
      <c r="W66" s="90">
        <f t="shared" si="21"/>
        <v>68.536393437736137</v>
      </c>
      <c r="X66" s="90">
        <f t="shared" si="21"/>
        <v>68.438104815234482</v>
      </c>
      <c r="Y66" s="90">
        <f t="shared" si="21"/>
        <v>68.58824701529133</v>
      </c>
      <c r="Z66" s="90">
        <f t="shared" si="21"/>
        <v>67.713028245800814</v>
      </c>
      <c r="AA66" s="90">
        <f t="shared" si="21"/>
        <v>68.231308823390279</v>
      </c>
      <c r="AB66" s="90">
        <f t="shared" si="21"/>
        <v>68.844921027198708</v>
      </c>
      <c r="AC66" s="90">
        <f t="shared" si="21"/>
        <v>68.064504626790011</v>
      </c>
      <c r="AD66" s="90">
        <f t="shared" si="21"/>
        <v>67.676580161480132</v>
      </c>
      <c r="AE66" s="90">
        <f t="shared" si="21"/>
        <v>66.224058019242506</v>
      </c>
      <c r="AF66" s="71"/>
    </row>
    <row r="67" spans="2:32" ht="16.5" thickBot="1" x14ac:dyDescent="0.3">
      <c r="B67" s="237" t="s">
        <v>66</v>
      </c>
      <c r="C67" s="238"/>
      <c r="D67" s="228"/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29"/>
      <c r="AD67" s="229"/>
      <c r="AE67" s="229"/>
      <c r="AF67" s="230"/>
    </row>
    <row r="68" spans="2:32" x14ac:dyDescent="0.25">
      <c r="B68" s="130" t="s">
        <v>64</v>
      </c>
      <c r="C68" s="131" t="s">
        <v>32</v>
      </c>
      <c r="D68" s="60">
        <f t="shared" ref="D68:AE68" si="22">(D21*1000*4800)/10^6</f>
        <v>284.25599999999997</v>
      </c>
      <c r="E68" s="61">
        <f t="shared" si="22"/>
        <v>252.096</v>
      </c>
      <c r="F68" s="61">
        <f t="shared" si="22"/>
        <v>212.352</v>
      </c>
      <c r="G68" s="61">
        <f t="shared" si="22"/>
        <v>253.82400000000001</v>
      </c>
      <c r="H68" s="61">
        <f t="shared" si="22"/>
        <v>263.13600000000002</v>
      </c>
      <c r="I68" s="61">
        <f t="shared" si="22"/>
        <v>246.14400000000001</v>
      </c>
      <c r="J68" s="61">
        <f t="shared" si="22"/>
        <v>254.304</v>
      </c>
      <c r="K68" s="61">
        <f t="shared" si="22"/>
        <v>246.14400000000001</v>
      </c>
      <c r="L68" s="61">
        <f t="shared" si="22"/>
        <v>240</v>
      </c>
      <c r="M68" s="61">
        <f t="shared" si="22"/>
        <v>216.91200000000001</v>
      </c>
      <c r="N68" s="61">
        <f t="shared" si="22"/>
        <v>217.92</v>
      </c>
      <c r="O68" s="61">
        <f t="shared" si="22"/>
        <v>207.6</v>
      </c>
      <c r="P68" s="61">
        <f t="shared" si="22"/>
        <v>254.4</v>
      </c>
      <c r="Q68" s="61">
        <f t="shared" si="22"/>
        <v>212.256</v>
      </c>
      <c r="R68" s="84">
        <f t="shared" si="22"/>
        <v>129.12</v>
      </c>
      <c r="S68" s="61">
        <f t="shared" si="22"/>
        <v>208.512</v>
      </c>
      <c r="T68" s="61">
        <f t="shared" si="22"/>
        <v>238.27199999999999</v>
      </c>
      <c r="U68" s="61">
        <f t="shared" si="22"/>
        <v>289.05599999999998</v>
      </c>
      <c r="V68" s="61">
        <f t="shared" si="22"/>
        <v>268.608</v>
      </c>
      <c r="W68" s="61">
        <f t="shared" si="22"/>
        <v>255.21600000000001</v>
      </c>
      <c r="X68" s="61">
        <f t="shared" si="22"/>
        <v>255.16800000000001</v>
      </c>
      <c r="Y68" s="61">
        <f t="shared" si="22"/>
        <v>257.52</v>
      </c>
      <c r="Z68" s="61">
        <f t="shared" si="22"/>
        <v>264.048</v>
      </c>
      <c r="AA68" s="61">
        <f t="shared" si="22"/>
        <v>215.52</v>
      </c>
      <c r="AB68" s="61">
        <f t="shared" si="22"/>
        <v>237.696</v>
      </c>
      <c r="AC68" s="61">
        <f t="shared" si="22"/>
        <v>256.65600000000001</v>
      </c>
      <c r="AD68" s="61">
        <f t="shared" si="22"/>
        <v>306.57600000000002</v>
      </c>
      <c r="AE68" s="61">
        <f t="shared" si="22"/>
        <v>273.88799999999998</v>
      </c>
      <c r="AF68" s="63">
        <f>SUM(D68:AE68)</f>
        <v>6817.2000000000007</v>
      </c>
    </row>
    <row r="69" spans="2:32" x14ac:dyDescent="0.25">
      <c r="B69" s="7" t="s">
        <v>65</v>
      </c>
      <c r="C69" s="8" t="s">
        <v>32</v>
      </c>
      <c r="D69" s="28">
        <f t="shared" ref="D69:AE69" si="23">D40+(((D32)*1000*565))/10^6</f>
        <v>214.08500000000001</v>
      </c>
      <c r="E69" s="3">
        <f t="shared" si="23"/>
        <v>182.08500000000001</v>
      </c>
      <c r="F69" s="3">
        <f t="shared" si="23"/>
        <v>158.16999999999999</v>
      </c>
      <c r="G69" s="3">
        <f t="shared" si="23"/>
        <v>197.3</v>
      </c>
      <c r="H69" s="3">
        <f t="shared" si="23"/>
        <v>210.3</v>
      </c>
      <c r="I69" s="3">
        <f t="shared" si="23"/>
        <v>203.73500000000001</v>
      </c>
      <c r="J69" s="3">
        <f t="shared" si="23"/>
        <v>210.17</v>
      </c>
      <c r="K69" s="3">
        <f t="shared" si="23"/>
        <v>202.60499999999999</v>
      </c>
      <c r="L69" s="3">
        <f t="shared" si="23"/>
        <v>192.04</v>
      </c>
      <c r="M69" s="3">
        <f t="shared" si="23"/>
        <v>176.47499999999999</v>
      </c>
      <c r="N69" s="3">
        <f t="shared" si="23"/>
        <v>176.345</v>
      </c>
      <c r="O69" s="3">
        <f t="shared" si="23"/>
        <v>167.91</v>
      </c>
      <c r="P69" s="3">
        <f t="shared" si="23"/>
        <v>180.91</v>
      </c>
      <c r="Q69" s="3">
        <f t="shared" si="23"/>
        <v>165.91</v>
      </c>
      <c r="R69" s="6">
        <f t="shared" si="23"/>
        <v>90.52</v>
      </c>
      <c r="S69" s="3">
        <f t="shared" si="23"/>
        <v>143.52000000000001</v>
      </c>
      <c r="T69" s="3">
        <f t="shared" si="23"/>
        <v>174.91</v>
      </c>
      <c r="U69" s="3">
        <f t="shared" si="23"/>
        <v>222.60499999999999</v>
      </c>
      <c r="V69" s="3">
        <f t="shared" si="23"/>
        <v>208.17</v>
      </c>
      <c r="W69" s="3">
        <f t="shared" si="23"/>
        <v>195.3</v>
      </c>
      <c r="X69" s="3">
        <f t="shared" si="23"/>
        <v>200.3</v>
      </c>
      <c r="Y69" s="3">
        <f t="shared" si="23"/>
        <v>198.91</v>
      </c>
      <c r="Z69" s="3">
        <f t="shared" si="23"/>
        <v>199.91</v>
      </c>
      <c r="AA69" s="3">
        <f t="shared" si="23"/>
        <v>156.215</v>
      </c>
      <c r="AB69" s="3">
        <f t="shared" si="23"/>
        <v>175.215</v>
      </c>
      <c r="AC69" s="3">
        <f t="shared" si="23"/>
        <v>197.345</v>
      </c>
      <c r="AD69" s="3">
        <f t="shared" si="23"/>
        <v>239.215</v>
      </c>
      <c r="AE69" s="3">
        <f t="shared" si="23"/>
        <v>210.08500000000001</v>
      </c>
      <c r="AF69" s="44">
        <f>SUM(D69:AE69)</f>
        <v>5250.26</v>
      </c>
    </row>
    <row r="70" spans="2:32" ht="15.75" thickBot="1" x14ac:dyDescent="0.3">
      <c r="B70" s="7" t="s">
        <v>67</v>
      </c>
      <c r="C70" s="8" t="s">
        <v>63</v>
      </c>
      <c r="D70" s="90">
        <f>IFERROR((D69/D68)*100,"")</f>
        <v>75.314153439153458</v>
      </c>
      <c r="E70" s="90">
        <f t="shared" ref="E70:AF70" si="24">IFERROR((E69/E68)*100,"")</f>
        <v>72.22843678598629</v>
      </c>
      <c r="F70" s="90">
        <f t="shared" si="24"/>
        <v>74.484817661241706</v>
      </c>
      <c r="G70" s="90">
        <f t="shared" si="24"/>
        <v>77.731026222894599</v>
      </c>
      <c r="H70" s="90">
        <f t="shared" si="24"/>
        <v>79.920649398029909</v>
      </c>
      <c r="I70" s="90">
        <f t="shared" si="24"/>
        <v>82.770654576183063</v>
      </c>
      <c r="J70" s="90">
        <f t="shared" si="24"/>
        <v>82.645180571284754</v>
      </c>
      <c r="K70" s="90">
        <f t="shared" si="24"/>
        <v>82.311573712948515</v>
      </c>
      <c r="L70" s="90">
        <f t="shared" si="24"/>
        <v>80.016666666666652</v>
      </c>
      <c r="M70" s="90">
        <f t="shared" si="24"/>
        <v>81.357877849081646</v>
      </c>
      <c r="N70" s="90">
        <f t="shared" si="24"/>
        <v>80.921897944199699</v>
      </c>
      <c r="O70" s="90">
        <f t="shared" si="24"/>
        <v>80.881502890173408</v>
      </c>
      <c r="P70" s="90">
        <f t="shared" si="24"/>
        <v>71.112421383647799</v>
      </c>
      <c r="Q70" s="90">
        <f t="shared" si="24"/>
        <v>78.16504598221016</v>
      </c>
      <c r="R70" s="90">
        <f t="shared" si="24"/>
        <v>70.105328376703838</v>
      </c>
      <c r="S70" s="90">
        <f t="shared" si="24"/>
        <v>68.830570902394115</v>
      </c>
      <c r="T70" s="90">
        <f t="shared" si="24"/>
        <v>73.407702121944681</v>
      </c>
      <c r="U70" s="90">
        <f t="shared" si="24"/>
        <v>77.011029004760317</v>
      </c>
      <c r="V70" s="90">
        <f t="shared" si="24"/>
        <v>77.499553252323082</v>
      </c>
      <c r="W70" s="90">
        <f t="shared" si="24"/>
        <v>76.523415459845779</v>
      </c>
      <c r="X70" s="90">
        <f t="shared" si="24"/>
        <v>78.497303737145728</v>
      </c>
      <c r="Y70" s="90">
        <f t="shared" si="24"/>
        <v>77.240602671637163</v>
      </c>
      <c r="Z70" s="90">
        <f t="shared" si="24"/>
        <v>75.7097194449494</v>
      </c>
      <c r="AA70" s="90">
        <f t="shared" si="24"/>
        <v>72.482832219747579</v>
      </c>
      <c r="AB70" s="90">
        <f t="shared" si="24"/>
        <v>73.713903473344104</v>
      </c>
      <c r="AC70" s="90">
        <f t="shared" si="24"/>
        <v>76.890857801882674</v>
      </c>
      <c r="AD70" s="90">
        <f t="shared" si="24"/>
        <v>78.027960440478054</v>
      </c>
      <c r="AE70" s="90">
        <f t="shared" si="24"/>
        <v>76.704711414884926</v>
      </c>
      <c r="AF70" s="90">
        <f t="shared" si="24"/>
        <v>77.014903479434366</v>
      </c>
    </row>
    <row r="71" spans="2:32" x14ac:dyDescent="0.25">
      <c r="B71" s="7" t="s">
        <v>68</v>
      </c>
      <c r="C71" s="8" t="s">
        <v>32</v>
      </c>
      <c r="D71" s="28">
        <f t="shared" ref="D71:AE71" si="25">(D22*1000*4800)/10^6</f>
        <v>277.584</v>
      </c>
      <c r="E71" s="3">
        <f t="shared" si="25"/>
        <v>279.50400000000002</v>
      </c>
      <c r="F71" s="3">
        <f t="shared" si="25"/>
        <v>254.4</v>
      </c>
      <c r="G71" s="3">
        <f t="shared" si="25"/>
        <v>261.88799999999998</v>
      </c>
      <c r="H71" s="3">
        <f t="shared" si="25"/>
        <v>215.28</v>
      </c>
      <c r="I71" s="3">
        <f t="shared" si="25"/>
        <v>208.84800000000001</v>
      </c>
      <c r="J71" s="3">
        <f t="shared" si="25"/>
        <v>205.34399999999999</v>
      </c>
      <c r="K71" s="3">
        <f t="shared" si="25"/>
        <v>230.4</v>
      </c>
      <c r="L71" s="3">
        <f t="shared" si="25"/>
        <v>246.24</v>
      </c>
      <c r="M71" s="3">
        <f t="shared" si="25"/>
        <v>224.64</v>
      </c>
      <c r="N71" s="3">
        <f t="shared" si="25"/>
        <v>213.12</v>
      </c>
      <c r="O71" s="3">
        <f t="shared" si="25"/>
        <v>208.84800000000001</v>
      </c>
      <c r="P71" s="3">
        <f t="shared" si="25"/>
        <v>216</v>
      </c>
      <c r="Q71" s="3">
        <f t="shared" si="25"/>
        <v>186.14400000000001</v>
      </c>
      <c r="R71" s="6">
        <f t="shared" si="25"/>
        <v>179.952</v>
      </c>
      <c r="S71" s="3">
        <f t="shared" si="25"/>
        <v>246.48</v>
      </c>
      <c r="T71" s="3">
        <f t="shared" si="25"/>
        <v>189.21600000000001</v>
      </c>
      <c r="U71" s="3">
        <f t="shared" si="25"/>
        <v>170.59200000000001</v>
      </c>
      <c r="V71" s="3">
        <f t="shared" si="25"/>
        <v>167.80799999999999</v>
      </c>
      <c r="W71" s="3">
        <f t="shared" si="25"/>
        <v>236.06399999999999</v>
      </c>
      <c r="X71" s="3">
        <f t="shared" si="25"/>
        <v>261.74400000000003</v>
      </c>
      <c r="Y71" s="3">
        <f t="shared" si="25"/>
        <v>274.56</v>
      </c>
      <c r="Z71" s="3">
        <f t="shared" si="25"/>
        <v>258.67200000000003</v>
      </c>
      <c r="AA71" s="3">
        <f t="shared" si="25"/>
        <v>248.304</v>
      </c>
      <c r="AB71" s="3">
        <f t="shared" si="25"/>
        <v>252.96</v>
      </c>
      <c r="AC71" s="3">
        <f t="shared" si="25"/>
        <v>252.96</v>
      </c>
      <c r="AD71" s="3">
        <f t="shared" si="25"/>
        <v>221.42400000000001</v>
      </c>
      <c r="AE71" s="3">
        <f t="shared" si="25"/>
        <v>269.904</v>
      </c>
      <c r="AF71" s="44">
        <f>SUM(D71:AE71)</f>
        <v>6458.880000000001</v>
      </c>
    </row>
    <row r="72" spans="2:32" x14ac:dyDescent="0.25">
      <c r="B72" s="7" t="s">
        <v>69</v>
      </c>
      <c r="C72" s="8" t="s">
        <v>32</v>
      </c>
      <c r="D72" s="28">
        <f t="shared" ref="D72:AE72" si="26">D41+(((D33)*1000*565))/10^6</f>
        <v>205.26</v>
      </c>
      <c r="E72" s="3">
        <f t="shared" si="26"/>
        <v>210.82499999999999</v>
      </c>
      <c r="F72" s="3">
        <f t="shared" si="26"/>
        <v>195.215</v>
      </c>
      <c r="G72" s="3">
        <f t="shared" si="26"/>
        <v>201.215</v>
      </c>
      <c r="H72" s="3">
        <f t="shared" si="26"/>
        <v>164.215</v>
      </c>
      <c r="I72" s="3">
        <f t="shared" si="26"/>
        <v>155.08500000000001</v>
      </c>
      <c r="J72" s="3">
        <f t="shared" si="26"/>
        <v>153.215</v>
      </c>
      <c r="K72" s="3">
        <f t="shared" si="26"/>
        <v>172.78</v>
      </c>
      <c r="L72" s="3">
        <f t="shared" si="26"/>
        <v>189.345</v>
      </c>
      <c r="M72" s="3">
        <f t="shared" si="26"/>
        <v>167.78</v>
      </c>
      <c r="N72" s="3">
        <f t="shared" si="26"/>
        <v>160.78</v>
      </c>
      <c r="O72" s="3">
        <f t="shared" si="26"/>
        <v>156.78</v>
      </c>
      <c r="P72" s="3">
        <f t="shared" si="26"/>
        <v>146.345</v>
      </c>
      <c r="Q72" s="3">
        <f t="shared" si="26"/>
        <v>135.78</v>
      </c>
      <c r="R72" s="6">
        <f t="shared" si="26"/>
        <v>133.78</v>
      </c>
      <c r="S72" s="3">
        <f t="shared" si="26"/>
        <v>174.08500000000001</v>
      </c>
      <c r="T72" s="3">
        <f t="shared" si="26"/>
        <v>137.345</v>
      </c>
      <c r="U72" s="3">
        <f t="shared" si="26"/>
        <v>124.91</v>
      </c>
      <c r="V72" s="3">
        <f t="shared" si="26"/>
        <v>122.91</v>
      </c>
      <c r="W72" s="3">
        <f t="shared" si="26"/>
        <v>175.04</v>
      </c>
      <c r="X72" s="3">
        <f t="shared" si="26"/>
        <v>202.60499999999999</v>
      </c>
      <c r="Y72" s="3">
        <f t="shared" si="26"/>
        <v>214.65</v>
      </c>
      <c r="Z72" s="3">
        <f t="shared" si="26"/>
        <v>198.39</v>
      </c>
      <c r="AA72" s="3">
        <f t="shared" si="26"/>
        <v>182.95500000000001</v>
      </c>
      <c r="AB72" s="3">
        <f t="shared" si="26"/>
        <v>186.39</v>
      </c>
      <c r="AC72" s="3">
        <f t="shared" si="26"/>
        <v>186.39</v>
      </c>
      <c r="AD72" s="3">
        <f t="shared" si="26"/>
        <v>165.35050000000001</v>
      </c>
      <c r="AE72" s="3">
        <f t="shared" si="26"/>
        <v>208.95500000000001</v>
      </c>
      <c r="AF72" s="44">
        <f>SUM(D72:AE72)</f>
        <v>4828.3755000000001</v>
      </c>
    </row>
    <row r="73" spans="2:32" ht="15.75" thickBot="1" x14ac:dyDescent="0.3">
      <c r="B73" s="132" t="s">
        <v>70</v>
      </c>
      <c r="C73" s="133" t="s">
        <v>63</v>
      </c>
      <c r="D73" s="90">
        <f>IFERROR((D72/D71)*100,"")</f>
        <v>73.945184160470347</v>
      </c>
      <c r="E73" s="90">
        <f t="shared" ref="E73:AF73" si="27">IFERROR((E72/E71)*100,"")</f>
        <v>75.428258629572369</v>
      </c>
      <c r="F73" s="90">
        <f t="shared" si="27"/>
        <v>76.735455974842765</v>
      </c>
      <c r="G73" s="90">
        <f t="shared" si="27"/>
        <v>76.832462732160323</v>
      </c>
      <c r="H73" s="90">
        <f t="shared" si="27"/>
        <v>76.279728725380906</v>
      </c>
      <c r="I73" s="90">
        <f t="shared" si="27"/>
        <v>74.25735463111927</v>
      </c>
      <c r="J73" s="90">
        <f t="shared" si="27"/>
        <v>74.613818762661694</v>
      </c>
      <c r="K73" s="90">
        <f t="shared" si="27"/>
        <v>74.991319444444443</v>
      </c>
      <c r="L73" s="90">
        <f t="shared" si="27"/>
        <v>76.894493177387915</v>
      </c>
      <c r="M73" s="90">
        <f t="shared" si="27"/>
        <v>74.688390313390315</v>
      </c>
      <c r="N73" s="90">
        <f t="shared" si="27"/>
        <v>75.441066066066071</v>
      </c>
      <c r="O73" s="90">
        <f t="shared" si="27"/>
        <v>75.068949666743279</v>
      </c>
      <c r="P73" s="90">
        <f t="shared" si="27"/>
        <v>67.752314814814824</v>
      </c>
      <c r="Q73" s="90">
        <f t="shared" si="27"/>
        <v>72.943527591542036</v>
      </c>
      <c r="R73" s="90">
        <f t="shared" si="27"/>
        <v>74.342046768027032</v>
      </c>
      <c r="S73" s="90">
        <f t="shared" si="27"/>
        <v>70.628448555663752</v>
      </c>
      <c r="T73" s="90">
        <f t="shared" si="27"/>
        <v>72.586356333502451</v>
      </c>
      <c r="U73" s="90">
        <f t="shared" si="27"/>
        <v>73.221487525792526</v>
      </c>
      <c r="V73" s="90">
        <f t="shared" si="27"/>
        <v>73.24442219679635</v>
      </c>
      <c r="W73" s="90">
        <f t="shared" si="27"/>
        <v>74.149383218110344</v>
      </c>
      <c r="X73" s="90">
        <f t="shared" si="27"/>
        <v>77.40578580597834</v>
      </c>
      <c r="Y73" s="90">
        <f t="shared" si="27"/>
        <v>78.179632867132867</v>
      </c>
      <c r="Z73" s="90">
        <f t="shared" si="27"/>
        <v>76.695583596214504</v>
      </c>
      <c r="AA73" s="90">
        <f t="shared" si="27"/>
        <v>73.68185772279142</v>
      </c>
      <c r="AB73" s="90">
        <f t="shared" si="27"/>
        <v>73.6835863377609</v>
      </c>
      <c r="AC73" s="90">
        <f t="shared" si="27"/>
        <v>73.6835863377609</v>
      </c>
      <c r="AD73" s="90">
        <f t="shared" si="27"/>
        <v>74.67596105209914</v>
      </c>
      <c r="AE73" s="90">
        <f t="shared" si="27"/>
        <v>77.418267235757909</v>
      </c>
      <c r="AF73" s="90">
        <f t="shared" si="27"/>
        <v>74.755615524673004</v>
      </c>
    </row>
    <row r="74" spans="2:32" ht="16.5" thickBot="1" x14ac:dyDescent="0.3">
      <c r="B74" s="237" t="s">
        <v>72</v>
      </c>
      <c r="C74" s="238"/>
      <c r="D74" s="228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29"/>
      <c r="AC74" s="229"/>
      <c r="AD74" s="229"/>
      <c r="AE74" s="229"/>
      <c r="AF74" s="230"/>
    </row>
    <row r="75" spans="2:32" x14ac:dyDescent="0.25">
      <c r="B75" s="130" t="s">
        <v>71</v>
      </c>
      <c r="C75" s="134" t="s">
        <v>32</v>
      </c>
      <c r="D75" s="60">
        <f t="shared" ref="D75:AE75" si="28">SUM(D42:D44)</f>
        <v>0</v>
      </c>
      <c r="E75" s="61">
        <f t="shared" si="28"/>
        <v>0</v>
      </c>
      <c r="F75" s="61">
        <f t="shared" si="28"/>
        <v>0</v>
      </c>
      <c r="G75" s="61">
        <f t="shared" si="28"/>
        <v>0</v>
      </c>
      <c r="H75" s="61">
        <f t="shared" si="28"/>
        <v>0</v>
      </c>
      <c r="I75" s="61">
        <f t="shared" si="28"/>
        <v>0</v>
      </c>
      <c r="J75" s="61">
        <f t="shared" si="28"/>
        <v>0</v>
      </c>
      <c r="K75" s="61">
        <f t="shared" si="28"/>
        <v>0</v>
      </c>
      <c r="L75" s="61">
        <f t="shared" si="28"/>
        <v>0</v>
      </c>
      <c r="M75" s="61">
        <f t="shared" si="28"/>
        <v>0</v>
      </c>
      <c r="N75" s="61">
        <f t="shared" si="28"/>
        <v>0</v>
      </c>
      <c r="O75" s="61">
        <f t="shared" si="28"/>
        <v>0</v>
      </c>
      <c r="P75" s="61">
        <f t="shared" si="28"/>
        <v>0</v>
      </c>
      <c r="Q75" s="61">
        <f t="shared" si="28"/>
        <v>0</v>
      </c>
      <c r="R75" s="84">
        <f t="shared" si="28"/>
        <v>0</v>
      </c>
      <c r="S75" s="61">
        <f t="shared" si="28"/>
        <v>0</v>
      </c>
      <c r="T75" s="61">
        <f t="shared" si="28"/>
        <v>0</v>
      </c>
      <c r="U75" s="61">
        <f t="shared" si="28"/>
        <v>0</v>
      </c>
      <c r="V75" s="61">
        <f t="shared" si="28"/>
        <v>0</v>
      </c>
      <c r="W75" s="61">
        <f t="shared" si="28"/>
        <v>0</v>
      </c>
      <c r="X75" s="61">
        <f t="shared" si="28"/>
        <v>0</v>
      </c>
      <c r="Y75" s="61">
        <f t="shared" si="28"/>
        <v>0</v>
      </c>
      <c r="Z75" s="61">
        <f t="shared" si="28"/>
        <v>0</v>
      </c>
      <c r="AA75" s="61">
        <f t="shared" si="28"/>
        <v>0</v>
      </c>
      <c r="AB75" s="61">
        <f t="shared" si="28"/>
        <v>0</v>
      </c>
      <c r="AC75" s="61">
        <f t="shared" si="28"/>
        <v>0</v>
      </c>
      <c r="AD75" s="61">
        <f t="shared" si="28"/>
        <v>0</v>
      </c>
      <c r="AE75" s="61">
        <f t="shared" si="28"/>
        <v>0</v>
      </c>
      <c r="AF75" s="63">
        <f>SUM(D75:AE75)</f>
        <v>0</v>
      </c>
    </row>
    <row r="76" spans="2:32" x14ac:dyDescent="0.25">
      <c r="B76" s="7" t="s">
        <v>58</v>
      </c>
      <c r="C76" s="54" t="s">
        <v>32</v>
      </c>
      <c r="D76" s="28">
        <f t="shared" ref="D76:AE76" si="29">(SUM(D34:D37)*1000*565)/10^6</f>
        <v>0.49135357142857145</v>
      </c>
      <c r="E76" s="28">
        <f t="shared" si="29"/>
        <v>0.30237142857142857</v>
      </c>
      <c r="F76" s="28">
        <f t="shared" si="29"/>
        <v>1.0583000000000002</v>
      </c>
      <c r="G76" s="28">
        <f t="shared" si="29"/>
        <v>0.79372500000000001</v>
      </c>
      <c r="H76" s="28">
        <f t="shared" si="29"/>
        <v>8.5419928571428585</v>
      </c>
      <c r="I76" s="28">
        <f t="shared" si="29"/>
        <v>23.244735714285717</v>
      </c>
      <c r="J76" s="28">
        <f t="shared" si="29"/>
        <v>30.804089285714291</v>
      </c>
      <c r="K76" s="28">
        <f t="shared" si="29"/>
        <v>20.561257142857144</v>
      </c>
      <c r="L76" s="28">
        <f t="shared" si="29"/>
        <v>94.377682142857154</v>
      </c>
      <c r="M76" s="28">
        <f t="shared" si="29"/>
        <v>126.01329285714287</v>
      </c>
      <c r="N76" s="28">
        <f t="shared" si="29"/>
        <v>76.878003571428565</v>
      </c>
      <c r="O76" s="28">
        <f t="shared" si="29"/>
        <v>66.710696428571438</v>
      </c>
      <c r="P76" s="28">
        <f t="shared" si="29"/>
        <v>50.117996428571423</v>
      </c>
      <c r="Q76" s="28">
        <f t="shared" si="29"/>
        <v>37.153889285714293</v>
      </c>
      <c r="R76" s="31">
        <f t="shared" si="29"/>
        <v>67.61781071428571</v>
      </c>
      <c r="S76" s="28">
        <f t="shared" si="29"/>
        <v>19.767532142857146</v>
      </c>
      <c r="T76" s="28">
        <f t="shared" si="29"/>
        <v>21.732946428571427</v>
      </c>
      <c r="U76" s="28">
        <f t="shared" si="29"/>
        <v>31.106460714285721</v>
      </c>
      <c r="V76" s="28">
        <f t="shared" si="29"/>
        <v>31.484425000000005</v>
      </c>
      <c r="W76" s="28">
        <f t="shared" si="29"/>
        <v>18.180082142857142</v>
      </c>
      <c r="X76" s="28">
        <f t="shared" si="29"/>
        <v>8.2774178571428578</v>
      </c>
      <c r="Y76" s="28">
        <f t="shared" si="29"/>
        <v>13.342139285714287</v>
      </c>
      <c r="Z76" s="28">
        <f t="shared" si="29"/>
        <v>45.431307142857143</v>
      </c>
      <c r="AA76" s="28">
        <f t="shared" si="29"/>
        <v>23.282600000000002</v>
      </c>
      <c r="AB76" s="28">
        <f t="shared" si="29"/>
        <v>6.954542857142858</v>
      </c>
      <c r="AC76" s="28">
        <f t="shared" si="29"/>
        <v>1.2094857142857143</v>
      </c>
      <c r="AD76" s="28">
        <f t="shared" si="29"/>
        <v>0.83152142857142874</v>
      </c>
      <c r="AE76" s="28">
        <f t="shared" si="29"/>
        <v>107.3891407142857</v>
      </c>
      <c r="AF76" s="44">
        <f>SUM(D76:AE76)</f>
        <v>933.65679785714292</v>
      </c>
    </row>
    <row r="77" spans="2:32" s="1" customFormat="1" ht="42" customHeight="1" x14ac:dyDescent="0.25">
      <c r="B77" s="9" t="s">
        <v>216</v>
      </c>
      <c r="C77" s="54" t="s">
        <v>32</v>
      </c>
      <c r="D77" s="28">
        <f t="shared" ref="D77:AE77" si="30">D65+D72+D69+((D24*860.5)/10^6)+D75+D76</f>
        <v>716.99758437142862</v>
      </c>
      <c r="E77" s="3">
        <f t="shared" si="30"/>
        <v>694.09299766857146</v>
      </c>
      <c r="F77" s="3">
        <f t="shared" si="30"/>
        <v>634.46689628000001</v>
      </c>
      <c r="G77" s="3">
        <f t="shared" si="30"/>
        <v>665.21073566666666</v>
      </c>
      <c r="H77" s="3">
        <f t="shared" si="30"/>
        <v>655.14289141714289</v>
      </c>
      <c r="I77" s="3">
        <f t="shared" si="30"/>
        <v>652.31053091428578</v>
      </c>
      <c r="J77" s="3">
        <f t="shared" si="30"/>
        <v>669.83822128571433</v>
      </c>
      <c r="K77" s="3">
        <f t="shared" si="30"/>
        <v>676.70903882285711</v>
      </c>
      <c r="L77" s="3">
        <f t="shared" si="30"/>
        <v>771.61830442285702</v>
      </c>
      <c r="M77" s="3">
        <f t="shared" si="30"/>
        <v>767.25021713714284</v>
      </c>
      <c r="N77" s="3">
        <f t="shared" si="30"/>
        <v>698.42444723542849</v>
      </c>
      <c r="O77" s="3">
        <f t="shared" si="30"/>
        <v>675.88086909523804</v>
      </c>
      <c r="P77" s="3">
        <f t="shared" si="30"/>
        <v>676.70840678857144</v>
      </c>
      <c r="Q77" s="3">
        <f t="shared" si="30"/>
        <v>632.0550912857143</v>
      </c>
      <c r="R77" s="6">
        <f t="shared" si="30"/>
        <v>552.22781335428567</v>
      </c>
      <c r="S77" s="3">
        <f t="shared" si="30"/>
        <v>618.46598634285715</v>
      </c>
      <c r="T77" s="3">
        <f t="shared" si="30"/>
        <v>614.66736342857143</v>
      </c>
      <c r="U77" s="3">
        <f t="shared" si="30"/>
        <v>660.58298643428577</v>
      </c>
      <c r="V77" s="3">
        <f t="shared" si="30"/>
        <v>646.53157214399994</v>
      </c>
      <c r="W77" s="3">
        <f t="shared" si="30"/>
        <v>683.50516034285704</v>
      </c>
      <c r="X77" s="3">
        <f t="shared" si="30"/>
        <v>706.87352713714279</v>
      </c>
      <c r="Y77" s="3">
        <f t="shared" si="30"/>
        <v>730.78169040571424</v>
      </c>
      <c r="Z77" s="3">
        <f t="shared" si="30"/>
        <v>743.97745564045704</v>
      </c>
      <c r="AA77" s="3">
        <f t="shared" si="30"/>
        <v>657.8916936666667</v>
      </c>
      <c r="AB77" s="3">
        <f t="shared" si="30"/>
        <v>653.23624726514288</v>
      </c>
      <c r="AC77" s="3">
        <f t="shared" si="30"/>
        <v>664.74772172532573</v>
      </c>
      <c r="AD77" s="3">
        <f t="shared" si="30"/>
        <v>684.42236378857149</v>
      </c>
      <c r="AE77" s="3">
        <f t="shared" si="30"/>
        <v>798.96389607428569</v>
      </c>
      <c r="AF77" s="44">
        <f>SUM(D77:AE77)</f>
        <v>19003.581710141778</v>
      </c>
    </row>
    <row r="78" spans="2:32" s="1" customFormat="1" ht="37.5" customHeight="1" x14ac:dyDescent="0.25">
      <c r="B78" s="9" t="s">
        <v>103</v>
      </c>
      <c r="C78" s="54" t="s">
        <v>44</v>
      </c>
      <c r="D78" s="28">
        <f t="shared" ref="D78:AE78" si="31">(((D13+D14+D15)*D49)+((D21+D22)*1000*D50)+(D24*D51)+((SUM(D5:D12))*D49))</f>
        <v>2007032.1067600001</v>
      </c>
      <c r="E78" s="28">
        <f t="shared" si="31"/>
        <v>1966111.2496400001</v>
      </c>
      <c r="F78" s="28">
        <f t="shared" si="31"/>
        <v>1819616.6515999998</v>
      </c>
      <c r="G78" s="28">
        <f t="shared" si="31"/>
        <v>1859789.1256249999</v>
      </c>
      <c r="H78" s="28">
        <f t="shared" si="31"/>
        <v>1839311.8415999999</v>
      </c>
      <c r="I78" s="28">
        <f t="shared" si="31"/>
        <v>1832141.4546999999</v>
      </c>
      <c r="J78" s="28">
        <f t="shared" si="31"/>
        <v>1878506.7624199998</v>
      </c>
      <c r="K78" s="28">
        <f t="shared" si="31"/>
        <v>1877443.1379399998</v>
      </c>
      <c r="L78" s="28">
        <f t="shared" si="31"/>
        <v>2072587.2287199998</v>
      </c>
      <c r="M78" s="28">
        <f t="shared" si="31"/>
        <v>2080439.2873650002</v>
      </c>
      <c r="N78" s="28">
        <f t="shared" si="31"/>
        <v>1960388.0553999997</v>
      </c>
      <c r="O78" s="28">
        <f t="shared" si="31"/>
        <v>1905842.2046199997</v>
      </c>
      <c r="P78" s="28">
        <f t="shared" si="31"/>
        <v>1986937.50385</v>
      </c>
      <c r="Q78" s="28">
        <f t="shared" si="31"/>
        <v>1893957.5981600001</v>
      </c>
      <c r="R78" s="31">
        <f t="shared" si="31"/>
        <v>1896125.67735</v>
      </c>
      <c r="S78" s="28">
        <f t="shared" si="31"/>
        <v>1849316.0828500001</v>
      </c>
      <c r="T78" s="28">
        <f t="shared" si="31"/>
        <v>1805823.1153899999</v>
      </c>
      <c r="U78" s="28">
        <f t="shared" si="31"/>
        <v>1885157.2194649999</v>
      </c>
      <c r="V78" s="28">
        <f t="shared" si="31"/>
        <v>1862406.0548</v>
      </c>
      <c r="W78" s="28">
        <f t="shared" si="31"/>
        <v>1932235.6031500001</v>
      </c>
      <c r="X78" s="28">
        <f t="shared" si="31"/>
        <v>1953572.4844499999</v>
      </c>
      <c r="Y78" s="28">
        <f t="shared" si="31"/>
        <v>2017677.51464</v>
      </c>
      <c r="Z78" s="28">
        <f t="shared" si="31"/>
        <v>2060548.2007299999</v>
      </c>
      <c r="AA78" s="28">
        <f t="shared" si="31"/>
        <v>1911932.6280899998</v>
      </c>
      <c r="AB78" s="28">
        <f t="shared" si="31"/>
        <v>1862208.9922449999</v>
      </c>
      <c r="AC78" s="28">
        <f t="shared" si="31"/>
        <v>1870217.95942</v>
      </c>
      <c r="AD78" s="28">
        <f t="shared" si="31"/>
        <v>1898718.6685999997</v>
      </c>
      <c r="AE78" s="28">
        <f t="shared" si="31"/>
        <v>1932262.6771499997</v>
      </c>
      <c r="AF78" s="44">
        <f>SUM(D78:AE78)</f>
        <v>53718307.086730003</v>
      </c>
    </row>
    <row r="79" spans="2:32" s="2" customFormat="1" ht="15.75" thickBot="1" x14ac:dyDescent="0.3">
      <c r="B79" s="55" t="s">
        <v>60</v>
      </c>
      <c r="C79" s="56" t="s">
        <v>56</v>
      </c>
      <c r="D79" s="57">
        <f>IFERROR(D78/D77,"")</f>
        <v>2799.2173899993095</v>
      </c>
      <c r="E79" s="57">
        <f t="shared" ref="E79:AE79" si="32">IFERROR(E78/E77,"")</f>
        <v>2832.633748278809</v>
      </c>
      <c r="F79" s="57">
        <f t="shared" si="32"/>
        <v>2867.9457703290086</v>
      </c>
      <c r="G79" s="57">
        <f t="shared" si="32"/>
        <v>2795.7894031297319</v>
      </c>
      <c r="H79" s="57">
        <f t="shared" si="32"/>
        <v>2807.4972127399187</v>
      </c>
      <c r="I79" s="57">
        <f t="shared" si="32"/>
        <v>2808.6951963385441</v>
      </c>
      <c r="J79" s="57">
        <f t="shared" si="32"/>
        <v>2804.4185935139963</v>
      </c>
      <c r="K79" s="57">
        <f t="shared" si="32"/>
        <v>2774.3727809603861</v>
      </c>
      <c r="L79" s="57">
        <f t="shared" si="32"/>
        <v>2686.0265196407195</v>
      </c>
      <c r="M79" s="57">
        <f t="shared" si="32"/>
        <v>2711.5525559937773</v>
      </c>
      <c r="N79" s="57">
        <f t="shared" si="32"/>
        <v>2806.872043439771</v>
      </c>
      <c r="O79" s="57">
        <f t="shared" si="32"/>
        <v>2819.79013131595</v>
      </c>
      <c r="P79" s="57">
        <f t="shared" si="32"/>
        <v>2936.1797251482826</v>
      </c>
      <c r="Q79" s="57">
        <f t="shared" si="32"/>
        <v>2996.5071467225239</v>
      </c>
      <c r="R79" s="57">
        <f t="shared" si="32"/>
        <v>3433.5932227548401</v>
      </c>
      <c r="S79" s="57">
        <f t="shared" si="32"/>
        <v>2990.1661913300441</v>
      </c>
      <c r="T79" s="57">
        <f t="shared" si="32"/>
        <v>2937.8867706872302</v>
      </c>
      <c r="U79" s="57">
        <f t="shared" si="32"/>
        <v>2853.7780387605148</v>
      </c>
      <c r="V79" s="57">
        <f t="shared" si="32"/>
        <v>2880.6111488476422</v>
      </c>
      <c r="W79" s="57">
        <f t="shared" si="32"/>
        <v>2826.9510096760059</v>
      </c>
      <c r="X79" s="57">
        <f t="shared" si="32"/>
        <v>2763.6803607033103</v>
      </c>
      <c r="Y79" s="57">
        <f t="shared" si="32"/>
        <v>2760.9853135754247</v>
      </c>
      <c r="Z79" s="57">
        <f t="shared" si="32"/>
        <v>2769.6379575859132</v>
      </c>
      <c r="AA79" s="57">
        <f t="shared" si="32"/>
        <v>2906.1510374665359</v>
      </c>
      <c r="AB79" s="57">
        <f t="shared" si="32"/>
        <v>2850.7435097813018</v>
      </c>
      <c r="AC79" s="57">
        <f t="shared" si="32"/>
        <v>2813.425151072237</v>
      </c>
      <c r="AD79" s="57">
        <f t="shared" si="32"/>
        <v>2774.1914482305592</v>
      </c>
      <c r="AE79" s="57">
        <f t="shared" si="32"/>
        <v>2418.4605670471283</v>
      </c>
      <c r="AF79" s="47"/>
    </row>
    <row r="80" spans="2:32" ht="15.75" thickBot="1" x14ac:dyDescent="0.3"/>
    <row r="81" spans="2:32" ht="33" customHeight="1" x14ac:dyDescent="0.25">
      <c r="B81" s="184" t="s">
        <v>143</v>
      </c>
      <c r="C81" s="185" t="s">
        <v>32</v>
      </c>
      <c r="D81" s="182">
        <f>D65+D72+D69+D75+D76</f>
        <v>710.5438343714286</v>
      </c>
      <c r="E81" s="180">
        <f t="shared" ref="E81:AE81" si="33">E65+E72+E69+E75+E76</f>
        <v>687.63924766857144</v>
      </c>
      <c r="F81" s="180">
        <f t="shared" si="33"/>
        <v>629.73414628</v>
      </c>
      <c r="G81" s="180">
        <f t="shared" si="33"/>
        <v>660.13378566666665</v>
      </c>
      <c r="H81" s="180">
        <f t="shared" si="33"/>
        <v>650.06594141714288</v>
      </c>
      <c r="I81" s="180">
        <f t="shared" si="33"/>
        <v>647.31963091428577</v>
      </c>
      <c r="J81" s="180">
        <f t="shared" si="33"/>
        <v>664.76127128571432</v>
      </c>
      <c r="K81" s="180">
        <f t="shared" si="33"/>
        <v>671.7181388228571</v>
      </c>
      <c r="L81" s="180">
        <f t="shared" si="33"/>
        <v>766.45530442285701</v>
      </c>
      <c r="M81" s="180">
        <f t="shared" si="33"/>
        <v>762.21629213714289</v>
      </c>
      <c r="N81" s="180">
        <f t="shared" si="33"/>
        <v>693.30447223542865</v>
      </c>
      <c r="O81" s="180">
        <f t="shared" si="33"/>
        <v>670.80391909523803</v>
      </c>
      <c r="P81" s="180">
        <f t="shared" si="33"/>
        <v>671.63145678857143</v>
      </c>
      <c r="Q81" s="180">
        <f t="shared" si="33"/>
        <v>624.31059128571428</v>
      </c>
      <c r="R81" s="223">
        <f t="shared" si="33"/>
        <v>533.72706335428575</v>
      </c>
      <c r="S81" s="180">
        <f t="shared" si="33"/>
        <v>613.3460113428572</v>
      </c>
      <c r="T81" s="180">
        <f t="shared" si="33"/>
        <v>609.50436342857142</v>
      </c>
      <c r="U81" s="180">
        <f t="shared" si="33"/>
        <v>655.33393643428576</v>
      </c>
      <c r="V81" s="180">
        <f t="shared" si="33"/>
        <v>641.41159714399998</v>
      </c>
      <c r="W81" s="180">
        <f t="shared" si="33"/>
        <v>678.21308534285708</v>
      </c>
      <c r="X81" s="180">
        <f t="shared" si="33"/>
        <v>701.45237713714278</v>
      </c>
      <c r="Y81" s="180">
        <f t="shared" si="33"/>
        <v>724.84424040571423</v>
      </c>
      <c r="Z81" s="180">
        <f t="shared" si="33"/>
        <v>739.28773064045708</v>
      </c>
      <c r="AA81" s="180">
        <f t="shared" si="33"/>
        <v>652.51356866666674</v>
      </c>
      <c r="AB81" s="180">
        <f t="shared" si="33"/>
        <v>648.07324726514287</v>
      </c>
      <c r="AC81" s="180">
        <f t="shared" si="33"/>
        <v>659.58472172532572</v>
      </c>
      <c r="AD81" s="180">
        <f t="shared" si="33"/>
        <v>679.13028878857153</v>
      </c>
      <c r="AE81" s="180">
        <f t="shared" si="33"/>
        <v>793.71484607428579</v>
      </c>
      <c r="AF81" s="44">
        <f>SUM(D81:AE81)</f>
        <v>18840.775110141785</v>
      </c>
    </row>
    <row r="82" spans="2:32" ht="33" customHeight="1" x14ac:dyDescent="0.25">
      <c r="B82" s="186" t="s">
        <v>142</v>
      </c>
      <c r="C82" s="187" t="s">
        <v>44</v>
      </c>
      <c r="D82" s="183">
        <f>(((D13+D14+D15)*D49)+((D21+D22)*1000*D50)+((SUM(D5:D12))*D49))</f>
        <v>1943882.1067600001</v>
      </c>
      <c r="E82" s="181">
        <f t="shared" ref="E82:AE82" si="34">(((E13+E14+E15)*E49)+((E21+E22)*1000*E50)+((SUM(E5:E12))*E49))</f>
        <v>1902961.2496400001</v>
      </c>
      <c r="F82" s="181">
        <f t="shared" si="34"/>
        <v>1773306.6515999998</v>
      </c>
      <c r="G82" s="181">
        <f t="shared" si="34"/>
        <v>1810111.1256249999</v>
      </c>
      <c r="H82" s="181">
        <f t="shared" si="34"/>
        <v>1789633.8415999999</v>
      </c>
      <c r="I82" s="181">
        <f t="shared" si="34"/>
        <v>1783305.4546999999</v>
      </c>
      <c r="J82" s="181">
        <f t="shared" si="34"/>
        <v>1828828.7624199998</v>
      </c>
      <c r="K82" s="181">
        <f t="shared" si="34"/>
        <v>1828607.1379399998</v>
      </c>
      <c r="L82" s="181">
        <f t="shared" si="34"/>
        <v>2022067.2287199998</v>
      </c>
      <c r="M82" s="181">
        <f t="shared" si="34"/>
        <v>2031182.2873650002</v>
      </c>
      <c r="N82" s="181">
        <f t="shared" si="34"/>
        <v>1910289.0553999997</v>
      </c>
      <c r="O82" s="181">
        <f t="shared" si="34"/>
        <v>1856164.2046199997</v>
      </c>
      <c r="P82" s="181">
        <f t="shared" si="34"/>
        <v>1937259.50385</v>
      </c>
      <c r="Q82" s="181">
        <f t="shared" si="34"/>
        <v>1818177.5981600001</v>
      </c>
      <c r="R82" s="224">
        <f t="shared" si="34"/>
        <v>1715095.67735</v>
      </c>
      <c r="S82" s="181">
        <f t="shared" si="34"/>
        <v>1799217.0828500001</v>
      </c>
      <c r="T82" s="181">
        <f t="shared" si="34"/>
        <v>1755303.1153899999</v>
      </c>
      <c r="U82" s="181">
        <f t="shared" si="34"/>
        <v>1833795.2194649999</v>
      </c>
      <c r="V82" s="181">
        <f t="shared" si="34"/>
        <v>1812307.0548</v>
      </c>
      <c r="W82" s="181">
        <f t="shared" si="34"/>
        <v>1880452.6031500001</v>
      </c>
      <c r="X82" s="181">
        <f t="shared" si="34"/>
        <v>1900526.4844499999</v>
      </c>
      <c r="Y82" s="181">
        <f t="shared" si="34"/>
        <v>1959579.51464</v>
      </c>
      <c r="Z82" s="181">
        <f t="shared" si="34"/>
        <v>2014659.2007299999</v>
      </c>
      <c r="AA82" s="181">
        <f t="shared" si="34"/>
        <v>1859307.6280899998</v>
      </c>
      <c r="AB82" s="181">
        <f t="shared" si="34"/>
        <v>1811688.9922449999</v>
      </c>
      <c r="AC82" s="181">
        <f t="shared" si="34"/>
        <v>1819697.95942</v>
      </c>
      <c r="AD82" s="181">
        <f t="shared" si="34"/>
        <v>1846935.6685999997</v>
      </c>
      <c r="AE82" s="181">
        <f t="shared" si="34"/>
        <v>1880900.6771499997</v>
      </c>
      <c r="AF82" s="44">
        <f>SUM(D82:AE82)</f>
        <v>52125243.086730003</v>
      </c>
    </row>
    <row r="83" spans="2:32" ht="15.75" thickBot="1" x14ac:dyDescent="0.3">
      <c r="B83" s="188" t="s">
        <v>60</v>
      </c>
      <c r="C83" s="189" t="s">
        <v>56</v>
      </c>
      <c r="D83" s="179">
        <f>IFERROR(D82/D81,"")</f>
        <v>2735.7666237152348</v>
      </c>
      <c r="E83" s="57">
        <f t="shared" ref="E83:AE83" si="35">IFERROR(E82/E81,"")</f>
        <v>2767.3831243518403</v>
      </c>
      <c r="F83" s="57">
        <f t="shared" si="35"/>
        <v>2815.9607702319681</v>
      </c>
      <c r="G83" s="57">
        <f t="shared" si="35"/>
        <v>2742.0367884927682</v>
      </c>
      <c r="H83" s="57">
        <f t="shared" si="35"/>
        <v>2753.0035456073897</v>
      </c>
      <c r="I83" s="57">
        <f t="shared" si="35"/>
        <v>2754.907111624635</v>
      </c>
      <c r="J83" s="57">
        <f t="shared" si="35"/>
        <v>2751.1060608011403</v>
      </c>
      <c r="K83" s="57">
        <f t="shared" si="35"/>
        <v>2722.2833987251206</v>
      </c>
      <c r="L83" s="57">
        <f t="shared" si="35"/>
        <v>2638.2063207751194</v>
      </c>
      <c r="M83" s="57">
        <f t="shared" si="35"/>
        <v>2664.8371444145632</v>
      </c>
      <c r="N83" s="57">
        <f t="shared" si="35"/>
        <v>2755.3392944958732</v>
      </c>
      <c r="O83" s="57">
        <f t="shared" si="35"/>
        <v>2767.0741803708352</v>
      </c>
      <c r="P83" s="57">
        <f t="shared" si="35"/>
        <v>2884.4085312994002</v>
      </c>
      <c r="Q83" s="57">
        <f t="shared" si="35"/>
        <v>2912.2965772783364</v>
      </c>
      <c r="R83" s="57">
        <f t="shared" si="35"/>
        <v>3213.432098742062</v>
      </c>
      <c r="S83" s="57">
        <f t="shared" si="35"/>
        <v>2933.4454770657135</v>
      </c>
      <c r="T83" s="57">
        <f t="shared" si="35"/>
        <v>2879.8860528513774</v>
      </c>
      <c r="U83" s="57">
        <f t="shared" si="35"/>
        <v>2798.2607301596463</v>
      </c>
      <c r="V83" s="57">
        <f t="shared" si="35"/>
        <v>2825.4977971549342</v>
      </c>
      <c r="W83" s="57">
        <f t="shared" si="35"/>
        <v>2772.65750807414</v>
      </c>
      <c r="X83" s="57">
        <f t="shared" si="35"/>
        <v>2709.4162717170789</v>
      </c>
      <c r="Y83" s="57">
        <f t="shared" si="35"/>
        <v>2703.4491072774094</v>
      </c>
      <c r="Z83" s="57">
        <f t="shared" si="35"/>
        <v>2725.1354475809676</v>
      </c>
      <c r="AA83" s="57">
        <f t="shared" si="35"/>
        <v>2849.454352174273</v>
      </c>
      <c r="AB83" s="57">
        <f t="shared" si="35"/>
        <v>2795.5003541502351</v>
      </c>
      <c r="AC83" s="57">
        <f t="shared" si="35"/>
        <v>2758.8540175098024</v>
      </c>
      <c r="AD83" s="57">
        <f t="shared" si="35"/>
        <v>2719.5601478687577</v>
      </c>
      <c r="AE83" s="57">
        <f t="shared" si="35"/>
        <v>2369.7436005549548</v>
      </c>
      <c r="AF83" s="57"/>
    </row>
    <row r="84" spans="2:32" s="176" customFormat="1" ht="15.75" thickBot="1" x14ac:dyDescent="0.3">
      <c r="D84" s="177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8"/>
      <c r="AD84" s="178"/>
      <c r="AE84" s="178"/>
    </row>
    <row r="85" spans="2:32" ht="19.5" thickBot="1" x14ac:dyDescent="0.3">
      <c r="B85" s="151" t="s">
        <v>217</v>
      </c>
      <c r="C85" s="150" t="s">
        <v>39</v>
      </c>
      <c r="D85" s="153">
        <f>SUMPRODUCT(D26:AE26,D53:AE53)/SUM(D26:AE26)</f>
        <v>5.987737480927775</v>
      </c>
    </row>
    <row r="86" spans="2:32" ht="19.5" thickBot="1" x14ac:dyDescent="0.3">
      <c r="B86" s="151" t="s">
        <v>218</v>
      </c>
      <c r="C86" s="150" t="s">
        <v>39</v>
      </c>
      <c r="D86" s="153">
        <f>SUMPRODUCT(D56:AE56,D57:AE57)/SUM(D56:AE56)</f>
        <v>6.400283500597185</v>
      </c>
    </row>
    <row r="87" spans="2:32" ht="19.5" thickBot="1" x14ac:dyDescent="0.3">
      <c r="B87" s="151" t="s">
        <v>219</v>
      </c>
      <c r="C87" s="150" t="s">
        <v>56</v>
      </c>
      <c r="D87" s="153">
        <f>SUMPRODUCT(D77:AE77,D79:AE79)/SUM(D77:AE77)</f>
        <v>2826.7464473847986</v>
      </c>
    </row>
    <row r="88" spans="2:32" ht="19.5" thickBot="1" x14ac:dyDescent="0.3">
      <c r="B88" s="151" t="s">
        <v>220</v>
      </c>
      <c r="C88" s="150" t="s">
        <v>56</v>
      </c>
      <c r="D88" s="153">
        <f>SUMPRODUCT(D81:AE81,D83:AE83)/SUM(D81:AE81)</f>
        <v>2766.6188244384675</v>
      </c>
      <c r="E88" s="160"/>
    </row>
    <row r="89" spans="2:32" ht="19.5" thickBot="1" x14ac:dyDescent="0.3">
      <c r="B89" s="152" t="s">
        <v>221</v>
      </c>
      <c r="C89" s="150" t="s">
        <v>106</v>
      </c>
      <c r="D89" s="153">
        <f>AF54/10^5</f>
        <v>89.234701363970643</v>
      </c>
    </row>
    <row r="90" spans="2:32" ht="19.5" thickBot="1" x14ac:dyDescent="0.3">
      <c r="B90" s="152" t="s">
        <v>222</v>
      </c>
      <c r="C90" s="150" t="s">
        <v>106</v>
      </c>
      <c r="D90" s="153">
        <f>SUM(D61:AE61)/10^5</f>
        <v>150.29687308663736</v>
      </c>
    </row>
    <row r="91" spans="2:32" ht="19.5" thickBot="1" x14ac:dyDescent="0.3">
      <c r="B91" s="152" t="s">
        <v>223</v>
      </c>
      <c r="C91" s="150" t="s">
        <v>106</v>
      </c>
      <c r="D91" s="153">
        <f>D89+D90</f>
        <v>239.53157445060799</v>
      </c>
      <c r="F91" t="s">
        <v>151</v>
      </c>
      <c r="G91" t="s">
        <v>139</v>
      </c>
      <c r="H91" t="s">
        <v>151</v>
      </c>
    </row>
    <row r="96" spans="2:32" x14ac:dyDescent="0.25">
      <c r="D96" s="160"/>
      <c r="E96" s="160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225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</row>
  </sheetData>
  <mergeCells count="23">
    <mergeCell ref="B45:C45"/>
    <mergeCell ref="D45:AF45"/>
    <mergeCell ref="B3:C3"/>
    <mergeCell ref="B4:C4"/>
    <mergeCell ref="D4:AF4"/>
    <mergeCell ref="B20:C20"/>
    <mergeCell ref="D20:AF20"/>
    <mergeCell ref="B23:C23"/>
    <mergeCell ref="D23:AF23"/>
    <mergeCell ref="B25:C25"/>
    <mergeCell ref="B29:C29"/>
    <mergeCell ref="D29:AF29"/>
    <mergeCell ref="B38:C38"/>
    <mergeCell ref="D38:AF38"/>
    <mergeCell ref="B74:C74"/>
    <mergeCell ref="D74:AF74"/>
    <mergeCell ref="B48:C48"/>
    <mergeCell ref="D48:AF48"/>
    <mergeCell ref="B58:C58"/>
    <mergeCell ref="B63:C63"/>
    <mergeCell ref="D63:AF63"/>
    <mergeCell ref="B67:C67"/>
    <mergeCell ref="D67:AF6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96"/>
  <sheetViews>
    <sheetView topLeftCell="A43" workbookViewId="0">
      <selection activeCell="D57" sqref="D57"/>
    </sheetView>
  </sheetViews>
  <sheetFormatPr defaultRowHeight="15" x14ac:dyDescent="0.25"/>
  <cols>
    <col min="2" max="2" width="61.7109375" bestFit="1" customWidth="1"/>
    <col min="3" max="3" width="12.140625" bestFit="1" customWidth="1"/>
    <col min="4" max="13" width="14.140625" customWidth="1"/>
    <col min="14" max="21" width="11.5703125" bestFit="1" customWidth="1"/>
    <col min="22" max="22" width="13.140625" bestFit="1" customWidth="1"/>
    <col min="23" max="33" width="11.5703125" bestFit="1" customWidth="1"/>
    <col min="34" max="34" width="11.5703125" customWidth="1"/>
    <col min="35" max="35" width="12.7109375" bestFit="1" customWidth="1"/>
  </cols>
  <sheetData>
    <row r="2" spans="2:35" ht="15.75" thickBot="1" x14ac:dyDescent="0.3"/>
    <row r="3" spans="2:35" ht="15.75" thickBot="1" x14ac:dyDescent="0.3">
      <c r="B3" s="233" t="s">
        <v>33</v>
      </c>
      <c r="C3" s="234"/>
      <c r="D3" s="48">
        <v>42795</v>
      </c>
      <c r="E3" s="48">
        <v>42796</v>
      </c>
      <c r="F3" s="48">
        <v>42797</v>
      </c>
      <c r="G3" s="48">
        <v>42798</v>
      </c>
      <c r="H3" s="48">
        <v>42799</v>
      </c>
      <c r="I3" s="48">
        <v>42800</v>
      </c>
      <c r="J3" s="48">
        <v>42801</v>
      </c>
      <c r="K3" s="48">
        <v>42802</v>
      </c>
      <c r="L3" s="48">
        <v>42803</v>
      </c>
      <c r="M3" s="48">
        <v>42804</v>
      </c>
      <c r="N3" s="48">
        <v>42805</v>
      </c>
      <c r="O3" s="48">
        <v>42806</v>
      </c>
      <c r="P3" s="48">
        <v>42807</v>
      </c>
      <c r="Q3" s="48">
        <v>42808</v>
      </c>
      <c r="R3" s="48">
        <v>42809</v>
      </c>
      <c r="S3" s="48">
        <v>42810</v>
      </c>
      <c r="T3" s="48">
        <v>42811</v>
      </c>
      <c r="U3" s="48">
        <v>42812</v>
      </c>
      <c r="V3" s="48">
        <v>42813</v>
      </c>
      <c r="W3" s="48">
        <v>42814</v>
      </c>
      <c r="X3" s="48">
        <v>42815</v>
      </c>
      <c r="Y3" s="48">
        <v>42816</v>
      </c>
      <c r="Z3" s="48">
        <v>42817</v>
      </c>
      <c r="AA3" s="48">
        <v>42818</v>
      </c>
      <c r="AB3" s="48">
        <v>42819</v>
      </c>
      <c r="AC3" s="48">
        <v>42820</v>
      </c>
      <c r="AD3" s="48">
        <v>42821</v>
      </c>
      <c r="AE3" s="48">
        <v>42822</v>
      </c>
      <c r="AF3" s="48">
        <v>42823</v>
      </c>
      <c r="AG3" s="48">
        <v>42824</v>
      </c>
      <c r="AH3" s="48">
        <v>42825</v>
      </c>
      <c r="AI3" s="52" t="s">
        <v>45</v>
      </c>
    </row>
    <row r="4" spans="2:35" ht="16.5" thickBot="1" x14ac:dyDescent="0.3">
      <c r="B4" s="231" t="s">
        <v>16</v>
      </c>
      <c r="C4" s="232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30"/>
    </row>
    <row r="5" spans="2:35" x14ac:dyDescent="0.25">
      <c r="B5" s="22" t="s">
        <v>0</v>
      </c>
      <c r="C5" s="101" t="s">
        <v>1</v>
      </c>
      <c r="D5" s="60">
        <v>621.05499999999995</v>
      </c>
      <c r="E5" s="61">
        <v>77.98</v>
      </c>
      <c r="F5" s="61">
        <v>41.774999999999999</v>
      </c>
      <c r="G5" s="61">
        <v>130.89500000000001</v>
      </c>
      <c r="H5" s="61">
        <v>782.58500000000004</v>
      </c>
      <c r="I5" s="61">
        <v>38.99</v>
      </c>
      <c r="J5" s="61">
        <v>38</v>
      </c>
      <c r="K5" s="61">
        <v>0</v>
      </c>
      <c r="L5" s="61">
        <v>710.17499999999995</v>
      </c>
      <c r="M5" s="61">
        <v>3372.6350000000002</v>
      </c>
      <c r="N5" s="61">
        <v>2272.56</v>
      </c>
      <c r="O5" s="61">
        <v>2537.1350000000002</v>
      </c>
      <c r="P5" s="61">
        <v>1406.42</v>
      </c>
      <c r="Q5" s="61">
        <v>2985.52</v>
      </c>
      <c r="R5" s="61">
        <v>1094.5050000000001</v>
      </c>
      <c r="S5" s="61">
        <v>3041.22</v>
      </c>
      <c r="T5" s="61">
        <v>1233.75</v>
      </c>
      <c r="U5" s="61">
        <v>3035.65</v>
      </c>
      <c r="V5" s="61">
        <v>3241.74</v>
      </c>
      <c r="W5" s="61">
        <v>1353.51</v>
      </c>
      <c r="X5" s="61">
        <v>275.71499999999997</v>
      </c>
      <c r="Y5" s="61">
        <v>735.24</v>
      </c>
      <c r="Z5" s="61">
        <v>1888.23</v>
      </c>
      <c r="AA5" s="61">
        <v>1183.625</v>
      </c>
      <c r="AB5" s="61">
        <v>1707.2049999999999</v>
      </c>
      <c r="AC5" s="61">
        <v>531.93499999999995</v>
      </c>
      <c r="AD5" s="61">
        <v>114.1185</v>
      </c>
      <c r="AE5" s="61">
        <v>41.77</v>
      </c>
      <c r="AF5" s="61">
        <v>1414.78</v>
      </c>
      <c r="AG5" s="61">
        <v>2133.31</v>
      </c>
      <c r="AH5" s="61">
        <v>852.21</v>
      </c>
      <c r="AI5" s="61">
        <f>SUM(D5:AH5)</f>
        <v>38894.238499999992</v>
      </c>
    </row>
    <row r="6" spans="2:35" x14ac:dyDescent="0.25">
      <c r="B6" s="15" t="s">
        <v>2</v>
      </c>
      <c r="C6" s="15" t="s">
        <v>1</v>
      </c>
      <c r="D6" s="28">
        <v>1799.11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128.11000000000001</v>
      </c>
      <c r="N6" s="3">
        <v>0</v>
      </c>
      <c r="O6" s="3">
        <v>225.58500000000001</v>
      </c>
      <c r="P6" s="3">
        <v>4068.8850000000002</v>
      </c>
      <c r="Q6" s="3">
        <v>1902.155</v>
      </c>
      <c r="R6" s="3">
        <v>7149.0950000000003</v>
      </c>
      <c r="S6" s="3">
        <v>5686.97</v>
      </c>
      <c r="T6" s="3">
        <v>4831.97</v>
      </c>
      <c r="U6" s="3">
        <v>52.914999999999999</v>
      </c>
      <c r="V6" s="3">
        <v>77.98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863.35</v>
      </c>
      <c r="AH6" s="3">
        <v>0</v>
      </c>
      <c r="AI6" s="3">
        <f>SUM(D6:AH6)</f>
        <v>26786.125</v>
      </c>
    </row>
    <row r="7" spans="2:35" x14ac:dyDescent="0.25">
      <c r="B7" s="15" t="s">
        <v>3</v>
      </c>
      <c r="C7" s="15" t="s">
        <v>1</v>
      </c>
      <c r="D7" s="28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f t="shared" ref="AI7:AI17" si="0">SUM(D7:AH7)</f>
        <v>0</v>
      </c>
    </row>
    <row r="8" spans="2:35" x14ac:dyDescent="0.25">
      <c r="B8" s="15" t="s">
        <v>4</v>
      </c>
      <c r="C8" s="15" t="s">
        <v>1</v>
      </c>
      <c r="D8" s="28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f t="shared" si="0"/>
        <v>0</v>
      </c>
    </row>
    <row r="9" spans="2:35" x14ac:dyDescent="0.25">
      <c r="B9" s="15" t="s">
        <v>5</v>
      </c>
      <c r="C9" s="15" t="s">
        <v>1</v>
      </c>
      <c r="D9" s="28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f t="shared" si="0"/>
        <v>0</v>
      </c>
    </row>
    <row r="10" spans="2:35" x14ac:dyDescent="0.25">
      <c r="B10" s="15" t="s">
        <v>6</v>
      </c>
      <c r="C10" s="15" t="s">
        <v>1</v>
      </c>
      <c r="D10" s="28">
        <v>128.11000000000001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3319.72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189.38</v>
      </c>
      <c r="AH10" s="3">
        <v>0</v>
      </c>
      <c r="AI10" s="3">
        <f t="shared" si="0"/>
        <v>3637.21</v>
      </c>
    </row>
    <row r="11" spans="2:35" x14ac:dyDescent="0.25">
      <c r="B11" s="15" t="s">
        <v>7</v>
      </c>
      <c r="C11" s="15" t="s">
        <v>1</v>
      </c>
      <c r="D11" s="28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724.1</v>
      </c>
      <c r="S11" s="3">
        <v>866.13499999999999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86.334999999999994</v>
      </c>
      <c r="AH11" s="3">
        <v>0</v>
      </c>
      <c r="AI11" s="3">
        <f t="shared" si="0"/>
        <v>1676.5700000000002</v>
      </c>
    </row>
    <row r="12" spans="2:35" x14ac:dyDescent="0.25">
      <c r="B12" s="15" t="s">
        <v>8</v>
      </c>
      <c r="C12" s="15" t="s">
        <v>1</v>
      </c>
      <c r="D12" s="28">
        <v>896.77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1055.5150000000001</v>
      </c>
      <c r="S12" s="3">
        <v>1801.895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289.64</v>
      </c>
      <c r="AH12" s="3">
        <v>0</v>
      </c>
      <c r="AI12" s="3">
        <f t="shared" si="0"/>
        <v>4043.82</v>
      </c>
    </row>
    <row r="13" spans="2:35" x14ac:dyDescent="0.25">
      <c r="B13" s="15" t="s">
        <v>9</v>
      </c>
      <c r="C13" s="15" t="s">
        <v>10</v>
      </c>
      <c r="D13" s="28">
        <v>33015.629999999997</v>
      </c>
      <c r="E13" s="3">
        <v>41954.879999999997</v>
      </c>
      <c r="F13" s="3">
        <v>43368.72</v>
      </c>
      <c r="G13" s="3">
        <v>41949.4</v>
      </c>
      <c r="H13" s="3">
        <v>41313.72</v>
      </c>
      <c r="I13" s="3">
        <v>41735.68</v>
      </c>
      <c r="J13" s="3">
        <v>41809.660000000003</v>
      </c>
      <c r="K13" s="3">
        <v>41975.43</v>
      </c>
      <c r="L13" s="3">
        <v>40242.379999999997</v>
      </c>
      <c r="M13" s="3">
        <v>41382.22</v>
      </c>
      <c r="N13" s="3">
        <v>42607</v>
      </c>
      <c r="O13" s="3">
        <v>42300.12</v>
      </c>
      <c r="P13" s="3">
        <v>40228.68</v>
      </c>
      <c r="Q13" s="3">
        <v>41802.81</v>
      </c>
      <c r="R13" s="3">
        <v>41245.22</v>
      </c>
      <c r="S13" s="3">
        <v>25410.76</v>
      </c>
      <c r="T13" s="3">
        <v>44041.3</v>
      </c>
      <c r="U13" s="3">
        <v>43429</v>
      </c>
      <c r="V13" s="3">
        <v>42489.18</v>
      </c>
      <c r="W13" s="3">
        <v>42057.63</v>
      </c>
      <c r="X13" s="3">
        <v>41991.87</v>
      </c>
      <c r="Y13" s="3">
        <v>47174.591</v>
      </c>
      <c r="Z13" s="3">
        <v>43035.81</v>
      </c>
      <c r="AA13" s="3">
        <v>43620.800000000003</v>
      </c>
      <c r="AB13" s="3">
        <v>44598.98</v>
      </c>
      <c r="AC13" s="3">
        <v>41695.949999999997</v>
      </c>
      <c r="AD13" s="3">
        <v>41547.99</v>
      </c>
      <c r="AE13" s="3">
        <v>39569.71</v>
      </c>
      <c r="AF13" s="3">
        <v>40676.67</v>
      </c>
      <c r="AG13" s="3">
        <v>40606.800000000003</v>
      </c>
      <c r="AH13" s="3">
        <v>15511.14</v>
      </c>
      <c r="AI13" s="3">
        <f t="shared" si="0"/>
        <v>1254389.7309999999</v>
      </c>
    </row>
    <row r="14" spans="2:35" x14ac:dyDescent="0.25">
      <c r="B14" s="15" t="s">
        <v>11</v>
      </c>
      <c r="C14" s="15" t="s">
        <v>1</v>
      </c>
      <c r="D14" s="28">
        <v>0</v>
      </c>
      <c r="E14" s="3">
        <v>0</v>
      </c>
      <c r="F14" s="3">
        <v>0</v>
      </c>
      <c r="G14" s="3">
        <v>0</v>
      </c>
      <c r="H14" s="3">
        <v>9858.52</v>
      </c>
      <c r="I14" s="3">
        <v>11571.78</v>
      </c>
      <c r="J14" s="3">
        <v>9018.5300000000007</v>
      </c>
      <c r="K14" s="3">
        <v>7244.0209999999997</v>
      </c>
      <c r="L14" s="3">
        <v>5911.62</v>
      </c>
      <c r="M14" s="3">
        <v>1850.2809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6281.9979999999996</v>
      </c>
      <c r="AE14" s="3">
        <v>9514.0745999999999</v>
      </c>
      <c r="AF14" s="3">
        <v>9235.5499999999993</v>
      </c>
      <c r="AG14" s="3">
        <v>9235.5499999999993</v>
      </c>
      <c r="AH14" s="3">
        <v>3020.0965000000001</v>
      </c>
      <c r="AI14" s="3">
        <f t="shared" si="0"/>
        <v>82742.021000000008</v>
      </c>
    </row>
    <row r="15" spans="2:35" x14ac:dyDescent="0.25">
      <c r="B15" s="15" t="s">
        <v>12</v>
      </c>
      <c r="C15" s="15" t="s">
        <v>1</v>
      </c>
      <c r="D15" s="28">
        <v>233.06800000000001</v>
      </c>
      <c r="E15" s="3">
        <v>85.47</v>
      </c>
      <c r="F15" s="3">
        <v>803.25</v>
      </c>
      <c r="G15" s="3">
        <v>651.46199999999999</v>
      </c>
      <c r="H15" s="3">
        <v>9092.8950000000004</v>
      </c>
      <c r="I15" s="3">
        <v>7342.19</v>
      </c>
      <c r="J15" s="3">
        <v>5513.0355</v>
      </c>
      <c r="K15" s="3">
        <v>4901.83</v>
      </c>
      <c r="L15" s="3">
        <v>9105.2009999999991</v>
      </c>
      <c r="M15" s="3">
        <v>6142.6575000000003</v>
      </c>
      <c r="N15" s="3">
        <v>1962.492</v>
      </c>
      <c r="O15" s="3">
        <v>2477.39</v>
      </c>
      <c r="P15" s="3">
        <v>2262.2565</v>
      </c>
      <c r="Q15" s="3">
        <v>3140.7705000000001</v>
      </c>
      <c r="R15" s="3">
        <v>1164.8910000000001</v>
      </c>
      <c r="S15" s="3">
        <v>309.75</v>
      </c>
      <c r="T15" s="3">
        <v>1144.72</v>
      </c>
      <c r="U15" s="3">
        <v>2576.6790000000001</v>
      </c>
      <c r="V15" s="3">
        <v>2511.7575000000002</v>
      </c>
      <c r="W15" s="3">
        <v>1720.43</v>
      </c>
      <c r="X15" s="3">
        <v>488.25</v>
      </c>
      <c r="Y15" s="3">
        <v>2026.5</v>
      </c>
      <c r="Z15" s="3">
        <v>2425.1219999999998</v>
      </c>
      <c r="AA15" s="3">
        <v>1277.6610000000001</v>
      </c>
      <c r="AB15" s="3">
        <v>1665.35</v>
      </c>
      <c r="AC15" s="3">
        <v>1492.848</v>
      </c>
      <c r="AD15" s="3">
        <v>6033.8670000000002</v>
      </c>
      <c r="AE15" s="3">
        <v>7291.8090000000002</v>
      </c>
      <c r="AF15" s="3">
        <v>12525.691500000001</v>
      </c>
      <c r="AG15" s="3">
        <v>11898.6</v>
      </c>
      <c r="AH15" s="3">
        <v>4513.8900000000003</v>
      </c>
      <c r="AI15" s="3">
        <f t="shared" si="0"/>
        <v>114781.784</v>
      </c>
    </row>
    <row r="16" spans="2:35" x14ac:dyDescent="0.25">
      <c r="B16" s="15" t="s">
        <v>13</v>
      </c>
      <c r="C16" s="15" t="s">
        <v>1</v>
      </c>
      <c r="D16" s="28">
        <v>25119.15</v>
      </c>
      <c r="E16" s="3">
        <v>25944.45</v>
      </c>
      <c r="F16" s="3">
        <v>25767</v>
      </c>
      <c r="G16" s="3">
        <v>25363.8</v>
      </c>
      <c r="H16" s="3">
        <v>29085</v>
      </c>
      <c r="I16" s="3">
        <v>40575.15</v>
      </c>
      <c r="J16" s="3">
        <v>57861.3</v>
      </c>
      <c r="K16" s="3">
        <v>48498.46</v>
      </c>
      <c r="L16" s="3">
        <v>34751.534999999996</v>
      </c>
      <c r="M16" s="3">
        <v>26423.25</v>
      </c>
      <c r="N16" s="3">
        <v>26365.5</v>
      </c>
      <c r="O16" s="3">
        <v>25289.25</v>
      </c>
      <c r="P16" s="3">
        <v>25363.95</v>
      </c>
      <c r="Q16" s="3">
        <v>33182.839999999997</v>
      </c>
      <c r="R16" s="3">
        <v>38954.479999999996</v>
      </c>
      <c r="S16" s="3">
        <v>32845.050000000003</v>
      </c>
      <c r="T16" s="3">
        <v>36395.050000000003</v>
      </c>
      <c r="U16" s="3">
        <v>34178.550000000003</v>
      </c>
      <c r="V16" s="3">
        <v>26232.15</v>
      </c>
      <c r="W16" s="3">
        <v>26482.260000000002</v>
      </c>
      <c r="X16" s="3">
        <v>26138.400000000001</v>
      </c>
      <c r="Y16" s="3">
        <v>26187.95</v>
      </c>
      <c r="Z16" s="3">
        <v>26205.5</v>
      </c>
      <c r="AA16" s="3">
        <v>32386.2</v>
      </c>
      <c r="AB16" s="3">
        <v>29975.399999999998</v>
      </c>
      <c r="AC16" s="3">
        <v>25137</v>
      </c>
      <c r="AD16" s="3">
        <v>25743.649999999998</v>
      </c>
      <c r="AE16" s="3">
        <v>26990.25</v>
      </c>
      <c r="AF16" s="3">
        <v>25991.61</v>
      </c>
      <c r="AG16" s="3">
        <v>26096.7</v>
      </c>
      <c r="AH16" s="3">
        <v>11244.45</v>
      </c>
      <c r="AI16" s="3">
        <f t="shared" si="0"/>
        <v>926775.28499999992</v>
      </c>
    </row>
    <row r="17" spans="2:35" x14ac:dyDescent="0.25">
      <c r="B17" s="15" t="s">
        <v>14</v>
      </c>
      <c r="C17" s="15" t="s">
        <v>1</v>
      </c>
      <c r="D17" s="28">
        <f t="shared" ref="D17:AH17" si="1">D18-SUM(D5:D16)</f>
        <v>357.95700000000215</v>
      </c>
      <c r="E17" s="3">
        <f t="shared" si="1"/>
        <v>912.58000000000175</v>
      </c>
      <c r="F17" s="3">
        <f t="shared" si="1"/>
        <v>456.41500000000815</v>
      </c>
      <c r="G17" s="3">
        <f t="shared" si="1"/>
        <v>2110.8530000000028</v>
      </c>
      <c r="H17" s="3">
        <f t="shared" si="1"/>
        <v>1081.5500000000029</v>
      </c>
      <c r="I17" s="3">
        <f t="shared" si="1"/>
        <v>425.90999999998894</v>
      </c>
      <c r="J17" s="3">
        <f t="shared" si="1"/>
        <v>-13864.075500000006</v>
      </c>
      <c r="K17" s="3">
        <f t="shared" si="1"/>
        <v>-343.62100000001374</v>
      </c>
      <c r="L17" s="3">
        <f t="shared" si="1"/>
        <v>1469.9690000000119</v>
      </c>
      <c r="M17" s="3">
        <f t="shared" si="1"/>
        <v>1529.5765999999858</v>
      </c>
      <c r="N17" s="3">
        <f t="shared" si="1"/>
        <v>458.50800000000163</v>
      </c>
      <c r="O17" s="3">
        <f t="shared" si="1"/>
        <v>1158.5899999999965</v>
      </c>
      <c r="P17" s="3">
        <f t="shared" si="1"/>
        <v>519.80849999999919</v>
      </c>
      <c r="Q17" s="3">
        <f t="shared" si="1"/>
        <v>228.79450000000361</v>
      </c>
      <c r="R17" s="3">
        <f t="shared" si="1"/>
        <v>-699.23599999998987</v>
      </c>
      <c r="S17" s="3">
        <f t="shared" si="1"/>
        <v>2842.5299999999988</v>
      </c>
      <c r="T17" s="3">
        <f t="shared" si="1"/>
        <v>1240.9099999999889</v>
      </c>
      <c r="U17" s="3">
        <f t="shared" si="1"/>
        <v>1129.1959999999963</v>
      </c>
      <c r="V17" s="3">
        <f t="shared" si="1"/>
        <v>1949.882500000007</v>
      </c>
      <c r="W17" s="3">
        <f t="shared" si="1"/>
        <v>79.869999999995343</v>
      </c>
      <c r="X17" s="3">
        <f t="shared" si="1"/>
        <v>744.875</v>
      </c>
      <c r="Y17" s="3">
        <f t="shared" si="1"/>
        <v>-4834.5810000000056</v>
      </c>
      <c r="Z17" s="3">
        <f t="shared" si="1"/>
        <v>1476.6779999999853</v>
      </c>
      <c r="AA17" s="3">
        <f t="shared" si="1"/>
        <v>1330.7039999999979</v>
      </c>
      <c r="AB17" s="3">
        <f t="shared" si="1"/>
        <v>-812.06500000000233</v>
      </c>
      <c r="AC17" s="3">
        <f t="shared" si="1"/>
        <v>3225.31700000001</v>
      </c>
      <c r="AD17" s="3">
        <f t="shared" si="1"/>
        <v>1357.3465000000142</v>
      </c>
      <c r="AE17" s="3">
        <f t="shared" si="1"/>
        <v>3320.2964000000065</v>
      </c>
      <c r="AF17" s="3">
        <f t="shared" si="1"/>
        <v>907.22849999999744</v>
      </c>
      <c r="AG17" s="3">
        <f t="shared" si="1"/>
        <v>-1169.8950000000041</v>
      </c>
      <c r="AH17" s="3">
        <f t="shared" si="1"/>
        <v>3648.213499999998</v>
      </c>
      <c r="AI17" s="3">
        <f t="shared" si="0"/>
        <v>12240.085499999979</v>
      </c>
    </row>
    <row r="18" spans="2:35" ht="15.75" thickBot="1" x14ac:dyDescent="0.3">
      <c r="B18" s="15" t="s">
        <v>49</v>
      </c>
      <c r="C18" s="102" t="s">
        <v>1</v>
      </c>
      <c r="D18" s="29">
        <v>62170.85</v>
      </c>
      <c r="E18" s="4">
        <v>68975.360000000001</v>
      </c>
      <c r="F18" s="4">
        <v>70437.16</v>
      </c>
      <c r="G18" s="4">
        <v>70206.41</v>
      </c>
      <c r="H18" s="4">
        <v>91214.27</v>
      </c>
      <c r="I18" s="4">
        <v>101689.7</v>
      </c>
      <c r="J18" s="4">
        <v>100376.45</v>
      </c>
      <c r="K18" s="4">
        <v>102276.12</v>
      </c>
      <c r="L18" s="4">
        <v>92190.88</v>
      </c>
      <c r="M18" s="4">
        <v>80828.73</v>
      </c>
      <c r="N18" s="5">
        <v>73666.06</v>
      </c>
      <c r="O18" s="5">
        <v>73988.070000000007</v>
      </c>
      <c r="P18" s="5">
        <v>73850</v>
      </c>
      <c r="Q18" s="5">
        <v>83242.89</v>
      </c>
      <c r="R18" s="5">
        <v>90688.57</v>
      </c>
      <c r="S18" s="5">
        <v>76124.03</v>
      </c>
      <c r="T18" s="5">
        <v>88887.7</v>
      </c>
      <c r="U18" s="5">
        <v>84401.99</v>
      </c>
      <c r="V18" s="5">
        <v>76502.69</v>
      </c>
      <c r="W18" s="5">
        <v>71693.7</v>
      </c>
      <c r="X18" s="5">
        <v>69639.11</v>
      </c>
      <c r="Y18" s="5">
        <v>71289.7</v>
      </c>
      <c r="Z18" s="5">
        <v>75031.34</v>
      </c>
      <c r="AA18" s="5">
        <v>79798.990000000005</v>
      </c>
      <c r="AB18" s="5">
        <v>77134.87</v>
      </c>
      <c r="AC18" s="5">
        <v>72083.05</v>
      </c>
      <c r="AD18" s="5">
        <v>81078.97</v>
      </c>
      <c r="AE18" s="5">
        <v>86727.91</v>
      </c>
      <c r="AF18" s="5">
        <v>90751.53</v>
      </c>
      <c r="AG18" s="5">
        <v>90229.77</v>
      </c>
      <c r="AH18" s="37">
        <v>38790</v>
      </c>
      <c r="AI18" s="105">
        <f>SUM(D18:AH18)</f>
        <v>2465966.87</v>
      </c>
    </row>
    <row r="19" spans="2:35" ht="15.75" thickBot="1" x14ac:dyDescent="0.3">
      <c r="B19" s="15" t="s">
        <v>83</v>
      </c>
      <c r="C19" s="102" t="s">
        <v>1</v>
      </c>
      <c r="D19" s="106">
        <f>(D39*10^6/9500/0.84)+((IF(D31&lt;0,D30*75.19,(D30-D31)*75.19)))+(SUM(D5:D12))+D16+D17</f>
        <v>42668.688560000002</v>
      </c>
      <c r="E19" s="106">
        <f t="shared" ref="E19:AH19" si="2">(E39*10^6/9500/0.84)+((IF(E31&lt;0,E30*75.19,(E30-E31)*75.19)))+(SUM(E5:E12))+E16+E17</f>
        <v>42328.884270000002</v>
      </c>
      <c r="F19" s="106">
        <f t="shared" si="2"/>
        <v>43945.216220000009</v>
      </c>
      <c r="G19" s="106">
        <f t="shared" si="2"/>
        <v>44604.428010000003</v>
      </c>
      <c r="H19" s="106">
        <f t="shared" si="2"/>
        <v>70511.231985363396</v>
      </c>
      <c r="I19" s="106">
        <f t="shared" si="2"/>
        <v>78102.256307819538</v>
      </c>
      <c r="J19" s="106">
        <f t="shared" si="2"/>
        <v>75830.556147619049</v>
      </c>
      <c r="K19" s="106">
        <f t="shared" si="2"/>
        <v>77212.4346114035</v>
      </c>
      <c r="L19" s="106">
        <f t="shared" si="2"/>
        <v>69180.519016791994</v>
      </c>
      <c r="M19" s="106">
        <f t="shared" si="2"/>
        <v>59422.00222187968</v>
      </c>
      <c r="N19" s="106">
        <f t="shared" si="2"/>
        <v>49334.182070000003</v>
      </c>
      <c r="O19" s="106">
        <f t="shared" si="2"/>
        <v>49097.713479999999</v>
      </c>
      <c r="P19" s="106">
        <f t="shared" si="2"/>
        <v>49784.373</v>
      </c>
      <c r="Q19" s="106">
        <f t="shared" si="2"/>
        <v>58956.258199999997</v>
      </c>
      <c r="R19" s="106">
        <f t="shared" si="2"/>
        <v>67425.216549999997</v>
      </c>
      <c r="S19" s="106">
        <f t="shared" si="2"/>
        <v>61266.29449</v>
      </c>
      <c r="T19" s="106">
        <f t="shared" si="2"/>
        <v>63798.463199999998</v>
      </c>
      <c r="U19" s="106">
        <f t="shared" si="2"/>
        <v>60246.524999999994</v>
      </c>
      <c r="V19" s="106">
        <f t="shared" si="2"/>
        <v>51134.989350000011</v>
      </c>
      <c r="W19" s="106">
        <f t="shared" si="2"/>
        <v>48396.794479999997</v>
      </c>
      <c r="X19" s="106">
        <f t="shared" si="2"/>
        <v>44844.429900000003</v>
      </c>
      <c r="Y19" s="106">
        <f t="shared" si="2"/>
        <v>41893.579809999996</v>
      </c>
      <c r="Z19" s="106">
        <f t="shared" si="2"/>
        <v>50771.281159999984</v>
      </c>
      <c r="AA19" s="106">
        <f t="shared" si="2"/>
        <v>54823.247349999998</v>
      </c>
      <c r="AB19" s="106">
        <f t="shared" si="2"/>
        <v>51124.319919999994</v>
      </c>
      <c r="AC19" s="106">
        <f t="shared" si="2"/>
        <v>47190.761030000009</v>
      </c>
      <c r="AD19" s="106">
        <f t="shared" si="2"/>
        <v>58342.976768621564</v>
      </c>
      <c r="AE19" s="106">
        <f t="shared" si="2"/>
        <v>66408.142088471184</v>
      </c>
      <c r="AF19" s="106">
        <f t="shared" si="2"/>
        <v>68149.446671829573</v>
      </c>
      <c r="AG19" s="106">
        <f t="shared" si="2"/>
        <v>65644.738320802004</v>
      </c>
      <c r="AH19" s="106">
        <f t="shared" si="2"/>
        <v>32239.511305238091</v>
      </c>
      <c r="AI19" s="107">
        <f>SUM(D19:AH19)</f>
        <v>1744679.4614958395</v>
      </c>
    </row>
    <row r="20" spans="2:35" ht="16.5" thickBot="1" x14ac:dyDescent="0.3">
      <c r="B20" s="231" t="s">
        <v>17</v>
      </c>
      <c r="C20" s="232"/>
      <c r="D20" s="243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5"/>
    </row>
    <row r="21" spans="2:35" x14ac:dyDescent="0.25">
      <c r="B21" s="15" t="s">
        <v>18</v>
      </c>
      <c r="C21" s="16" t="s">
        <v>46</v>
      </c>
      <c r="D21" s="60">
        <v>64.290000000000006</v>
      </c>
      <c r="E21" s="61">
        <v>67.31</v>
      </c>
      <c r="F21" s="61">
        <v>67.959999999999994</v>
      </c>
      <c r="G21" s="61">
        <v>64.55</v>
      </c>
      <c r="H21" s="61">
        <v>15.44</v>
      </c>
      <c r="I21" s="61">
        <v>0</v>
      </c>
      <c r="J21" s="61">
        <v>0</v>
      </c>
      <c r="K21" s="61">
        <v>0</v>
      </c>
      <c r="L21" s="61">
        <v>0</v>
      </c>
      <c r="M21" s="61">
        <v>16.100000000000001</v>
      </c>
      <c r="N21" s="61">
        <v>43.76</v>
      </c>
      <c r="O21" s="61">
        <v>49.84</v>
      </c>
      <c r="P21" s="61">
        <v>49.36</v>
      </c>
      <c r="Q21" s="61">
        <v>50.69</v>
      </c>
      <c r="R21" s="61">
        <v>54.34</v>
      </c>
      <c r="S21" s="61">
        <v>44.25</v>
      </c>
      <c r="T21" s="61">
        <v>47.77</v>
      </c>
      <c r="U21" s="61">
        <v>45.71</v>
      </c>
      <c r="V21" s="61">
        <v>43.59</v>
      </c>
      <c r="W21" s="61">
        <v>52.75</v>
      </c>
      <c r="X21" s="61">
        <v>55.06</v>
      </c>
      <c r="Y21" s="61">
        <v>59.81</v>
      </c>
      <c r="Z21" s="61">
        <v>61.02</v>
      </c>
      <c r="AA21" s="61">
        <v>54.57</v>
      </c>
      <c r="AB21" s="61">
        <v>57.61</v>
      </c>
      <c r="AC21" s="61">
        <v>49.34</v>
      </c>
      <c r="AD21" s="61">
        <v>20.76</v>
      </c>
      <c r="AE21" s="61">
        <v>0</v>
      </c>
      <c r="AF21" s="61">
        <v>0</v>
      </c>
      <c r="AG21" s="61">
        <v>0</v>
      </c>
      <c r="AH21" s="190">
        <v>0</v>
      </c>
      <c r="AI21" s="63">
        <f>SUM(D21:AH21)</f>
        <v>1135.8799999999999</v>
      </c>
    </row>
    <row r="22" spans="2:35" ht="15.75" thickBot="1" x14ac:dyDescent="0.3">
      <c r="B22" s="15" t="s">
        <v>19</v>
      </c>
      <c r="C22" s="17" t="s">
        <v>46</v>
      </c>
      <c r="D22" s="68">
        <v>56</v>
      </c>
      <c r="E22" s="69">
        <v>54.67</v>
      </c>
      <c r="F22" s="69">
        <v>54.91</v>
      </c>
      <c r="G22" s="69">
        <v>56.85</v>
      </c>
      <c r="H22" s="69">
        <v>55.56</v>
      </c>
      <c r="I22" s="69">
        <v>58.47</v>
      </c>
      <c r="J22" s="69">
        <v>63.38</v>
      </c>
      <c r="K22" s="69">
        <v>60.33</v>
      </c>
      <c r="L22" s="69">
        <v>59.36</v>
      </c>
      <c r="M22" s="69">
        <v>58.7</v>
      </c>
      <c r="N22" s="69">
        <v>55.77</v>
      </c>
      <c r="O22" s="69">
        <v>53.58</v>
      </c>
      <c r="P22" s="69">
        <v>45.07</v>
      </c>
      <c r="Q22" s="69">
        <v>43.12</v>
      </c>
      <c r="R22" s="69">
        <v>45.07</v>
      </c>
      <c r="S22" s="69">
        <v>45.21</v>
      </c>
      <c r="T22" s="69">
        <v>45.56</v>
      </c>
      <c r="U22" s="69">
        <v>45.44</v>
      </c>
      <c r="V22" s="69">
        <v>45.56</v>
      </c>
      <c r="W22" s="69">
        <v>49.1</v>
      </c>
      <c r="X22" s="69">
        <v>45.82</v>
      </c>
      <c r="Y22" s="69">
        <v>44.85</v>
      </c>
      <c r="Z22" s="69">
        <v>50.31</v>
      </c>
      <c r="AA22" s="69">
        <v>47.51</v>
      </c>
      <c r="AB22" s="69">
        <v>37.299999999999997</v>
      </c>
      <c r="AC22" s="69">
        <v>43.5</v>
      </c>
      <c r="AD22" s="69">
        <v>40.61</v>
      </c>
      <c r="AE22" s="69">
        <v>41.83</v>
      </c>
      <c r="AF22" s="69">
        <v>35.619999999999997</v>
      </c>
      <c r="AG22" s="69">
        <v>22.6</v>
      </c>
      <c r="AH22" s="191">
        <v>6</v>
      </c>
      <c r="AI22" s="71">
        <f>SUM(D22:AH22)</f>
        <v>1467.6599999999994</v>
      </c>
    </row>
    <row r="23" spans="2:35" ht="16.5" thickBot="1" x14ac:dyDescent="0.3">
      <c r="B23" s="231" t="s">
        <v>34</v>
      </c>
      <c r="C23" s="232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30"/>
    </row>
    <row r="24" spans="2:35" ht="15.75" thickBot="1" x14ac:dyDescent="0.3">
      <c r="B24" s="15" t="s">
        <v>20</v>
      </c>
      <c r="C24" s="21" t="s">
        <v>47</v>
      </c>
      <c r="D24" s="162">
        <v>37300</v>
      </c>
      <c r="E24" s="162">
        <v>6200</v>
      </c>
      <c r="F24" s="162">
        <v>6100</v>
      </c>
      <c r="G24" s="162">
        <v>6150</v>
      </c>
      <c r="H24" s="162">
        <v>6100</v>
      </c>
      <c r="I24" s="162">
        <v>6200</v>
      </c>
      <c r="J24" s="162">
        <v>6150</v>
      </c>
      <c r="K24" s="162">
        <v>5950</v>
      </c>
      <c r="L24" s="162">
        <v>6150</v>
      </c>
      <c r="M24" s="162">
        <v>5900</v>
      </c>
      <c r="N24" s="162">
        <v>6050</v>
      </c>
      <c r="O24" s="162">
        <v>6000</v>
      </c>
      <c r="P24" s="162">
        <v>5150</v>
      </c>
      <c r="Q24" s="162">
        <v>6000</v>
      </c>
      <c r="R24" s="162">
        <v>21250</v>
      </c>
      <c r="S24" s="162">
        <v>68900</v>
      </c>
      <c r="T24" s="162">
        <v>7250</v>
      </c>
      <c r="U24" s="162">
        <v>6100</v>
      </c>
      <c r="V24" s="162">
        <v>6050</v>
      </c>
      <c r="W24" s="162">
        <v>6150</v>
      </c>
      <c r="X24" s="162">
        <v>5950</v>
      </c>
      <c r="Y24" s="162">
        <v>6025</v>
      </c>
      <c r="Z24" s="162">
        <v>6754</v>
      </c>
      <c r="AA24" s="162">
        <v>6650</v>
      </c>
      <c r="AB24" s="162">
        <v>7200</v>
      </c>
      <c r="AC24" s="162">
        <v>6350</v>
      </c>
      <c r="AD24" s="162">
        <v>6150</v>
      </c>
      <c r="AE24" s="162">
        <v>5950</v>
      </c>
      <c r="AF24" s="162">
        <v>6150</v>
      </c>
      <c r="AG24" s="162">
        <v>7850</v>
      </c>
      <c r="AH24" s="162">
        <v>2350</v>
      </c>
      <c r="AI24" s="75">
        <f>SUM(D24:AH24)</f>
        <v>298479</v>
      </c>
    </row>
    <row r="25" spans="2:35" ht="16.5" thickBot="1" x14ac:dyDescent="0.3">
      <c r="B25" s="231" t="s">
        <v>35</v>
      </c>
      <c r="C25" s="232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175"/>
      <c r="AI25" s="79"/>
    </row>
    <row r="26" spans="2:35" x14ac:dyDescent="0.25">
      <c r="B26" s="19" t="s">
        <v>15</v>
      </c>
      <c r="C26" s="20" t="s">
        <v>21</v>
      </c>
      <c r="D26" s="162">
        <v>102144</v>
      </c>
      <c r="E26" s="162">
        <v>133408</v>
      </c>
      <c r="F26" s="174">
        <v>138944</v>
      </c>
      <c r="G26" s="226">
        <v>134224</v>
      </c>
      <c r="H26" s="162">
        <v>130880</v>
      </c>
      <c r="I26" s="162">
        <v>131584</v>
      </c>
      <c r="J26" s="162">
        <v>132160</v>
      </c>
      <c r="K26" s="162">
        <v>133350</v>
      </c>
      <c r="L26" s="162">
        <v>125856</v>
      </c>
      <c r="M26" s="174">
        <v>129104</v>
      </c>
      <c r="N26" s="226">
        <v>134850</v>
      </c>
      <c r="O26" s="162">
        <v>134064</v>
      </c>
      <c r="P26" s="162">
        <v>124080</v>
      </c>
      <c r="Q26" s="162">
        <v>132192</v>
      </c>
      <c r="R26" s="162">
        <v>129776</v>
      </c>
      <c r="S26" s="162">
        <v>73390</v>
      </c>
      <c r="T26" s="174">
        <v>142448</v>
      </c>
      <c r="U26" s="226">
        <v>139890</v>
      </c>
      <c r="V26" s="162">
        <v>134976</v>
      </c>
      <c r="W26" s="162">
        <v>132272</v>
      </c>
      <c r="X26" s="162">
        <v>131888</v>
      </c>
      <c r="Y26" s="162">
        <v>130736</v>
      </c>
      <c r="Z26" s="162">
        <v>137984</v>
      </c>
      <c r="AA26" s="174">
        <v>141008</v>
      </c>
      <c r="AB26" s="226">
        <v>143584</v>
      </c>
      <c r="AC26" s="162">
        <v>132480</v>
      </c>
      <c r="AD26" s="162">
        <v>130752</v>
      </c>
      <c r="AE26" s="162">
        <v>120976</v>
      </c>
      <c r="AF26" s="162">
        <v>125424</v>
      </c>
      <c r="AG26" s="162">
        <v>125000</v>
      </c>
      <c r="AH26" s="162">
        <v>48544</v>
      </c>
      <c r="AI26" s="63">
        <f>SUM(D26:AH26)</f>
        <v>3937968</v>
      </c>
    </row>
    <row r="27" spans="2:35" x14ac:dyDescent="0.25">
      <c r="B27" s="53" t="s">
        <v>79</v>
      </c>
      <c r="C27" s="14" t="s">
        <v>80</v>
      </c>
      <c r="D27" s="30">
        <f>(D26/24000)</f>
        <v>4.2560000000000002</v>
      </c>
      <c r="E27" s="23">
        <f t="shared" ref="E27:AH27" si="3">(E26/24000)</f>
        <v>5.5586666666666664</v>
      </c>
      <c r="F27" s="23">
        <f t="shared" si="3"/>
        <v>5.7893333333333334</v>
      </c>
      <c r="G27" s="23">
        <f t="shared" si="3"/>
        <v>5.5926666666666662</v>
      </c>
      <c r="H27" s="23">
        <f t="shared" si="3"/>
        <v>5.4533333333333331</v>
      </c>
      <c r="I27" s="23">
        <f t="shared" si="3"/>
        <v>5.4826666666666668</v>
      </c>
      <c r="J27" s="23">
        <f t="shared" si="3"/>
        <v>5.5066666666666668</v>
      </c>
      <c r="K27" s="23">
        <f t="shared" si="3"/>
        <v>5.5562500000000004</v>
      </c>
      <c r="L27" s="23">
        <f t="shared" si="3"/>
        <v>5.2439999999999998</v>
      </c>
      <c r="M27" s="23">
        <f t="shared" si="3"/>
        <v>5.3793333333333333</v>
      </c>
      <c r="N27" s="23">
        <f t="shared" si="3"/>
        <v>5.6187500000000004</v>
      </c>
      <c r="O27" s="23">
        <f t="shared" si="3"/>
        <v>5.5860000000000003</v>
      </c>
      <c r="P27" s="23">
        <f t="shared" si="3"/>
        <v>5.17</v>
      </c>
      <c r="Q27" s="23">
        <f t="shared" si="3"/>
        <v>5.508</v>
      </c>
      <c r="R27" s="23">
        <f t="shared" si="3"/>
        <v>5.4073333333333338</v>
      </c>
      <c r="S27" s="23">
        <f t="shared" si="3"/>
        <v>3.0579166666666668</v>
      </c>
      <c r="T27" s="23">
        <f t="shared" si="3"/>
        <v>5.9353333333333333</v>
      </c>
      <c r="U27" s="23">
        <f t="shared" si="3"/>
        <v>5.8287500000000003</v>
      </c>
      <c r="V27" s="23">
        <f t="shared" si="3"/>
        <v>5.6239999999999997</v>
      </c>
      <c r="W27" s="23">
        <f t="shared" si="3"/>
        <v>5.511333333333333</v>
      </c>
      <c r="X27" s="23">
        <f t="shared" si="3"/>
        <v>5.495333333333333</v>
      </c>
      <c r="Y27" s="23">
        <f t="shared" si="3"/>
        <v>5.4473333333333329</v>
      </c>
      <c r="Z27" s="23">
        <f t="shared" si="3"/>
        <v>5.7493333333333334</v>
      </c>
      <c r="AA27" s="23">
        <f t="shared" si="3"/>
        <v>5.8753333333333337</v>
      </c>
      <c r="AB27" s="23">
        <f t="shared" si="3"/>
        <v>5.9826666666666668</v>
      </c>
      <c r="AC27" s="23">
        <f t="shared" si="3"/>
        <v>5.52</v>
      </c>
      <c r="AD27" s="23">
        <f t="shared" si="3"/>
        <v>5.4480000000000004</v>
      </c>
      <c r="AE27" s="23">
        <f t="shared" si="3"/>
        <v>5.0406666666666666</v>
      </c>
      <c r="AF27" s="23">
        <f t="shared" si="3"/>
        <v>5.226</v>
      </c>
      <c r="AG27" s="23">
        <f t="shared" si="3"/>
        <v>5.208333333333333</v>
      </c>
      <c r="AH27" s="23">
        <f t="shared" si="3"/>
        <v>2.0226666666666668</v>
      </c>
      <c r="AI27" s="44"/>
    </row>
    <row r="28" spans="2:35" ht="15.75" thickBot="1" x14ac:dyDescent="0.3">
      <c r="B28" s="53" t="s">
        <v>81</v>
      </c>
      <c r="C28" s="14" t="s">
        <v>82</v>
      </c>
      <c r="D28" s="68">
        <f t="shared" ref="D28:AH28" si="4">IFERROR(D13/D26,"")</f>
        <v>0.32322632753759395</v>
      </c>
      <c r="E28" s="68">
        <f t="shared" si="4"/>
        <v>0.31448548812664906</v>
      </c>
      <c r="F28" s="68">
        <f t="shared" si="4"/>
        <v>0.31213093044679874</v>
      </c>
      <c r="G28" s="68">
        <f t="shared" si="4"/>
        <v>0.31253278102276794</v>
      </c>
      <c r="H28" s="68">
        <f t="shared" si="4"/>
        <v>0.31566106356968215</v>
      </c>
      <c r="I28" s="68">
        <f t="shared" si="4"/>
        <v>0.31717898832684827</v>
      </c>
      <c r="J28" s="68">
        <f t="shared" si="4"/>
        <v>0.31635638619854722</v>
      </c>
      <c r="K28" s="68">
        <f t="shared" si="4"/>
        <v>0.31477637795275593</v>
      </c>
      <c r="L28" s="68">
        <f t="shared" si="4"/>
        <v>0.31974939613526571</v>
      </c>
      <c r="M28" s="68">
        <f t="shared" si="4"/>
        <v>0.32053398810261496</v>
      </c>
      <c r="N28" s="68">
        <f t="shared" si="4"/>
        <v>0.31595847237671487</v>
      </c>
      <c r="O28" s="68">
        <f t="shared" si="4"/>
        <v>0.31552184031507341</v>
      </c>
      <c r="P28" s="68">
        <f t="shared" si="4"/>
        <v>0.32421566731141199</v>
      </c>
      <c r="Q28" s="68">
        <f t="shared" si="4"/>
        <v>0.31622798656499634</v>
      </c>
      <c r="R28" s="68">
        <f t="shared" si="4"/>
        <v>0.31781854888423128</v>
      </c>
      <c r="S28" s="68">
        <f t="shared" si="4"/>
        <v>0.34624281237225779</v>
      </c>
      <c r="T28" s="68">
        <f t="shared" si="4"/>
        <v>0.30917457598562287</v>
      </c>
      <c r="U28" s="68">
        <f t="shared" si="4"/>
        <v>0.3104510686968332</v>
      </c>
      <c r="V28" s="68">
        <f t="shared" si="4"/>
        <v>0.31479062944523473</v>
      </c>
      <c r="W28" s="68">
        <f t="shared" si="4"/>
        <v>0.31796321216886414</v>
      </c>
      <c r="X28" s="68">
        <f t="shared" si="4"/>
        <v>0.31839037668324643</v>
      </c>
      <c r="Y28" s="68">
        <f t="shared" si="4"/>
        <v>0.36083856780075879</v>
      </c>
      <c r="Z28" s="68">
        <f t="shared" si="4"/>
        <v>0.31188985679499071</v>
      </c>
      <c r="AA28" s="68">
        <f t="shared" si="4"/>
        <v>0.30934982412345402</v>
      </c>
      <c r="AB28" s="68">
        <f t="shared" si="4"/>
        <v>0.31061246378426566</v>
      </c>
      <c r="AC28" s="68">
        <f t="shared" si="4"/>
        <v>0.31473392210144924</v>
      </c>
      <c r="AD28" s="68">
        <f t="shared" si="4"/>
        <v>0.31776179331864901</v>
      </c>
      <c r="AE28" s="68">
        <f t="shared" si="4"/>
        <v>0.32708727350879513</v>
      </c>
      <c r="AF28" s="68">
        <f t="shared" si="4"/>
        <v>0.32431328932261766</v>
      </c>
      <c r="AG28" s="68">
        <f t="shared" si="4"/>
        <v>0.32485440000000004</v>
      </c>
      <c r="AH28" s="68">
        <f t="shared" si="4"/>
        <v>0.31952743902439024</v>
      </c>
      <c r="AI28" s="71"/>
    </row>
    <row r="29" spans="2:35" ht="16.5" thickBot="1" x14ac:dyDescent="0.3">
      <c r="B29" s="231" t="s">
        <v>22</v>
      </c>
      <c r="C29" s="232"/>
      <c r="D29" s="228"/>
      <c r="E29" s="229"/>
      <c r="F29" s="229"/>
      <c r="G29" s="229" t="s">
        <v>27</v>
      </c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29"/>
      <c r="AI29" s="230"/>
    </row>
    <row r="30" spans="2:35" ht="15.75" thickBot="1" x14ac:dyDescent="0.3">
      <c r="B30" s="15" t="s">
        <v>24</v>
      </c>
      <c r="C30" s="16" t="s">
        <v>23</v>
      </c>
      <c r="D30" s="60">
        <v>182.82400000000001</v>
      </c>
      <c r="E30" s="61">
        <v>240.55199999999999</v>
      </c>
      <c r="F30" s="61">
        <v>254.114</v>
      </c>
      <c r="G30" s="61">
        <v>247.55</v>
      </c>
      <c r="H30" s="61">
        <v>257.27300000000002</v>
      </c>
      <c r="I30" s="61">
        <v>205.33699999999999</v>
      </c>
      <c r="J30" s="61">
        <v>177.482</v>
      </c>
      <c r="K30" s="61">
        <v>168.88300000000001</v>
      </c>
      <c r="L30" s="61">
        <v>238.59899999999999</v>
      </c>
      <c r="M30" s="61">
        <v>275.50700000000001</v>
      </c>
      <c r="N30" s="61">
        <v>282.33800000000002</v>
      </c>
      <c r="O30" s="61">
        <v>277.86099999999999</v>
      </c>
      <c r="P30" s="61">
        <v>257.779</v>
      </c>
      <c r="Q30" s="61">
        <v>288.33699999999999</v>
      </c>
      <c r="R30" s="61">
        <v>257.178</v>
      </c>
      <c r="S30" s="61">
        <v>144.471</v>
      </c>
      <c r="T30" s="61">
        <v>272.16000000000003</v>
      </c>
      <c r="U30" s="61">
        <v>290.60000000000002</v>
      </c>
      <c r="V30" s="61">
        <v>287.79199999999997</v>
      </c>
      <c r="W30" s="61">
        <v>276.76</v>
      </c>
      <c r="X30" s="61">
        <v>255.72499999999999</v>
      </c>
      <c r="Y30" s="61">
        <v>280.63900000000001</v>
      </c>
      <c r="Z30" s="61">
        <v>293.738</v>
      </c>
      <c r="AA30" s="61">
        <v>278.18799999999999</v>
      </c>
      <c r="AB30" s="61">
        <v>287.76600000000002</v>
      </c>
      <c r="AC30" s="61">
        <v>261.83100000000002</v>
      </c>
      <c r="AD30" s="61">
        <v>236.512</v>
      </c>
      <c r="AE30" s="61">
        <v>227.23099999999999</v>
      </c>
      <c r="AF30" s="61">
        <v>275.66199999999998</v>
      </c>
      <c r="AG30" s="61">
        <v>261</v>
      </c>
      <c r="AH30" s="190">
        <v>116.76</v>
      </c>
      <c r="AI30" s="63">
        <f>SUM(D30:AH30)</f>
        <v>7658.4490000000014</v>
      </c>
    </row>
    <row r="31" spans="2:35" x14ac:dyDescent="0.25">
      <c r="B31" s="15" t="s">
        <v>50</v>
      </c>
      <c r="C31" s="16" t="s">
        <v>23</v>
      </c>
      <c r="D31" s="28">
        <v>0</v>
      </c>
      <c r="E31" s="3">
        <v>35.818999999999988</v>
      </c>
      <c r="F31" s="3">
        <v>18.976000000000006</v>
      </c>
      <c r="G31" s="3">
        <v>21.471000000000014</v>
      </c>
      <c r="H31" s="3">
        <v>14.437000000000033</v>
      </c>
      <c r="I31" s="3">
        <v>7.4149999999999778</v>
      </c>
      <c r="J31" s="3">
        <v>7.9419999999999966</v>
      </c>
      <c r="K31" s="3">
        <v>7.5880000000000116</v>
      </c>
      <c r="L31" s="3">
        <v>7.528999999999975</v>
      </c>
      <c r="M31" s="3">
        <v>11.53400000000002</v>
      </c>
      <c r="N31" s="3">
        <v>13.185000000000031</v>
      </c>
      <c r="O31" s="3">
        <v>13.368999999999989</v>
      </c>
      <c r="P31" s="3">
        <v>12.728999999999985</v>
      </c>
      <c r="Q31" s="3">
        <v>13.606999999999985</v>
      </c>
      <c r="R31" s="3">
        <v>2.5330000000000013</v>
      </c>
      <c r="S31" s="3">
        <v>0</v>
      </c>
      <c r="T31" s="3">
        <v>4.8800000000000168</v>
      </c>
      <c r="U31" s="3">
        <v>0</v>
      </c>
      <c r="V31" s="3">
        <v>26.676999999999961</v>
      </c>
      <c r="W31" s="3">
        <v>4.3679999999999737</v>
      </c>
      <c r="X31" s="3">
        <v>20.51499999999999</v>
      </c>
      <c r="Y31" s="3">
        <v>17.239999999999998</v>
      </c>
      <c r="Z31" s="3">
        <v>11.773999999999987</v>
      </c>
      <c r="AA31" s="3">
        <v>13.222999999999999</v>
      </c>
      <c r="AB31" s="3">
        <v>18.398000000000032</v>
      </c>
      <c r="AC31" s="3">
        <v>18.494000000000003</v>
      </c>
      <c r="AD31" s="3">
        <v>18.184000000000008</v>
      </c>
      <c r="AE31" s="3">
        <v>11.86099999999999</v>
      </c>
      <c r="AF31" s="3">
        <v>9.6859999999999786</v>
      </c>
      <c r="AG31" s="3">
        <v>0</v>
      </c>
      <c r="AH31" s="193">
        <v>5.0510000000000002</v>
      </c>
      <c r="AI31" s="44">
        <f>SUM(D31:AH31)</f>
        <v>368.48500000000001</v>
      </c>
    </row>
    <row r="32" spans="2:35" x14ac:dyDescent="0.25">
      <c r="B32" s="15" t="s">
        <v>25</v>
      </c>
      <c r="C32" s="18" t="s">
        <v>23</v>
      </c>
      <c r="D32" s="28">
        <v>10</v>
      </c>
      <c r="E32" s="3">
        <v>10</v>
      </c>
      <c r="F32" s="3">
        <v>10</v>
      </c>
      <c r="G32" s="3">
        <v>11</v>
      </c>
      <c r="H32" s="3">
        <v>3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1</v>
      </c>
      <c r="O32" s="3">
        <v>5</v>
      </c>
      <c r="P32" s="3">
        <v>6</v>
      </c>
      <c r="Q32" s="3">
        <v>6</v>
      </c>
      <c r="R32" s="3">
        <v>5</v>
      </c>
      <c r="S32" s="3">
        <v>10</v>
      </c>
      <c r="T32" s="3">
        <v>13</v>
      </c>
      <c r="U32" s="3">
        <v>13</v>
      </c>
      <c r="V32" s="3">
        <v>12</v>
      </c>
      <c r="W32" s="3">
        <v>12</v>
      </c>
      <c r="X32" s="3">
        <v>8</v>
      </c>
      <c r="Y32" s="3">
        <v>10</v>
      </c>
      <c r="Z32" s="3">
        <v>8</v>
      </c>
      <c r="AA32" s="3">
        <v>8</v>
      </c>
      <c r="AB32" s="3">
        <v>7</v>
      </c>
      <c r="AC32" s="3">
        <v>3</v>
      </c>
      <c r="AD32" s="3">
        <v>1</v>
      </c>
      <c r="AE32" s="3">
        <v>0</v>
      </c>
      <c r="AF32" s="3">
        <v>0</v>
      </c>
      <c r="AG32" s="3">
        <v>0</v>
      </c>
      <c r="AH32" s="193">
        <v>0</v>
      </c>
      <c r="AI32" s="44">
        <f t="shared" ref="AI32:AI37" si="5">SUM(D32:AH32)</f>
        <v>172</v>
      </c>
    </row>
    <row r="33" spans="2:37" x14ac:dyDescent="0.25">
      <c r="B33" s="15" t="s">
        <v>26</v>
      </c>
      <c r="C33" s="18" t="s">
        <v>23</v>
      </c>
      <c r="D33" s="28">
        <v>6</v>
      </c>
      <c r="E33" s="3">
        <v>7</v>
      </c>
      <c r="F33" s="3">
        <v>7</v>
      </c>
      <c r="G33" s="3">
        <v>5</v>
      </c>
      <c r="H33" s="3">
        <v>2</v>
      </c>
      <c r="I33" s="3">
        <v>0</v>
      </c>
      <c r="J33" s="3">
        <v>0</v>
      </c>
      <c r="K33" s="3">
        <v>0</v>
      </c>
      <c r="L33" s="3">
        <v>9</v>
      </c>
      <c r="M33" s="3">
        <v>10</v>
      </c>
      <c r="N33" s="3">
        <v>9</v>
      </c>
      <c r="O33" s="3">
        <v>9</v>
      </c>
      <c r="P33" s="3">
        <v>12</v>
      </c>
      <c r="Q33" s="3">
        <v>12</v>
      </c>
      <c r="R33" s="3">
        <v>14</v>
      </c>
      <c r="S33" s="3">
        <v>15</v>
      </c>
      <c r="T33" s="3">
        <v>18</v>
      </c>
      <c r="U33" s="3">
        <v>18</v>
      </c>
      <c r="V33" s="3">
        <v>18</v>
      </c>
      <c r="W33" s="3">
        <v>16</v>
      </c>
      <c r="X33" s="3">
        <v>8</v>
      </c>
      <c r="Y33" s="3">
        <v>6</v>
      </c>
      <c r="Z33" s="3">
        <v>8</v>
      </c>
      <c r="AA33" s="3">
        <v>16</v>
      </c>
      <c r="AB33" s="3">
        <v>17</v>
      </c>
      <c r="AC33" s="3">
        <v>5</v>
      </c>
      <c r="AD33" s="3">
        <v>5</v>
      </c>
      <c r="AE33" s="3">
        <v>5</v>
      </c>
      <c r="AF33" s="3">
        <v>15.24</v>
      </c>
      <c r="AG33" s="3">
        <v>12</v>
      </c>
      <c r="AH33" s="193">
        <v>4</v>
      </c>
      <c r="AI33" s="44">
        <f t="shared" si="5"/>
        <v>288.24</v>
      </c>
    </row>
    <row r="34" spans="2:37" x14ac:dyDescent="0.25">
      <c r="B34" s="15" t="s">
        <v>0</v>
      </c>
      <c r="C34" s="18" t="s">
        <v>23</v>
      </c>
      <c r="D34" s="28">
        <f>D5*9500/565/0.7/1000</f>
        <v>14.917882427307203</v>
      </c>
      <c r="E34" s="28">
        <f t="shared" ref="E34:AH35" si="6">E5*9500/565/0.7/1000</f>
        <v>1.8730973451327435</v>
      </c>
      <c r="F34" s="28">
        <f t="shared" si="6"/>
        <v>1.0034450063211127</v>
      </c>
      <c r="G34" s="28">
        <f t="shared" si="6"/>
        <v>3.1441276864728196</v>
      </c>
      <c r="H34" s="28">
        <f t="shared" si="6"/>
        <v>18.797869785082174</v>
      </c>
      <c r="I34" s="28">
        <f t="shared" si="6"/>
        <v>0.93654867256637175</v>
      </c>
      <c r="J34" s="28">
        <f t="shared" si="6"/>
        <v>0.91276864728192164</v>
      </c>
      <c r="K34" s="28">
        <f t="shared" si="6"/>
        <v>0</v>
      </c>
      <c r="L34" s="28">
        <f t="shared" si="6"/>
        <v>17.058565107458914</v>
      </c>
      <c r="M34" s="28">
        <f t="shared" si="6"/>
        <v>81.011460176991164</v>
      </c>
      <c r="N34" s="28">
        <f t="shared" si="6"/>
        <v>54.587408343868518</v>
      </c>
      <c r="O34" s="28">
        <f t="shared" si="6"/>
        <v>60.942560050568908</v>
      </c>
      <c r="P34" s="28">
        <f t="shared" si="6"/>
        <v>33.782528445006321</v>
      </c>
      <c r="Q34" s="28">
        <f t="shared" si="6"/>
        <v>71.712869785082177</v>
      </c>
      <c r="R34" s="28">
        <f t="shared" si="6"/>
        <v>26.290259165613154</v>
      </c>
      <c r="S34" s="28">
        <f t="shared" si="6"/>
        <v>73.050796460176997</v>
      </c>
      <c r="T34" s="28">
        <f t="shared" si="6"/>
        <v>29.634955752212392</v>
      </c>
      <c r="U34" s="28">
        <f t="shared" si="6"/>
        <v>72.917003792667515</v>
      </c>
      <c r="V34" s="28">
        <f t="shared" si="6"/>
        <v>77.867332490518322</v>
      </c>
      <c r="W34" s="28">
        <f t="shared" si="6"/>
        <v>32.511618204804044</v>
      </c>
      <c r="X34" s="28">
        <f t="shared" si="6"/>
        <v>6.6227370417193425</v>
      </c>
      <c r="Y34" s="28">
        <f t="shared" si="6"/>
        <v>17.66063211125158</v>
      </c>
      <c r="Z34" s="28">
        <f t="shared" si="6"/>
        <v>45.355714285714292</v>
      </c>
      <c r="AA34" s="28">
        <f t="shared" si="6"/>
        <v>28.430941845764856</v>
      </c>
      <c r="AB34" s="28">
        <f t="shared" si="6"/>
        <v>41.007452591656133</v>
      </c>
      <c r="AC34" s="28">
        <f t="shared" si="6"/>
        <v>12.777199747155498</v>
      </c>
      <c r="AD34" s="28">
        <f t="shared" si="6"/>
        <v>2.7411523388116312</v>
      </c>
      <c r="AE34" s="28">
        <f t="shared" si="6"/>
        <v>1.0033249051833124</v>
      </c>
      <c r="AF34" s="28">
        <f t="shared" si="6"/>
        <v>33.983337547408347</v>
      </c>
      <c r="AG34" s="28">
        <f t="shared" si="6"/>
        <v>51.242591656131481</v>
      </c>
      <c r="AH34" s="28">
        <f t="shared" si="6"/>
        <v>20.470278128950696</v>
      </c>
      <c r="AI34" s="44">
        <f t="shared" si="5"/>
        <v>934.24845954487989</v>
      </c>
    </row>
    <row r="35" spans="2:37" x14ac:dyDescent="0.25">
      <c r="B35" s="15" t="s">
        <v>2</v>
      </c>
      <c r="C35" s="18" t="s">
        <v>23</v>
      </c>
      <c r="D35" s="28">
        <f>D6*9500/565/0.7/1000</f>
        <v>43.215031605562579</v>
      </c>
      <c r="E35" s="28">
        <f t="shared" si="6"/>
        <v>0</v>
      </c>
      <c r="F35" s="28">
        <f>F6*9500/565/0.7/1000</f>
        <v>0</v>
      </c>
      <c r="G35" s="28">
        <f t="shared" si="6"/>
        <v>0</v>
      </c>
      <c r="H35" s="28">
        <f t="shared" si="6"/>
        <v>0</v>
      </c>
      <c r="I35" s="28">
        <f t="shared" si="6"/>
        <v>0</v>
      </c>
      <c r="J35" s="28">
        <f t="shared" si="6"/>
        <v>0</v>
      </c>
      <c r="K35" s="28">
        <f t="shared" si="6"/>
        <v>0</v>
      </c>
      <c r="L35" s="28">
        <f t="shared" si="6"/>
        <v>0</v>
      </c>
      <c r="M35" s="28">
        <f t="shared" si="6"/>
        <v>3.077231352718079</v>
      </c>
      <c r="N35" s="28">
        <f t="shared" si="6"/>
        <v>0</v>
      </c>
      <c r="O35" s="28">
        <f t="shared" si="6"/>
        <v>5.4186030341340077</v>
      </c>
      <c r="P35" s="28">
        <f t="shared" si="6"/>
        <v>97.735543615676363</v>
      </c>
      <c r="Q35" s="28">
        <f t="shared" si="6"/>
        <v>45.690195954487997</v>
      </c>
      <c r="R35" s="28">
        <f t="shared" si="6"/>
        <v>171.72288874841973</v>
      </c>
      <c r="S35" s="28">
        <f t="shared" si="6"/>
        <v>136.60231352718083</v>
      </c>
      <c r="T35" s="28">
        <f t="shared" si="6"/>
        <v>116.06501896333754</v>
      </c>
      <c r="U35" s="28">
        <f t="shared" si="6"/>
        <v>1.2710303413400759</v>
      </c>
      <c r="V35" s="28">
        <f t="shared" si="6"/>
        <v>1.8730973451327435</v>
      </c>
      <c r="W35" s="28">
        <f t="shared" si="6"/>
        <v>0</v>
      </c>
      <c r="X35" s="28">
        <f t="shared" si="6"/>
        <v>0</v>
      </c>
      <c r="Y35" s="28">
        <f t="shared" si="6"/>
        <v>0</v>
      </c>
      <c r="Z35" s="28">
        <f t="shared" si="6"/>
        <v>0</v>
      </c>
      <c r="AA35" s="28">
        <f t="shared" si="6"/>
        <v>0</v>
      </c>
      <c r="AB35" s="28">
        <f t="shared" si="6"/>
        <v>0</v>
      </c>
      <c r="AC35" s="28">
        <f t="shared" si="6"/>
        <v>0</v>
      </c>
      <c r="AD35" s="28">
        <f t="shared" si="6"/>
        <v>0</v>
      </c>
      <c r="AE35" s="28">
        <f t="shared" si="6"/>
        <v>0</v>
      </c>
      <c r="AF35" s="28">
        <f t="shared" si="6"/>
        <v>0</v>
      </c>
      <c r="AG35" s="28">
        <f t="shared" si="6"/>
        <v>20.73786346396966</v>
      </c>
      <c r="AH35" s="28">
        <f t="shared" si="6"/>
        <v>0</v>
      </c>
      <c r="AI35" s="44">
        <f t="shared" si="5"/>
        <v>643.40881795195946</v>
      </c>
    </row>
    <row r="36" spans="2:37" x14ac:dyDescent="0.25">
      <c r="B36" s="15" t="s">
        <v>6</v>
      </c>
      <c r="C36" s="18" t="s">
        <v>23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56.25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2.52</v>
      </c>
      <c r="AH36" s="28">
        <v>0</v>
      </c>
      <c r="AI36" s="44">
        <f t="shared" si="5"/>
        <v>58.77</v>
      </c>
    </row>
    <row r="37" spans="2:37" ht="15.75" thickBot="1" x14ac:dyDescent="0.3">
      <c r="B37" s="15" t="s">
        <v>48</v>
      </c>
      <c r="C37" s="17" t="s">
        <v>23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23.728000000000002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44">
        <f t="shared" si="5"/>
        <v>23.728000000000002</v>
      </c>
    </row>
    <row r="38" spans="2:37" ht="16.5" thickBot="1" x14ac:dyDescent="0.3">
      <c r="B38" s="231" t="s">
        <v>28</v>
      </c>
      <c r="C38" s="232"/>
      <c r="D38" s="228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</row>
    <row r="39" spans="2:37" x14ac:dyDescent="0.25">
      <c r="B39" s="15" t="s">
        <v>29</v>
      </c>
      <c r="C39" s="101" t="s">
        <v>32</v>
      </c>
      <c r="D39" s="60">
        <v>0</v>
      </c>
      <c r="E39" s="60">
        <v>0</v>
      </c>
      <c r="F39" s="60">
        <v>0</v>
      </c>
      <c r="G39" s="60">
        <v>0</v>
      </c>
      <c r="H39" s="60">
        <v>170</v>
      </c>
      <c r="I39" s="60">
        <v>177</v>
      </c>
      <c r="J39" s="60">
        <v>152</v>
      </c>
      <c r="K39" s="60">
        <v>135.1</v>
      </c>
      <c r="L39" s="60">
        <v>118.7</v>
      </c>
      <c r="M39" s="60">
        <v>64.8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117.4</v>
      </c>
      <c r="AE39" s="60">
        <v>158.5</v>
      </c>
      <c r="AF39" s="60">
        <v>158.30000000000001</v>
      </c>
      <c r="AG39" s="60">
        <v>139.9</v>
      </c>
      <c r="AH39" s="60">
        <v>64.599999999999994</v>
      </c>
      <c r="AI39" s="144">
        <f>SUM(D39:AH39)</f>
        <v>1456.3</v>
      </c>
    </row>
    <row r="40" spans="2:37" x14ac:dyDescent="0.25">
      <c r="B40" s="15" t="s">
        <v>30</v>
      </c>
      <c r="C40" s="15" t="s">
        <v>32</v>
      </c>
      <c r="D40" s="28">
        <v>235</v>
      </c>
      <c r="E40" s="3">
        <v>245</v>
      </c>
      <c r="F40" s="3">
        <v>251</v>
      </c>
      <c r="G40" s="3">
        <v>237</v>
      </c>
      <c r="H40" s="3">
        <v>55</v>
      </c>
      <c r="I40" s="3">
        <v>0</v>
      </c>
      <c r="J40" s="3">
        <v>0</v>
      </c>
      <c r="K40" s="3">
        <v>0</v>
      </c>
      <c r="L40" s="3">
        <v>0</v>
      </c>
      <c r="M40" s="3">
        <v>45</v>
      </c>
      <c r="N40" s="3">
        <v>151</v>
      </c>
      <c r="O40" s="3">
        <v>174</v>
      </c>
      <c r="P40" s="3">
        <v>174</v>
      </c>
      <c r="Q40" s="3">
        <v>182</v>
      </c>
      <c r="R40" s="3">
        <v>197</v>
      </c>
      <c r="S40" s="3">
        <v>153</v>
      </c>
      <c r="T40" s="3">
        <v>170</v>
      </c>
      <c r="U40" s="3">
        <v>159</v>
      </c>
      <c r="V40" s="3">
        <v>152</v>
      </c>
      <c r="W40" s="3">
        <v>202</v>
      </c>
      <c r="X40" s="3">
        <v>204</v>
      </c>
      <c r="Y40" s="3">
        <v>226</v>
      </c>
      <c r="Z40" s="3">
        <v>236</v>
      </c>
      <c r="AA40" s="3">
        <v>207</v>
      </c>
      <c r="AB40" s="3">
        <v>222</v>
      </c>
      <c r="AC40" s="3">
        <v>188</v>
      </c>
      <c r="AD40" s="3">
        <v>63</v>
      </c>
      <c r="AE40" s="3">
        <v>0</v>
      </c>
      <c r="AF40" s="3">
        <v>0</v>
      </c>
      <c r="AG40" s="3">
        <v>0</v>
      </c>
      <c r="AH40" s="193">
        <v>0</v>
      </c>
      <c r="AI40" s="145">
        <f>SUM(D40:AH40)</f>
        <v>4128</v>
      </c>
      <c r="AK40" s="161"/>
    </row>
    <row r="41" spans="2:37" x14ac:dyDescent="0.25">
      <c r="B41" s="15" t="s">
        <v>31</v>
      </c>
      <c r="C41" s="15" t="s">
        <v>32</v>
      </c>
      <c r="D41" s="28">
        <v>202</v>
      </c>
      <c r="E41" s="3">
        <v>196</v>
      </c>
      <c r="F41" s="3">
        <v>196</v>
      </c>
      <c r="G41" s="3">
        <v>204</v>
      </c>
      <c r="H41" s="3">
        <v>199</v>
      </c>
      <c r="I41" s="3">
        <v>212</v>
      </c>
      <c r="J41" s="3">
        <v>237</v>
      </c>
      <c r="K41" s="3">
        <v>218</v>
      </c>
      <c r="L41" s="3">
        <v>214</v>
      </c>
      <c r="M41" s="3">
        <v>210</v>
      </c>
      <c r="N41" s="3">
        <v>203</v>
      </c>
      <c r="O41" s="3">
        <v>194</v>
      </c>
      <c r="P41" s="3">
        <v>159</v>
      </c>
      <c r="Q41" s="3">
        <v>151</v>
      </c>
      <c r="R41" s="3">
        <v>159</v>
      </c>
      <c r="S41" s="3">
        <v>160</v>
      </c>
      <c r="T41" s="3">
        <v>161</v>
      </c>
      <c r="U41" s="3">
        <v>158</v>
      </c>
      <c r="V41" s="3">
        <v>161</v>
      </c>
      <c r="W41" s="3">
        <v>187</v>
      </c>
      <c r="X41" s="3">
        <v>166</v>
      </c>
      <c r="Y41" s="3">
        <v>157</v>
      </c>
      <c r="Z41" s="3">
        <v>192</v>
      </c>
      <c r="AA41" s="3">
        <v>183</v>
      </c>
      <c r="AB41" s="3">
        <v>136</v>
      </c>
      <c r="AC41" s="3">
        <v>159</v>
      </c>
      <c r="AD41" s="3">
        <v>147</v>
      </c>
      <c r="AE41" s="3">
        <v>150</v>
      </c>
      <c r="AF41" s="3">
        <v>127</v>
      </c>
      <c r="AG41" s="3">
        <v>73</v>
      </c>
      <c r="AH41" s="193">
        <v>19</v>
      </c>
      <c r="AI41" s="145">
        <f t="shared" ref="AI41:AI43" si="7">SUM(D41:AH41)</f>
        <v>5290</v>
      </c>
      <c r="AK41" s="161"/>
    </row>
    <row r="42" spans="2:37" x14ac:dyDescent="0.25">
      <c r="B42" s="15" t="s">
        <v>3</v>
      </c>
      <c r="C42" s="15" t="s">
        <v>32</v>
      </c>
      <c r="D42" s="31">
        <f t="shared" ref="D42:AH44" si="8">(D7*9500*0.84)/10^6</f>
        <v>0</v>
      </c>
      <c r="E42" s="6">
        <f t="shared" si="8"/>
        <v>0</v>
      </c>
      <c r="F42" s="6">
        <f t="shared" si="8"/>
        <v>0</v>
      </c>
      <c r="G42" s="6">
        <f t="shared" si="8"/>
        <v>0</v>
      </c>
      <c r="H42" s="6">
        <f t="shared" si="8"/>
        <v>0</v>
      </c>
      <c r="I42" s="6">
        <f t="shared" si="8"/>
        <v>0</v>
      </c>
      <c r="J42" s="6">
        <f t="shared" si="8"/>
        <v>0</v>
      </c>
      <c r="K42" s="6">
        <f t="shared" si="8"/>
        <v>0</v>
      </c>
      <c r="L42" s="6">
        <f t="shared" si="8"/>
        <v>0</v>
      </c>
      <c r="M42" s="6">
        <f t="shared" si="8"/>
        <v>0</v>
      </c>
      <c r="N42" s="6">
        <f t="shared" si="8"/>
        <v>0</v>
      </c>
      <c r="O42" s="6">
        <f t="shared" si="8"/>
        <v>0</v>
      </c>
      <c r="P42" s="6">
        <f t="shared" si="8"/>
        <v>0</v>
      </c>
      <c r="Q42" s="6">
        <f t="shared" si="8"/>
        <v>0</v>
      </c>
      <c r="R42" s="6">
        <f t="shared" si="8"/>
        <v>0</v>
      </c>
      <c r="S42" s="6">
        <f t="shared" si="8"/>
        <v>0</v>
      </c>
      <c r="T42" s="6">
        <f t="shared" si="8"/>
        <v>0</v>
      </c>
      <c r="U42" s="6">
        <f t="shared" si="8"/>
        <v>0</v>
      </c>
      <c r="V42" s="6">
        <f t="shared" si="8"/>
        <v>0</v>
      </c>
      <c r="W42" s="6">
        <f t="shared" si="8"/>
        <v>0</v>
      </c>
      <c r="X42" s="6">
        <f t="shared" si="8"/>
        <v>0</v>
      </c>
      <c r="Y42" s="6">
        <f t="shared" si="8"/>
        <v>0</v>
      </c>
      <c r="Z42" s="6">
        <f t="shared" si="8"/>
        <v>0</v>
      </c>
      <c r="AA42" s="6">
        <f t="shared" si="8"/>
        <v>0</v>
      </c>
      <c r="AB42" s="6">
        <f t="shared" si="8"/>
        <v>0</v>
      </c>
      <c r="AC42" s="6">
        <f t="shared" si="8"/>
        <v>0</v>
      </c>
      <c r="AD42" s="6">
        <f t="shared" si="8"/>
        <v>0</v>
      </c>
      <c r="AE42" s="6">
        <f t="shared" si="8"/>
        <v>0</v>
      </c>
      <c r="AF42" s="6">
        <f t="shared" si="8"/>
        <v>0</v>
      </c>
      <c r="AG42" s="6">
        <f t="shared" si="8"/>
        <v>0</v>
      </c>
      <c r="AH42" s="6">
        <f t="shared" si="8"/>
        <v>0</v>
      </c>
      <c r="AI42" s="145">
        <f t="shared" si="7"/>
        <v>0</v>
      </c>
      <c r="AK42" s="160"/>
    </row>
    <row r="43" spans="2:37" x14ac:dyDescent="0.25">
      <c r="B43" s="15" t="s">
        <v>4</v>
      </c>
      <c r="C43" s="15" t="s">
        <v>32</v>
      </c>
      <c r="D43" s="31">
        <f t="shared" si="8"/>
        <v>0</v>
      </c>
      <c r="E43" s="6">
        <f t="shared" si="8"/>
        <v>0</v>
      </c>
      <c r="F43" s="6">
        <f t="shared" si="8"/>
        <v>0</v>
      </c>
      <c r="G43" s="6">
        <f t="shared" si="8"/>
        <v>0</v>
      </c>
      <c r="H43" s="6">
        <f t="shared" si="8"/>
        <v>0</v>
      </c>
      <c r="I43" s="6">
        <f t="shared" si="8"/>
        <v>0</v>
      </c>
      <c r="J43" s="6">
        <f t="shared" si="8"/>
        <v>0</v>
      </c>
      <c r="K43" s="6">
        <f t="shared" si="8"/>
        <v>0</v>
      </c>
      <c r="L43" s="6">
        <f t="shared" si="8"/>
        <v>0</v>
      </c>
      <c r="M43" s="6">
        <f t="shared" si="8"/>
        <v>0</v>
      </c>
      <c r="N43" s="6">
        <f t="shared" si="8"/>
        <v>0</v>
      </c>
      <c r="O43" s="6">
        <f t="shared" si="8"/>
        <v>0</v>
      </c>
      <c r="P43" s="6">
        <f t="shared" si="8"/>
        <v>0</v>
      </c>
      <c r="Q43" s="6">
        <f t="shared" si="8"/>
        <v>0</v>
      </c>
      <c r="R43" s="6">
        <f t="shared" si="8"/>
        <v>0</v>
      </c>
      <c r="S43" s="6">
        <f t="shared" si="8"/>
        <v>0</v>
      </c>
      <c r="T43" s="6">
        <f t="shared" si="8"/>
        <v>0</v>
      </c>
      <c r="U43" s="6">
        <f t="shared" si="8"/>
        <v>0</v>
      </c>
      <c r="V43" s="6">
        <f t="shared" si="8"/>
        <v>0</v>
      </c>
      <c r="W43" s="6">
        <f t="shared" si="8"/>
        <v>0</v>
      </c>
      <c r="X43" s="6">
        <f t="shared" si="8"/>
        <v>0</v>
      </c>
      <c r="Y43" s="6">
        <f t="shared" si="8"/>
        <v>0</v>
      </c>
      <c r="Z43" s="6">
        <f t="shared" si="8"/>
        <v>0</v>
      </c>
      <c r="AA43" s="6">
        <f t="shared" si="8"/>
        <v>0</v>
      </c>
      <c r="AB43" s="6">
        <f t="shared" si="8"/>
        <v>0</v>
      </c>
      <c r="AC43" s="6">
        <f t="shared" si="8"/>
        <v>0</v>
      </c>
      <c r="AD43" s="6">
        <f t="shared" si="8"/>
        <v>0</v>
      </c>
      <c r="AE43" s="6">
        <f t="shared" si="8"/>
        <v>0</v>
      </c>
      <c r="AF43" s="6">
        <f t="shared" si="8"/>
        <v>0</v>
      </c>
      <c r="AG43" s="6">
        <f t="shared" si="8"/>
        <v>0</v>
      </c>
      <c r="AH43" s="6">
        <f t="shared" si="8"/>
        <v>0</v>
      </c>
      <c r="AI43" s="145">
        <f t="shared" si="7"/>
        <v>0</v>
      </c>
    </row>
    <row r="44" spans="2:37" ht="15.75" thickBot="1" x14ac:dyDescent="0.3">
      <c r="B44" s="15" t="s">
        <v>5</v>
      </c>
      <c r="C44" s="15" t="s">
        <v>32</v>
      </c>
      <c r="D44" s="80">
        <f t="shared" si="8"/>
        <v>0</v>
      </c>
      <c r="E44" s="81">
        <f t="shared" si="8"/>
        <v>0</v>
      </c>
      <c r="F44" s="81">
        <f t="shared" si="8"/>
        <v>0</v>
      </c>
      <c r="G44" s="81">
        <f t="shared" si="8"/>
        <v>0</v>
      </c>
      <c r="H44" s="81">
        <f t="shared" si="8"/>
        <v>0</v>
      </c>
      <c r="I44" s="81">
        <f t="shared" si="8"/>
        <v>0</v>
      </c>
      <c r="J44" s="81">
        <f t="shared" si="8"/>
        <v>0</v>
      </c>
      <c r="K44" s="81">
        <f t="shared" si="8"/>
        <v>0</v>
      </c>
      <c r="L44" s="81">
        <f t="shared" si="8"/>
        <v>0</v>
      </c>
      <c r="M44" s="81">
        <f t="shared" si="8"/>
        <v>0</v>
      </c>
      <c r="N44" s="81">
        <f t="shared" si="8"/>
        <v>0</v>
      </c>
      <c r="O44" s="81">
        <f t="shared" si="8"/>
        <v>0</v>
      </c>
      <c r="P44" s="81">
        <f t="shared" si="8"/>
        <v>0</v>
      </c>
      <c r="Q44" s="81">
        <f t="shared" si="8"/>
        <v>0</v>
      </c>
      <c r="R44" s="81">
        <f t="shared" si="8"/>
        <v>0</v>
      </c>
      <c r="S44" s="81">
        <f t="shared" si="8"/>
        <v>0</v>
      </c>
      <c r="T44" s="81">
        <f t="shared" si="8"/>
        <v>0</v>
      </c>
      <c r="U44" s="81">
        <f t="shared" si="8"/>
        <v>0</v>
      </c>
      <c r="V44" s="81">
        <f t="shared" si="8"/>
        <v>0</v>
      </c>
      <c r="W44" s="81">
        <f t="shared" si="8"/>
        <v>0</v>
      </c>
      <c r="X44" s="81">
        <f t="shared" si="8"/>
        <v>0</v>
      </c>
      <c r="Y44" s="81">
        <f t="shared" si="8"/>
        <v>0</v>
      </c>
      <c r="Z44" s="81">
        <f t="shared" si="8"/>
        <v>0</v>
      </c>
      <c r="AA44" s="81">
        <f t="shared" si="8"/>
        <v>0</v>
      </c>
      <c r="AB44" s="81">
        <f t="shared" si="8"/>
        <v>0</v>
      </c>
      <c r="AC44" s="81">
        <f t="shared" si="8"/>
        <v>0</v>
      </c>
      <c r="AD44" s="81">
        <f t="shared" si="8"/>
        <v>0</v>
      </c>
      <c r="AE44" s="81">
        <f t="shared" si="8"/>
        <v>0</v>
      </c>
      <c r="AF44" s="81">
        <f t="shared" si="8"/>
        <v>0</v>
      </c>
      <c r="AG44" s="81">
        <f t="shared" si="8"/>
        <v>0</v>
      </c>
      <c r="AH44" s="81">
        <f t="shared" si="8"/>
        <v>0</v>
      </c>
      <c r="AI44" s="145">
        <f>SUM(D44:AH44)</f>
        <v>0</v>
      </c>
    </row>
    <row r="45" spans="2:37" ht="16.5" thickBot="1" x14ac:dyDescent="0.3">
      <c r="B45" s="231" t="s">
        <v>40</v>
      </c>
      <c r="C45" s="232"/>
      <c r="D45" s="243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30"/>
    </row>
    <row r="46" spans="2:37" x14ac:dyDescent="0.25">
      <c r="B46" s="15" t="s">
        <v>41</v>
      </c>
      <c r="C46" s="16" t="s">
        <v>42</v>
      </c>
      <c r="D46" s="83">
        <v>6139.8009999999995</v>
      </c>
      <c r="E46" s="84">
        <v>6037.42</v>
      </c>
      <c r="F46" s="84">
        <v>6242.5639329805981</v>
      </c>
      <c r="G46" s="84">
        <v>5888.2199999999993</v>
      </c>
      <c r="H46" s="84">
        <v>5795.72</v>
      </c>
      <c r="I46" s="84">
        <v>4802.79</v>
      </c>
      <c r="J46" s="84">
        <v>5080.5200000000004</v>
      </c>
      <c r="K46" s="84">
        <v>5318.8099999999995</v>
      </c>
      <c r="L46" s="84">
        <v>5528.67</v>
      </c>
      <c r="M46" s="84">
        <v>5063.1679894179906</v>
      </c>
      <c r="N46" s="84">
        <v>5275.1075000000001</v>
      </c>
      <c r="O46" s="84">
        <v>5631.8374999999996</v>
      </c>
      <c r="P46" s="84">
        <v>2076.0700000000002</v>
      </c>
      <c r="Q46" s="61">
        <v>5315.48</v>
      </c>
      <c r="R46" s="61">
        <v>5437.1660997732433</v>
      </c>
      <c r="S46" s="61">
        <v>4447.57</v>
      </c>
      <c r="T46" s="61">
        <v>5513.2199999999993</v>
      </c>
      <c r="U46" s="61">
        <v>5889.8230000000003</v>
      </c>
      <c r="V46" s="61">
        <v>5776.5447999999997</v>
      </c>
      <c r="W46" s="61">
        <v>5188.8999999999996</v>
      </c>
      <c r="X46" s="61">
        <v>5076.13</v>
      </c>
      <c r="Y46" s="61">
        <v>5309.33</v>
      </c>
      <c r="Z46" s="61">
        <v>5387.35</v>
      </c>
      <c r="AA46" s="61">
        <v>5921.0719797178126</v>
      </c>
      <c r="AB46" s="61">
        <v>5430.2800000000007</v>
      </c>
      <c r="AC46" s="61">
        <v>4584.3386</v>
      </c>
      <c r="AD46" s="61">
        <v>5115.2999999999993</v>
      </c>
      <c r="AE46" s="61">
        <v>2998.15</v>
      </c>
      <c r="AF46" s="61">
        <v>4747.5</v>
      </c>
      <c r="AG46" s="61">
        <v>2980.3</v>
      </c>
      <c r="AH46" s="190">
        <v>1126.19</v>
      </c>
      <c r="AI46" s="63">
        <f>SUM(D46:AH46)</f>
        <v>155125.34240188965</v>
      </c>
    </row>
    <row r="47" spans="2:37" ht="15.75" thickBot="1" x14ac:dyDescent="0.3">
      <c r="B47" s="15" t="s">
        <v>43</v>
      </c>
      <c r="C47" s="17" t="s">
        <v>44</v>
      </c>
      <c r="D47" s="68">
        <f>D46*0.6*D51</f>
        <v>29949.949278</v>
      </c>
      <c r="E47" s="69">
        <f t="shared" ref="E47:AH47" si="9">E46*0.6*E51</f>
        <v>29450.534760000002</v>
      </c>
      <c r="F47" s="69">
        <f t="shared" si="9"/>
        <v>30451.226865079359</v>
      </c>
      <c r="G47" s="69">
        <f t="shared" si="9"/>
        <v>28722.737159999997</v>
      </c>
      <c r="H47" s="69">
        <f t="shared" si="9"/>
        <v>28271.522160000004</v>
      </c>
      <c r="I47" s="69">
        <f t="shared" si="9"/>
        <v>23428.009620000001</v>
      </c>
      <c r="J47" s="69">
        <f t="shared" si="9"/>
        <v>24782.776560000006</v>
      </c>
      <c r="K47" s="69">
        <f t="shared" si="9"/>
        <v>25945.155179999998</v>
      </c>
      <c r="L47" s="69">
        <f t="shared" si="9"/>
        <v>26968.85226</v>
      </c>
      <c r="M47" s="69">
        <f t="shared" si="9"/>
        <v>24698.13345238096</v>
      </c>
      <c r="N47" s="69">
        <f t="shared" si="9"/>
        <v>25731.974385000001</v>
      </c>
      <c r="O47" s="69">
        <f t="shared" si="9"/>
        <v>27472.103325</v>
      </c>
      <c r="P47" s="69">
        <f t="shared" si="9"/>
        <v>10127.069460000001</v>
      </c>
      <c r="Q47" s="69">
        <f t="shared" si="9"/>
        <v>25928.91144</v>
      </c>
      <c r="R47" s="69">
        <f t="shared" si="9"/>
        <v>26522.496234693885</v>
      </c>
      <c r="S47" s="69">
        <f t="shared" si="9"/>
        <v>21695.246460000002</v>
      </c>
      <c r="T47" s="69">
        <f t="shared" si="9"/>
        <v>26893.487159999997</v>
      </c>
      <c r="U47" s="69">
        <f t="shared" si="9"/>
        <v>28730.556594000005</v>
      </c>
      <c r="V47" s="69">
        <f t="shared" si="9"/>
        <v>28177.985534399999</v>
      </c>
      <c r="W47" s="69">
        <f t="shared" si="9"/>
        <v>25311.4542</v>
      </c>
      <c r="X47" s="69">
        <f t="shared" si="9"/>
        <v>24761.362140000001</v>
      </c>
      <c r="Y47" s="69">
        <f t="shared" si="9"/>
        <v>25898.911740000003</v>
      </c>
      <c r="Z47" s="69">
        <f t="shared" si="9"/>
        <v>26279.493300000006</v>
      </c>
      <c r="AA47" s="69">
        <f t="shared" si="9"/>
        <v>28882.989117063491</v>
      </c>
      <c r="AB47" s="69">
        <f t="shared" si="9"/>
        <v>26488.905840000003</v>
      </c>
      <c r="AC47" s="69">
        <f t="shared" si="9"/>
        <v>22362.403690800002</v>
      </c>
      <c r="AD47" s="69">
        <f t="shared" si="9"/>
        <v>24952.433399999998</v>
      </c>
      <c r="AE47" s="69">
        <f t="shared" si="9"/>
        <v>14624.975700000003</v>
      </c>
      <c r="AF47" s="69">
        <f t="shared" si="9"/>
        <v>23158.305000000004</v>
      </c>
      <c r="AG47" s="69">
        <f t="shared" si="9"/>
        <v>14537.903400000001</v>
      </c>
      <c r="AH47" s="69">
        <f t="shared" si="9"/>
        <v>5493.5548200000012</v>
      </c>
      <c r="AI47" s="71">
        <f>SUM(D47:AH47)</f>
        <v>756701.42023641756</v>
      </c>
    </row>
    <row r="48" spans="2:37" ht="16.5" thickBot="1" x14ac:dyDescent="0.3">
      <c r="B48" s="239" t="s">
        <v>52</v>
      </c>
      <c r="C48" s="240"/>
      <c r="D48" s="228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</row>
    <row r="49" spans="2:35" x14ac:dyDescent="0.25">
      <c r="B49" s="10" t="s">
        <v>36</v>
      </c>
      <c r="C49" s="110" t="s">
        <v>37</v>
      </c>
      <c r="D49" s="197">
        <v>26.7</v>
      </c>
      <c r="E49" s="197">
        <v>26.7</v>
      </c>
      <c r="F49" s="197">
        <v>26.7</v>
      </c>
      <c r="G49" s="197">
        <v>26.7</v>
      </c>
      <c r="H49" s="197">
        <v>26.7</v>
      </c>
      <c r="I49" s="197">
        <v>26.7</v>
      </c>
      <c r="J49" s="197">
        <v>26.7</v>
      </c>
      <c r="K49" s="197">
        <v>26.7</v>
      </c>
      <c r="L49" s="197">
        <v>26.7</v>
      </c>
      <c r="M49" s="197">
        <v>26.7</v>
      </c>
      <c r="N49" s="197">
        <v>26.7</v>
      </c>
      <c r="O49" s="197">
        <v>26.7</v>
      </c>
      <c r="P49" s="197">
        <v>26.7</v>
      </c>
      <c r="Q49" s="197">
        <v>26.7</v>
      </c>
      <c r="R49" s="197">
        <v>26.7</v>
      </c>
      <c r="S49" s="197">
        <v>26.7</v>
      </c>
      <c r="T49" s="197">
        <v>26.7</v>
      </c>
      <c r="U49" s="197">
        <v>26.7</v>
      </c>
      <c r="V49" s="197">
        <v>26.7</v>
      </c>
      <c r="W49" s="197">
        <v>26.7</v>
      </c>
      <c r="X49" s="197">
        <v>26.7</v>
      </c>
      <c r="Y49" s="197">
        <v>26.7</v>
      </c>
      <c r="Z49" s="197">
        <v>26.7</v>
      </c>
      <c r="AA49" s="197">
        <v>26.7</v>
      </c>
      <c r="AB49" s="197">
        <v>26.7</v>
      </c>
      <c r="AC49" s="197">
        <v>26.7</v>
      </c>
      <c r="AD49" s="197">
        <v>26.7</v>
      </c>
      <c r="AE49" s="197">
        <v>26.7</v>
      </c>
      <c r="AF49" s="197">
        <v>26.7</v>
      </c>
      <c r="AG49" s="197">
        <v>26.7</v>
      </c>
      <c r="AH49" s="197">
        <v>26.7</v>
      </c>
      <c r="AI49" s="85"/>
    </row>
    <row r="50" spans="2:35" x14ac:dyDescent="0.25">
      <c r="B50" s="13" t="s">
        <v>53</v>
      </c>
      <c r="C50" s="109" t="s">
        <v>54</v>
      </c>
      <c r="D50" s="197">
        <v>6.87</v>
      </c>
      <c r="E50" s="197">
        <v>6.87</v>
      </c>
      <c r="F50" s="197">
        <v>6.87</v>
      </c>
      <c r="G50" s="197">
        <v>6.87</v>
      </c>
      <c r="H50" s="197">
        <v>6.87</v>
      </c>
      <c r="I50" s="197">
        <v>6.87</v>
      </c>
      <c r="J50" s="197">
        <v>6.87</v>
      </c>
      <c r="K50" s="197">
        <v>6.87</v>
      </c>
      <c r="L50" s="197">
        <v>6.87</v>
      </c>
      <c r="M50" s="197">
        <v>6.87</v>
      </c>
      <c r="N50" s="197">
        <v>6.87</v>
      </c>
      <c r="O50" s="197">
        <v>6.87</v>
      </c>
      <c r="P50" s="197">
        <v>6.87</v>
      </c>
      <c r="Q50" s="197">
        <v>6.87</v>
      </c>
      <c r="R50" s="197">
        <v>6.87</v>
      </c>
      <c r="S50" s="197">
        <v>6.87</v>
      </c>
      <c r="T50" s="197">
        <v>6.87</v>
      </c>
      <c r="U50" s="197">
        <v>6.87</v>
      </c>
      <c r="V50" s="197">
        <v>6.87</v>
      </c>
      <c r="W50" s="197">
        <v>6.87</v>
      </c>
      <c r="X50" s="197">
        <v>6.87</v>
      </c>
      <c r="Y50" s="197">
        <v>6.87</v>
      </c>
      <c r="Z50" s="197">
        <v>6.87</v>
      </c>
      <c r="AA50" s="197">
        <v>6.87</v>
      </c>
      <c r="AB50" s="197">
        <v>6.87</v>
      </c>
      <c r="AC50" s="197">
        <v>6.87</v>
      </c>
      <c r="AD50" s="197">
        <v>6.87</v>
      </c>
      <c r="AE50" s="197">
        <v>6.87</v>
      </c>
      <c r="AF50" s="197">
        <v>6.87</v>
      </c>
      <c r="AG50" s="197">
        <v>6.87</v>
      </c>
      <c r="AH50" s="197">
        <v>6.87</v>
      </c>
      <c r="AI50" s="46"/>
    </row>
    <row r="51" spans="2:35" x14ac:dyDescent="0.25">
      <c r="B51" s="13" t="s">
        <v>126</v>
      </c>
      <c r="C51" s="109" t="s">
        <v>39</v>
      </c>
      <c r="D51" s="197">
        <v>8.1300000000000008</v>
      </c>
      <c r="E51" s="197">
        <v>8.1300000000000008</v>
      </c>
      <c r="F51" s="197">
        <v>8.1300000000000008</v>
      </c>
      <c r="G51" s="197">
        <v>8.1300000000000008</v>
      </c>
      <c r="H51" s="197">
        <v>8.1300000000000008</v>
      </c>
      <c r="I51" s="197">
        <v>8.1300000000000008</v>
      </c>
      <c r="J51" s="197">
        <v>8.1300000000000008</v>
      </c>
      <c r="K51" s="197">
        <v>8.1300000000000008</v>
      </c>
      <c r="L51" s="197">
        <v>8.1300000000000008</v>
      </c>
      <c r="M51" s="197">
        <v>8.1300000000000008</v>
      </c>
      <c r="N51" s="197">
        <v>8.1300000000000008</v>
      </c>
      <c r="O51" s="197">
        <v>8.1300000000000008</v>
      </c>
      <c r="P51" s="197">
        <v>8.1300000000000008</v>
      </c>
      <c r="Q51" s="197">
        <v>8.1300000000000008</v>
      </c>
      <c r="R51" s="197">
        <v>8.1300000000000008</v>
      </c>
      <c r="S51" s="197">
        <v>8.1300000000000008</v>
      </c>
      <c r="T51" s="197">
        <v>8.1300000000000008</v>
      </c>
      <c r="U51" s="197">
        <v>8.1300000000000008</v>
      </c>
      <c r="V51" s="197">
        <v>8.1300000000000008</v>
      </c>
      <c r="W51" s="197">
        <v>8.1300000000000008</v>
      </c>
      <c r="X51" s="197">
        <v>8.1300000000000008</v>
      </c>
      <c r="Y51" s="197">
        <v>8.1300000000000008</v>
      </c>
      <c r="Z51" s="197">
        <v>8.1300000000000008</v>
      </c>
      <c r="AA51" s="197">
        <v>8.1300000000000008</v>
      </c>
      <c r="AB51" s="197">
        <v>8.1300000000000008</v>
      </c>
      <c r="AC51" s="197">
        <v>8.1300000000000008</v>
      </c>
      <c r="AD51" s="197">
        <v>8.1300000000000008</v>
      </c>
      <c r="AE51" s="197">
        <v>8.1300000000000008</v>
      </c>
      <c r="AF51" s="197">
        <v>8.1300000000000008</v>
      </c>
      <c r="AG51" s="197">
        <v>8.1300000000000008</v>
      </c>
      <c r="AH51" s="197">
        <v>8.1300000000000008</v>
      </c>
      <c r="AI51" s="46"/>
    </row>
    <row r="52" spans="2:35" x14ac:dyDescent="0.25">
      <c r="B52" s="13" t="s">
        <v>127</v>
      </c>
      <c r="C52" s="109" t="s">
        <v>39</v>
      </c>
      <c r="D52" s="197">
        <v>13.1</v>
      </c>
      <c r="E52" s="197">
        <v>13.1</v>
      </c>
      <c r="F52" s="197">
        <v>13.1</v>
      </c>
      <c r="G52" s="197">
        <v>13.1</v>
      </c>
      <c r="H52" s="197">
        <v>13.1</v>
      </c>
      <c r="I52" s="197">
        <v>13.1</v>
      </c>
      <c r="J52" s="197">
        <v>13.1</v>
      </c>
      <c r="K52" s="197">
        <v>13.1</v>
      </c>
      <c r="L52" s="197">
        <v>13.1</v>
      </c>
      <c r="M52" s="197">
        <v>13.1</v>
      </c>
      <c r="N52" s="197">
        <v>13.1</v>
      </c>
      <c r="O52" s="197">
        <v>13.1</v>
      </c>
      <c r="P52" s="197">
        <v>13.1</v>
      </c>
      <c r="Q52" s="197">
        <v>13.1</v>
      </c>
      <c r="R52" s="197">
        <v>13.1</v>
      </c>
      <c r="S52" s="197">
        <v>13.1</v>
      </c>
      <c r="T52" s="197">
        <v>13.1</v>
      </c>
      <c r="U52" s="197">
        <v>13.1</v>
      </c>
      <c r="V52" s="197">
        <v>13.1</v>
      </c>
      <c r="W52" s="197">
        <v>13.1</v>
      </c>
      <c r="X52" s="197">
        <v>13.1</v>
      </c>
      <c r="Y52" s="197">
        <v>13.1</v>
      </c>
      <c r="Z52" s="197">
        <v>13.1</v>
      </c>
      <c r="AA52" s="197">
        <v>13.1</v>
      </c>
      <c r="AB52" s="197">
        <v>13.1</v>
      </c>
      <c r="AC52" s="197">
        <v>13.1</v>
      </c>
      <c r="AD52" s="197">
        <v>13.1</v>
      </c>
      <c r="AE52" s="197">
        <v>13.1</v>
      </c>
      <c r="AF52" s="197">
        <v>13.1</v>
      </c>
      <c r="AG52" s="197">
        <v>13.1</v>
      </c>
      <c r="AH52" s="197">
        <v>13.1</v>
      </c>
      <c r="AI52" s="46"/>
    </row>
    <row r="53" spans="2:35" x14ac:dyDescent="0.25">
      <c r="B53" s="219" t="s">
        <v>51</v>
      </c>
      <c r="C53" s="109" t="s">
        <v>39</v>
      </c>
      <c r="D53" s="108">
        <f>IFERROR(((D18-D19)*D49/D26)+1.2-(D47/D26),"")</f>
        <v>6.0045676806273489</v>
      </c>
      <c r="E53" s="108">
        <f t="shared" ref="E53:AH53" si="10">IFERROR(((E18-E19)*E49/E26)+1.2-(E47/E26),"")</f>
        <v>6.3122149138807266</v>
      </c>
      <c r="F53" s="108">
        <f t="shared" si="10"/>
        <v>6.0716293763021119</v>
      </c>
      <c r="G53" s="108">
        <f t="shared" si="10"/>
        <v>6.0787860738243529</v>
      </c>
      <c r="H53" s="108">
        <f t="shared" si="10"/>
        <v>5.207484664049491</v>
      </c>
      <c r="I53" s="108">
        <f t="shared" si="10"/>
        <v>5.8081342485501137</v>
      </c>
      <c r="J53" s="108">
        <f t="shared" si="10"/>
        <v>5.9714330304068648</v>
      </c>
      <c r="K53" s="108">
        <f t="shared" si="10"/>
        <v>6.0238113587965989</v>
      </c>
      <c r="L53" s="108">
        <f t="shared" si="10"/>
        <v>5.8673006133331267</v>
      </c>
      <c r="M53" s="108">
        <f t="shared" si="10"/>
        <v>5.4358214944806633</v>
      </c>
      <c r="N53" s="108">
        <f t="shared" si="10"/>
        <v>5.826838460111234</v>
      </c>
      <c r="O53" s="108">
        <f t="shared" si="10"/>
        <v>5.9522110019020786</v>
      </c>
      <c r="P53" s="108">
        <f t="shared" si="10"/>
        <v>6.2969146634429398</v>
      </c>
      <c r="Q53" s="108">
        <f t="shared" si="10"/>
        <v>5.9092422962055196</v>
      </c>
      <c r="R53" s="108">
        <f t="shared" si="10"/>
        <v>5.7818105110367588</v>
      </c>
      <c r="S53" s="108">
        <f t="shared" si="10"/>
        <v>6.3097736974655945</v>
      </c>
      <c r="T53" s="108">
        <f t="shared" si="10"/>
        <v>5.7138516188363466</v>
      </c>
      <c r="U53" s="108">
        <f t="shared" si="10"/>
        <v>5.6050350911859343</v>
      </c>
      <c r="V53" s="108">
        <f t="shared" si="10"/>
        <v>6.0092966291829644</v>
      </c>
      <c r="W53" s="108">
        <f t="shared" si="10"/>
        <v>5.7112792063626472</v>
      </c>
      <c r="X53" s="108">
        <f t="shared" si="10"/>
        <v>6.0318011989718547</v>
      </c>
      <c r="Y53" s="108">
        <f t="shared" si="10"/>
        <v>7.0054208277215162</v>
      </c>
      <c r="Z53" s="108">
        <f t="shared" si="10"/>
        <v>5.7038850716604852</v>
      </c>
      <c r="AA53" s="108">
        <f t="shared" si="10"/>
        <v>5.7243485450324574</v>
      </c>
      <c r="AB53" s="108">
        <f t="shared" si="10"/>
        <v>5.8522786751727214</v>
      </c>
      <c r="AC53" s="108">
        <f t="shared" si="10"/>
        <v>6.0479899743976437</v>
      </c>
      <c r="AD53" s="108">
        <f t="shared" si="10"/>
        <v>5.6519287343811513</v>
      </c>
      <c r="AE53" s="108">
        <f t="shared" si="10"/>
        <v>5.5637814734973832</v>
      </c>
      <c r="AF53" s="108">
        <f t="shared" si="10"/>
        <v>5.8268443030213541</v>
      </c>
      <c r="AG53" s="108">
        <f t="shared" si="10"/>
        <v>6.335059539476692</v>
      </c>
      <c r="AH53" s="108">
        <f t="shared" si="10"/>
        <v>4.6897102284554828</v>
      </c>
      <c r="AI53" s="46"/>
    </row>
    <row r="54" spans="2:35" x14ac:dyDescent="0.25">
      <c r="B54" s="13" t="s">
        <v>75</v>
      </c>
      <c r="C54" s="109" t="s">
        <v>44</v>
      </c>
      <c r="D54" s="25">
        <f t="shared" ref="D54:AH54" si="11">IFERROR((D51-D53)*D26,"")</f>
        <v>217100.15883000015</v>
      </c>
      <c r="E54" s="25">
        <f t="shared" si="11"/>
        <v>242507.07276900014</v>
      </c>
      <c r="F54" s="25">
        <f t="shared" si="11"/>
        <v>285998.24793907948</v>
      </c>
      <c r="G54" s="25">
        <f t="shared" si="11"/>
        <v>275322.13802700018</v>
      </c>
      <c r="H54" s="25">
        <f t="shared" si="11"/>
        <v>382498.80716920272</v>
      </c>
      <c r="I54" s="25">
        <f t="shared" si="11"/>
        <v>305520.38303878193</v>
      </c>
      <c r="J54" s="25">
        <f t="shared" si="11"/>
        <v>285276.21070142888</v>
      </c>
      <c r="K54" s="25">
        <f t="shared" si="11"/>
        <v>280860.25530447363</v>
      </c>
      <c r="L54" s="25">
        <f t="shared" si="11"/>
        <v>284774.2940083461</v>
      </c>
      <c r="M54" s="25">
        <f t="shared" si="11"/>
        <v>347829.22177656856</v>
      </c>
      <c r="N54" s="25">
        <f t="shared" si="11"/>
        <v>310581.33365400019</v>
      </c>
      <c r="O54" s="25">
        <f t="shared" si="11"/>
        <v>291963.10424099985</v>
      </c>
      <c r="P54" s="25">
        <f t="shared" si="11"/>
        <v>227449.22856000013</v>
      </c>
      <c r="Q54" s="25">
        <f t="shared" si="11"/>
        <v>293566.40238000004</v>
      </c>
      <c r="R54" s="25">
        <f t="shared" si="11"/>
        <v>304738.63911969372</v>
      </c>
      <c r="S54" s="25">
        <f t="shared" si="11"/>
        <v>133586.40834300008</v>
      </c>
      <c r="T54" s="25">
        <f t="shared" si="11"/>
        <v>344175.50460000022</v>
      </c>
      <c r="U54" s="25">
        <f t="shared" si="11"/>
        <v>353217.34109399974</v>
      </c>
      <c r="V54" s="25">
        <f t="shared" si="11"/>
        <v>286244.05817940028</v>
      </c>
      <c r="W54" s="25">
        <f t="shared" si="11"/>
        <v>319929.03681600001</v>
      </c>
      <c r="X54" s="25">
        <f t="shared" si="11"/>
        <v>276727.2434700001</v>
      </c>
      <c r="Y54" s="25">
        <f t="shared" si="11"/>
        <v>147022.98266699997</v>
      </c>
      <c r="Z54" s="25">
        <f t="shared" si="11"/>
        <v>334765.0422719997</v>
      </c>
      <c r="AA54" s="25">
        <f t="shared" si="11"/>
        <v>339216.10036206339</v>
      </c>
      <c r="AB54" s="25">
        <f t="shared" si="11"/>
        <v>327044.33870400011</v>
      </c>
      <c r="AC54" s="25">
        <f t="shared" si="11"/>
        <v>275824.68819180026</v>
      </c>
      <c r="AD54" s="25">
        <f t="shared" si="11"/>
        <v>324012.77412219578</v>
      </c>
      <c r="AE54" s="25">
        <f t="shared" si="11"/>
        <v>310450.85246218066</v>
      </c>
      <c r="AF54" s="25">
        <f t="shared" si="11"/>
        <v>288871.00013784977</v>
      </c>
      <c r="AG54" s="25">
        <f t="shared" si="11"/>
        <v>224367.55756541359</v>
      </c>
      <c r="AH54" s="25">
        <f t="shared" si="11"/>
        <v>167005.42666985709</v>
      </c>
      <c r="AI54" s="149">
        <f>SUM(D54:AH54)</f>
        <v>8788445.8531753365</v>
      </c>
    </row>
    <row r="55" spans="2:35" x14ac:dyDescent="0.25">
      <c r="B55" s="13" t="s">
        <v>84</v>
      </c>
      <c r="C55" s="109" t="s">
        <v>74</v>
      </c>
      <c r="D55" s="26">
        <f>IFERROR(D54/10^5,0)</f>
        <v>2.1710015883000016</v>
      </c>
      <c r="E55" s="26">
        <f>IFERROR(E54/10^5,0)+D55</f>
        <v>4.5960723159900034</v>
      </c>
      <c r="F55" s="26">
        <f t="shared" ref="F55:AH55" si="12">IFERROR(F54/10^5,0)+E55</f>
        <v>7.4560547953807976</v>
      </c>
      <c r="G55" s="26">
        <f t="shared" si="12"/>
        <v>10.2092761756508</v>
      </c>
      <c r="H55" s="26">
        <f t="shared" si="12"/>
        <v>14.034264247342827</v>
      </c>
      <c r="I55" s="26">
        <f t="shared" si="12"/>
        <v>17.089468077730647</v>
      </c>
      <c r="J55" s="26">
        <f t="shared" si="12"/>
        <v>19.942230184744936</v>
      </c>
      <c r="K55" s="26">
        <f t="shared" si="12"/>
        <v>22.750832737789672</v>
      </c>
      <c r="L55" s="26">
        <f t="shared" si="12"/>
        <v>25.598575677873132</v>
      </c>
      <c r="M55" s="26">
        <f t="shared" si="12"/>
        <v>29.076867895638816</v>
      </c>
      <c r="N55" s="26">
        <f t="shared" si="12"/>
        <v>32.182681232178815</v>
      </c>
      <c r="O55" s="26">
        <f t="shared" si="12"/>
        <v>35.102312274588812</v>
      </c>
      <c r="P55" s="26">
        <f t="shared" si="12"/>
        <v>37.376804560188816</v>
      </c>
      <c r="Q55" s="26">
        <f t="shared" si="12"/>
        <v>40.312468583988817</v>
      </c>
      <c r="R55" s="26">
        <f t="shared" si="12"/>
        <v>43.359854975185755</v>
      </c>
      <c r="S55" s="26">
        <f t="shared" si="12"/>
        <v>44.695719058615758</v>
      </c>
      <c r="T55" s="26">
        <f t="shared" si="12"/>
        <v>48.137474104615762</v>
      </c>
      <c r="U55" s="26">
        <f t="shared" si="12"/>
        <v>51.669647515555759</v>
      </c>
      <c r="V55" s="26">
        <f t="shared" si="12"/>
        <v>54.532088097349764</v>
      </c>
      <c r="W55" s="26">
        <f t="shared" si="12"/>
        <v>57.731378465509763</v>
      </c>
      <c r="X55" s="26">
        <f t="shared" si="12"/>
        <v>60.498650900209768</v>
      </c>
      <c r="Y55" s="26">
        <f t="shared" si="12"/>
        <v>61.968880726879767</v>
      </c>
      <c r="Z55" s="26">
        <f t="shared" si="12"/>
        <v>65.316531149599768</v>
      </c>
      <c r="AA55" s="26">
        <f t="shared" si="12"/>
        <v>68.708692153220397</v>
      </c>
      <c r="AB55" s="26">
        <f t="shared" si="12"/>
        <v>71.979135540260401</v>
      </c>
      <c r="AC55" s="26">
        <f t="shared" si="12"/>
        <v>74.737382422178399</v>
      </c>
      <c r="AD55" s="26">
        <f t="shared" si="12"/>
        <v>77.977510163400353</v>
      </c>
      <c r="AE55" s="26">
        <f t="shared" si="12"/>
        <v>81.08201868802216</v>
      </c>
      <c r="AF55" s="26">
        <f t="shared" si="12"/>
        <v>83.970728689400659</v>
      </c>
      <c r="AG55" s="26">
        <f t="shared" si="12"/>
        <v>86.214404265054796</v>
      </c>
      <c r="AH55" s="26">
        <f t="shared" si="12"/>
        <v>87.884458531753367</v>
      </c>
      <c r="AI55" s="46"/>
    </row>
    <row r="56" spans="2:35" x14ac:dyDescent="0.25">
      <c r="B56" s="13" t="s">
        <v>98</v>
      </c>
      <c r="C56" s="109" t="s">
        <v>21</v>
      </c>
      <c r="D56" s="6">
        <f t="shared" ref="D56:AH56" si="13">D24+D26</f>
        <v>139444</v>
      </c>
      <c r="E56" s="6">
        <f t="shared" si="13"/>
        <v>139608</v>
      </c>
      <c r="F56" s="6">
        <f t="shared" si="13"/>
        <v>145044</v>
      </c>
      <c r="G56" s="6">
        <f t="shared" si="13"/>
        <v>140374</v>
      </c>
      <c r="H56" s="6">
        <f t="shared" si="13"/>
        <v>136980</v>
      </c>
      <c r="I56" s="6">
        <f t="shared" si="13"/>
        <v>137784</v>
      </c>
      <c r="J56" s="6">
        <f t="shared" si="13"/>
        <v>138310</v>
      </c>
      <c r="K56" s="6">
        <f t="shared" si="13"/>
        <v>139300</v>
      </c>
      <c r="L56" s="6">
        <f t="shared" si="13"/>
        <v>132006</v>
      </c>
      <c r="M56" s="6">
        <f t="shared" si="13"/>
        <v>135004</v>
      </c>
      <c r="N56" s="6">
        <f t="shared" si="13"/>
        <v>140900</v>
      </c>
      <c r="O56" s="6">
        <f t="shared" si="13"/>
        <v>140064</v>
      </c>
      <c r="P56" s="6">
        <f t="shared" si="13"/>
        <v>129230</v>
      </c>
      <c r="Q56" s="6">
        <f t="shared" si="13"/>
        <v>138192</v>
      </c>
      <c r="R56" s="6">
        <f t="shared" si="13"/>
        <v>151026</v>
      </c>
      <c r="S56" s="6">
        <f t="shared" si="13"/>
        <v>142290</v>
      </c>
      <c r="T56" s="6">
        <f t="shared" si="13"/>
        <v>149698</v>
      </c>
      <c r="U56" s="6">
        <f t="shared" si="13"/>
        <v>145990</v>
      </c>
      <c r="V56" s="6">
        <f t="shared" si="13"/>
        <v>141026</v>
      </c>
      <c r="W56" s="6">
        <f t="shared" si="13"/>
        <v>138422</v>
      </c>
      <c r="X56" s="6">
        <f t="shared" si="13"/>
        <v>137838</v>
      </c>
      <c r="Y56" s="6">
        <f t="shared" si="13"/>
        <v>136761</v>
      </c>
      <c r="Z56" s="6">
        <f t="shared" si="13"/>
        <v>144738</v>
      </c>
      <c r="AA56" s="6">
        <f t="shared" si="13"/>
        <v>147658</v>
      </c>
      <c r="AB56" s="6">
        <f t="shared" si="13"/>
        <v>150784</v>
      </c>
      <c r="AC56" s="6">
        <f t="shared" si="13"/>
        <v>138830</v>
      </c>
      <c r="AD56" s="6">
        <f t="shared" si="13"/>
        <v>136902</v>
      </c>
      <c r="AE56" s="6">
        <f t="shared" si="13"/>
        <v>126926</v>
      </c>
      <c r="AF56" s="6">
        <f t="shared" si="13"/>
        <v>131574</v>
      </c>
      <c r="AG56" s="6">
        <f t="shared" si="13"/>
        <v>132850</v>
      </c>
      <c r="AH56" s="6">
        <f t="shared" si="13"/>
        <v>50894</v>
      </c>
      <c r="AI56" s="118">
        <f>SUM(D56:AH56)</f>
        <v>4236447</v>
      </c>
    </row>
    <row r="57" spans="2:35" ht="15.75" thickBot="1" x14ac:dyDescent="0.3">
      <c r="B57" s="127" t="s">
        <v>77</v>
      </c>
      <c r="C57" s="128" t="s">
        <v>78</v>
      </c>
      <c r="D57" s="129">
        <f>IFERROR(((D26*D53)+(D24*D52))/D56,D52)</f>
        <v>7.9025312037090147</v>
      </c>
      <c r="E57" s="129">
        <f t="shared" ref="E57:AH57" si="14">IFERROR(((E26*E53)+(E24*E52))/E56,E52)</f>
        <v>6.6136608735244398</v>
      </c>
      <c r="F57" s="129">
        <f t="shared" si="14"/>
        <v>6.3672159624729092</v>
      </c>
      <c r="G57" s="129">
        <f t="shared" si="14"/>
        <v>6.3863962127815688</v>
      </c>
      <c r="H57" s="129">
        <f t="shared" si="14"/>
        <v>5.5589545395736417</v>
      </c>
      <c r="I57" s="129">
        <f t="shared" si="14"/>
        <v>6.1362533890815927</v>
      </c>
      <c r="J57" s="129">
        <f t="shared" si="14"/>
        <v>6.2884071238418855</v>
      </c>
      <c r="K57" s="129">
        <f t="shared" si="14"/>
        <v>6.3260606223655884</v>
      </c>
      <c r="L57" s="129">
        <f t="shared" si="14"/>
        <v>6.2042633364517821</v>
      </c>
      <c r="M57" s="129">
        <f t="shared" si="14"/>
        <v>5.7707645567792927</v>
      </c>
      <c r="N57" s="129">
        <f t="shared" si="14"/>
        <v>6.1391353182824693</v>
      </c>
      <c r="O57" s="129">
        <f t="shared" si="14"/>
        <v>6.2584048417794742</v>
      </c>
      <c r="P57" s="129">
        <f t="shared" si="14"/>
        <v>6.5680273267817064</v>
      </c>
      <c r="Q57" s="129">
        <f t="shared" si="14"/>
        <v>6.2214495601771453</v>
      </c>
      <c r="R57" s="129">
        <f t="shared" si="14"/>
        <v>6.8115108715075978</v>
      </c>
      <c r="S57" s="129">
        <f t="shared" si="14"/>
        <v>9.5977531214913192</v>
      </c>
      <c r="T57" s="129">
        <f t="shared" si="14"/>
        <v>6.0715689949097511</v>
      </c>
      <c r="U57" s="129">
        <f t="shared" si="14"/>
        <v>5.9182023351325457</v>
      </c>
      <c r="V57" s="129">
        <f t="shared" si="14"/>
        <v>6.3134870294881784</v>
      </c>
      <c r="W57" s="129">
        <f t="shared" si="14"/>
        <v>6.0395552960078609</v>
      </c>
      <c r="X57" s="129">
        <f t="shared" si="14"/>
        <v>6.3369114215963664</v>
      </c>
      <c r="Y57" s="129">
        <f t="shared" si="14"/>
        <v>7.2739172522356528</v>
      </c>
      <c r="Z57" s="129">
        <f t="shared" si="14"/>
        <v>6.0490146176401529</v>
      </c>
      <c r="AA57" s="129">
        <f t="shared" si="14"/>
        <v>6.0565220959103927</v>
      </c>
      <c r="AB57" s="129">
        <f t="shared" si="14"/>
        <v>6.19836044471562</v>
      </c>
      <c r="AC57" s="129">
        <f t="shared" si="14"/>
        <v>6.3705446359446798</v>
      </c>
      <c r="AD57" s="129">
        <f t="shared" si="14"/>
        <v>5.9865157987305109</v>
      </c>
      <c r="AE57" s="129">
        <f t="shared" si="14"/>
        <v>5.9170621270489852</v>
      </c>
      <c r="AF57" s="129">
        <f t="shared" si="14"/>
        <v>6.1668043827971353</v>
      </c>
      <c r="AG57" s="129">
        <f t="shared" si="14"/>
        <v>6.7347944481338837</v>
      </c>
      <c r="AH57" s="129">
        <f t="shared" si="14"/>
        <v>5.0780503267603834</v>
      </c>
      <c r="AI57" s="114"/>
    </row>
    <row r="58" spans="2:35" ht="16.5" thickBot="1" x14ac:dyDescent="0.3">
      <c r="B58" s="239" t="s">
        <v>99</v>
      </c>
      <c r="C58" s="240"/>
      <c r="D58" s="124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95"/>
      <c r="AI58" s="115"/>
    </row>
    <row r="59" spans="2:35" x14ac:dyDescent="0.25">
      <c r="B59" s="10" t="s">
        <v>100</v>
      </c>
      <c r="C59" s="141" t="s">
        <v>78</v>
      </c>
      <c r="D59" s="137">
        <f>IF(D40&gt;0,(((D40*10^6/9500/0.84)*D49)+(D32*75.19*D49))-(D21*1000*D50),"")</f>
        <v>364681.62548872165</v>
      </c>
      <c r="E59" s="120">
        <f t="shared" ref="E59:AH59" si="15">IF(E40&gt;0,(((E40*10^6/9500/0.84)*E49)+(E32*75.19*E49))-(E21*1000*E50),"")</f>
        <v>377392.87210526312</v>
      </c>
      <c r="F59" s="120">
        <f t="shared" si="15"/>
        <v>393002.560075188</v>
      </c>
      <c r="G59" s="120">
        <f t="shared" si="15"/>
        <v>371594.72781203</v>
      </c>
      <c r="H59" s="120">
        <f t="shared" si="15"/>
        <v>83972.475390977444</v>
      </c>
      <c r="I59" s="120" t="str">
        <f t="shared" si="15"/>
        <v/>
      </c>
      <c r="J59" s="120" t="str">
        <f t="shared" si="15"/>
        <v/>
      </c>
      <c r="K59" s="120" t="str">
        <f t="shared" si="15"/>
        <v/>
      </c>
      <c r="L59" s="120" t="str">
        <f t="shared" si="15"/>
        <v/>
      </c>
      <c r="M59" s="120">
        <f t="shared" si="15"/>
        <v>39956.909774436048</v>
      </c>
      <c r="N59" s="120">
        <f t="shared" si="15"/>
        <v>206601.93690977438</v>
      </c>
      <c r="O59" s="120">
        <f t="shared" si="15"/>
        <v>249817.51612781949</v>
      </c>
      <c r="P59" s="120">
        <f t="shared" si="15"/>
        <v>255122.68912781944</v>
      </c>
      <c r="Q59" s="120">
        <f t="shared" si="15"/>
        <v>272752.50642105268</v>
      </c>
      <c r="R59" s="120">
        <f t="shared" si="15"/>
        <v>295857.40334586467</v>
      </c>
      <c r="S59" s="120">
        <f t="shared" si="15"/>
        <v>227995.52323308273</v>
      </c>
      <c r="T59" s="120">
        <f t="shared" si="15"/>
        <v>266715.54148120293</v>
      </c>
      <c r="U59" s="120">
        <f t="shared" si="15"/>
        <v>244063.23020300752</v>
      </c>
      <c r="V59" s="120">
        <f t="shared" si="15"/>
        <v>233199.00457142858</v>
      </c>
      <c r="W59" s="120">
        <f t="shared" si="15"/>
        <v>337563.03765413549</v>
      </c>
      <c r="X59" s="120">
        <f t="shared" si="15"/>
        <v>320354.77497744368</v>
      </c>
      <c r="Y59" s="120">
        <f t="shared" si="15"/>
        <v>365346.44353383459</v>
      </c>
      <c r="Z59" s="120">
        <f t="shared" si="15"/>
        <v>386477.24415037595</v>
      </c>
      <c r="AA59" s="120">
        <f t="shared" si="15"/>
        <v>333758.66896240611</v>
      </c>
      <c r="AB59" s="120">
        <f t="shared" si="15"/>
        <v>361054.265887218</v>
      </c>
      <c r="AC59" s="120">
        <f t="shared" si="15"/>
        <v>296079.47539097752</v>
      </c>
      <c r="AD59" s="120">
        <f t="shared" si="15"/>
        <v>70175.846684210526</v>
      </c>
      <c r="AE59" s="120" t="str">
        <f t="shared" si="15"/>
        <v/>
      </c>
      <c r="AF59" s="120" t="str">
        <f t="shared" si="15"/>
        <v/>
      </c>
      <c r="AG59" s="120" t="str">
        <f t="shared" si="15"/>
        <v/>
      </c>
      <c r="AH59" s="120" t="str">
        <f t="shared" si="15"/>
        <v/>
      </c>
      <c r="AI59" s="117">
        <f>SUM(D59:AH59)</f>
        <v>6353536.2793082707</v>
      </c>
    </row>
    <row r="60" spans="2:35" x14ac:dyDescent="0.25">
      <c r="B60" s="13" t="s">
        <v>101</v>
      </c>
      <c r="C60" s="142" t="s">
        <v>78</v>
      </c>
      <c r="D60" s="138">
        <f>IF(D41&gt;0,(((D41*10^6/9500/0.84)*D49)+(D33*75.19*D49))-(D22*1000*D50),"")</f>
        <v>303190.09965413541</v>
      </c>
      <c r="E60" s="116">
        <f t="shared" ref="E60:AH60" si="16">IF(E41&gt;0,(((E41*10^6/9500/0.84)*E49)+(E33*75.19*E49))-(E22*1000*E50),"")</f>
        <v>294259.58468421036</v>
      </c>
      <c r="F60" s="116">
        <f t="shared" si="16"/>
        <v>292610.78468421038</v>
      </c>
      <c r="G60" s="116">
        <f t="shared" si="16"/>
        <v>302034.75597744365</v>
      </c>
      <c r="H60" s="116">
        <f t="shared" si="16"/>
        <v>288145.01366917283</v>
      </c>
      <c r="I60" s="116">
        <f t="shared" si="16"/>
        <v>307634.40827067674</v>
      </c>
      <c r="J60" s="116">
        <f t="shared" si="16"/>
        <v>357549.32481203001</v>
      </c>
      <c r="K60" s="116">
        <f t="shared" si="16"/>
        <v>314931.39624060137</v>
      </c>
      <c r="L60" s="116">
        <f t="shared" si="16"/>
        <v>326279.99459398497</v>
      </c>
      <c r="M60" s="116">
        <f t="shared" si="16"/>
        <v>319438.30894736841</v>
      </c>
      <c r="N60" s="116">
        <f t="shared" si="16"/>
        <v>314138.78331578954</v>
      </c>
      <c r="O60" s="116">
        <f t="shared" si="16"/>
        <v>299071.30136090226</v>
      </c>
      <c r="P60" s="116">
        <f t="shared" si="16"/>
        <v>246452.45720300754</v>
      </c>
      <c r="Q60" s="116">
        <f t="shared" si="16"/>
        <v>233082.03990977444</v>
      </c>
      <c r="R60" s="116">
        <f t="shared" si="16"/>
        <v>250467.60320300749</v>
      </c>
      <c r="S60" s="116">
        <f t="shared" si="16"/>
        <v>254859.24086466158</v>
      </c>
      <c r="T60" s="116">
        <f t="shared" si="16"/>
        <v>261823.32452631573</v>
      </c>
      <c r="U60" s="116">
        <f t="shared" si="16"/>
        <v>252610.13054135343</v>
      </c>
      <c r="V60" s="116">
        <f t="shared" si="16"/>
        <v>261823.32452631573</v>
      </c>
      <c r="W60" s="116">
        <f t="shared" si="16"/>
        <v>320480.8597293233</v>
      </c>
      <c r="X60" s="116">
        <f t="shared" si="16"/>
        <v>256690.71783458651</v>
      </c>
      <c r="Y60" s="116">
        <f t="shared" si="16"/>
        <v>229226.68987969926</v>
      </c>
      <c r="Z60" s="116">
        <f t="shared" si="16"/>
        <v>312836.89903759403</v>
      </c>
      <c r="AA60" s="116">
        <f t="shared" si="16"/>
        <v>318020.70108270674</v>
      </c>
      <c r="AB60" s="116">
        <f t="shared" si="16"/>
        <v>232915.3349849623</v>
      </c>
      <c r="AC60" s="116">
        <f t="shared" si="16"/>
        <v>243185.3462030075</v>
      </c>
      <c r="AD60" s="116">
        <f t="shared" si="16"/>
        <v>222889.27026315784</v>
      </c>
      <c r="AE60" s="116">
        <f t="shared" si="16"/>
        <v>224545.46424812032</v>
      </c>
      <c r="AF60" s="116">
        <f t="shared" si="16"/>
        <v>210810.82455007519</v>
      </c>
      <c r="AG60" s="116">
        <f t="shared" si="16"/>
        <v>113076.99630075187</v>
      </c>
      <c r="AH60" s="116">
        <f t="shared" si="16"/>
        <v>30381.720571428566</v>
      </c>
      <c r="AI60" s="118">
        <f>SUM(D60:AH60)</f>
        <v>8195462.7016703757</v>
      </c>
    </row>
    <row r="61" spans="2:35" x14ac:dyDescent="0.25">
      <c r="B61" s="13" t="s">
        <v>104</v>
      </c>
      <c r="C61" s="142" t="s">
        <v>78</v>
      </c>
      <c r="D61" s="139">
        <f>SUM(D59:D60)</f>
        <v>667871.72514285706</v>
      </c>
      <c r="E61" s="135">
        <f t="shared" ref="E61:AH61" si="17">SUM(E59:E60)</f>
        <v>671652.45678947354</v>
      </c>
      <c r="F61" s="135">
        <f t="shared" si="17"/>
        <v>685613.34475939837</v>
      </c>
      <c r="G61" s="135">
        <f t="shared" si="17"/>
        <v>673629.48378947366</v>
      </c>
      <c r="H61" s="135">
        <f t="shared" si="17"/>
        <v>372117.48906015028</v>
      </c>
      <c r="I61" s="135">
        <f t="shared" si="17"/>
        <v>307634.40827067674</v>
      </c>
      <c r="J61" s="135">
        <f t="shared" si="17"/>
        <v>357549.32481203001</v>
      </c>
      <c r="K61" s="135">
        <f t="shared" si="17"/>
        <v>314931.39624060137</v>
      </c>
      <c r="L61" s="135">
        <f t="shared" si="17"/>
        <v>326279.99459398497</v>
      </c>
      <c r="M61" s="135">
        <f t="shared" si="17"/>
        <v>359395.21872180444</v>
      </c>
      <c r="N61" s="135">
        <f t="shared" si="17"/>
        <v>520740.72022556391</v>
      </c>
      <c r="O61" s="135">
        <f t="shared" si="17"/>
        <v>548888.8174887218</v>
      </c>
      <c r="P61" s="135">
        <f t="shared" si="17"/>
        <v>501575.14633082697</v>
      </c>
      <c r="Q61" s="135">
        <f t="shared" si="17"/>
        <v>505834.54633082711</v>
      </c>
      <c r="R61" s="135">
        <f t="shared" si="17"/>
        <v>546325.00654887222</v>
      </c>
      <c r="S61" s="135">
        <f t="shared" si="17"/>
        <v>482854.76409774431</v>
      </c>
      <c r="T61" s="135">
        <f t="shared" si="17"/>
        <v>528538.86600751872</v>
      </c>
      <c r="U61" s="135">
        <f t="shared" si="17"/>
        <v>496673.36074436095</v>
      </c>
      <c r="V61" s="135">
        <f t="shared" si="17"/>
        <v>495022.32909774431</v>
      </c>
      <c r="W61" s="135">
        <f t="shared" si="17"/>
        <v>658043.8973834588</v>
      </c>
      <c r="X61" s="135">
        <f t="shared" si="17"/>
        <v>577045.49281203025</v>
      </c>
      <c r="Y61" s="135">
        <f t="shared" si="17"/>
        <v>594573.13341353391</v>
      </c>
      <c r="Z61" s="135">
        <f t="shared" si="17"/>
        <v>699314.14318796992</v>
      </c>
      <c r="AA61" s="135">
        <f t="shared" si="17"/>
        <v>651779.37004511291</v>
      </c>
      <c r="AB61" s="135">
        <f t="shared" si="17"/>
        <v>593969.60087218031</v>
      </c>
      <c r="AC61" s="135">
        <f t="shared" si="17"/>
        <v>539264.82159398496</v>
      </c>
      <c r="AD61" s="135">
        <f t="shared" si="17"/>
        <v>293065.11694736837</v>
      </c>
      <c r="AE61" s="135">
        <f t="shared" si="17"/>
        <v>224545.46424812032</v>
      </c>
      <c r="AF61" s="135">
        <f t="shared" si="17"/>
        <v>210810.82455007519</v>
      </c>
      <c r="AG61" s="135">
        <f t="shared" si="17"/>
        <v>113076.99630075187</v>
      </c>
      <c r="AH61" s="135">
        <f t="shared" si="17"/>
        <v>30381.720571428566</v>
      </c>
      <c r="AI61" s="118">
        <f>SUM(D61:AH61)</f>
        <v>14548998.980978645</v>
      </c>
    </row>
    <row r="62" spans="2:35" ht="15.75" thickBot="1" x14ac:dyDescent="0.3">
      <c r="B62" s="127" t="s">
        <v>97</v>
      </c>
      <c r="C62" s="143" t="s">
        <v>44</v>
      </c>
      <c r="D62" s="140">
        <f>IFERROR(D54+D61,"")</f>
        <v>884971.88397285715</v>
      </c>
      <c r="E62" s="100">
        <f t="shared" ref="E62:AH62" si="18">IFERROR(E54+E61,"")</f>
        <v>914159.52955847373</v>
      </c>
      <c r="F62" s="100">
        <f t="shared" si="18"/>
        <v>971611.59269847791</v>
      </c>
      <c r="G62" s="100">
        <f t="shared" si="18"/>
        <v>948951.62181647378</v>
      </c>
      <c r="H62" s="100">
        <f t="shared" si="18"/>
        <v>754616.29622935294</v>
      </c>
      <c r="I62" s="100">
        <f t="shared" si="18"/>
        <v>613154.79130945867</v>
      </c>
      <c r="J62" s="100">
        <f t="shared" si="18"/>
        <v>642825.53551345889</v>
      </c>
      <c r="K62" s="100">
        <f t="shared" si="18"/>
        <v>595791.651545075</v>
      </c>
      <c r="L62" s="100">
        <f t="shared" si="18"/>
        <v>611054.28860233107</v>
      </c>
      <c r="M62" s="100">
        <f t="shared" si="18"/>
        <v>707224.44049837301</v>
      </c>
      <c r="N62" s="100">
        <f t="shared" si="18"/>
        <v>831322.05387956416</v>
      </c>
      <c r="O62" s="100">
        <f t="shared" si="18"/>
        <v>840851.92172972159</v>
      </c>
      <c r="P62" s="100">
        <f t="shared" si="18"/>
        <v>729024.37489082711</v>
      </c>
      <c r="Q62" s="100">
        <f t="shared" si="18"/>
        <v>799400.94871082716</v>
      </c>
      <c r="R62" s="100">
        <f t="shared" si="18"/>
        <v>851063.64566856599</v>
      </c>
      <c r="S62" s="100">
        <f t="shared" si="18"/>
        <v>616441.17244074435</v>
      </c>
      <c r="T62" s="100">
        <f t="shared" si="18"/>
        <v>872714.37060751894</v>
      </c>
      <c r="U62" s="100">
        <f t="shared" si="18"/>
        <v>849890.70183836063</v>
      </c>
      <c r="V62" s="100">
        <f t="shared" si="18"/>
        <v>781266.38727714459</v>
      </c>
      <c r="W62" s="100">
        <f t="shared" si="18"/>
        <v>977972.9341994588</v>
      </c>
      <c r="X62" s="100">
        <f t="shared" si="18"/>
        <v>853772.73628203035</v>
      </c>
      <c r="Y62" s="100">
        <f t="shared" si="18"/>
        <v>741596.11608053395</v>
      </c>
      <c r="Z62" s="100">
        <f t="shared" si="18"/>
        <v>1034079.1854599696</v>
      </c>
      <c r="AA62" s="100">
        <f t="shared" si="18"/>
        <v>990995.4704071763</v>
      </c>
      <c r="AB62" s="100">
        <f t="shared" si="18"/>
        <v>921013.93957618042</v>
      </c>
      <c r="AC62" s="100">
        <f t="shared" si="18"/>
        <v>815089.50978578522</v>
      </c>
      <c r="AD62" s="100">
        <f t="shared" si="18"/>
        <v>617077.89106956415</v>
      </c>
      <c r="AE62" s="100">
        <f t="shared" si="18"/>
        <v>534996.31671030098</v>
      </c>
      <c r="AF62" s="100">
        <f t="shared" si="18"/>
        <v>499681.82468792493</v>
      </c>
      <c r="AG62" s="100">
        <f t="shared" si="18"/>
        <v>337444.55386616546</v>
      </c>
      <c r="AH62" s="100">
        <f t="shared" si="18"/>
        <v>197387.14724128565</v>
      </c>
      <c r="AI62" s="119">
        <f>SUM(D62:AH62)</f>
        <v>23337444.834153987</v>
      </c>
    </row>
    <row r="63" spans="2:35" ht="16.5" thickBot="1" x14ac:dyDescent="0.3">
      <c r="B63" s="241" t="s">
        <v>62</v>
      </c>
      <c r="C63" s="242"/>
      <c r="D63" s="243"/>
      <c r="E63" s="244"/>
      <c r="F63" s="244"/>
      <c r="G63" s="244"/>
      <c r="H63" s="244"/>
      <c r="I63" s="244"/>
      <c r="J63" s="244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5"/>
    </row>
    <row r="64" spans="2:35" x14ac:dyDescent="0.25">
      <c r="B64" s="130" t="s">
        <v>61</v>
      </c>
      <c r="C64" s="131" t="s">
        <v>32</v>
      </c>
      <c r="D64" s="83">
        <f t="shared" ref="D64:AH64" si="19">(SUM(D13:D15)*9500)/10^6</f>
        <v>315.86263099999996</v>
      </c>
      <c r="E64" s="84">
        <f t="shared" si="19"/>
        <v>399.38332500000001</v>
      </c>
      <c r="F64" s="84">
        <f t="shared" si="19"/>
        <v>419.633715</v>
      </c>
      <c r="G64" s="84">
        <f t="shared" si="19"/>
        <v>404.708189</v>
      </c>
      <c r="H64" s="84">
        <f t="shared" si="19"/>
        <v>572.51878250000016</v>
      </c>
      <c r="I64" s="84">
        <f t="shared" si="19"/>
        <v>576.17167500000005</v>
      </c>
      <c r="J64" s="84">
        <f t="shared" si="19"/>
        <v>535.24164225000004</v>
      </c>
      <c r="K64" s="84">
        <f t="shared" si="19"/>
        <v>514.15216950000001</v>
      </c>
      <c r="L64" s="84">
        <f t="shared" si="19"/>
        <v>524.96240950000004</v>
      </c>
      <c r="M64" s="84">
        <f t="shared" si="19"/>
        <v>469.06400480000002</v>
      </c>
      <c r="N64" s="84">
        <f t="shared" si="19"/>
        <v>423.41017399999998</v>
      </c>
      <c r="O64" s="84">
        <f t="shared" si="19"/>
        <v>425.38634500000001</v>
      </c>
      <c r="P64" s="84">
        <f t="shared" si="19"/>
        <v>403.66389675000005</v>
      </c>
      <c r="Q64" s="84">
        <f t="shared" si="19"/>
        <v>426.96401474999993</v>
      </c>
      <c r="R64" s="84">
        <f t="shared" si="19"/>
        <v>402.89605450000005</v>
      </c>
      <c r="S64" s="84">
        <f t="shared" si="19"/>
        <v>244.34484499999996</v>
      </c>
      <c r="T64" s="84">
        <f t="shared" si="19"/>
        <v>429.26719000000008</v>
      </c>
      <c r="U64" s="84">
        <f t="shared" si="19"/>
        <v>437.05395050000004</v>
      </c>
      <c r="V64" s="84">
        <f t="shared" si="19"/>
        <v>427.50890625</v>
      </c>
      <c r="W64" s="84">
        <f t="shared" si="19"/>
        <v>415.89157</v>
      </c>
      <c r="X64" s="84">
        <f t="shared" si="19"/>
        <v>403.56114000000002</v>
      </c>
      <c r="Y64" s="84">
        <f t="shared" si="19"/>
        <v>467.41036450000001</v>
      </c>
      <c r="Z64" s="84">
        <f t="shared" si="19"/>
        <v>431.87885399999999</v>
      </c>
      <c r="AA64" s="84">
        <f t="shared" si="19"/>
        <v>426.53537949999998</v>
      </c>
      <c r="AB64" s="84">
        <f t="shared" si="19"/>
        <v>439.51113500000002</v>
      </c>
      <c r="AC64" s="84">
        <f t="shared" si="19"/>
        <v>410.29358099999996</v>
      </c>
      <c r="AD64" s="84">
        <f t="shared" si="19"/>
        <v>511.70662249999992</v>
      </c>
      <c r="AE64" s="84">
        <f t="shared" si="19"/>
        <v>535.56813920000002</v>
      </c>
      <c r="AF64" s="84">
        <f t="shared" si="19"/>
        <v>593.16015924999999</v>
      </c>
      <c r="AG64" s="84">
        <f t="shared" si="19"/>
        <v>586.53902500000004</v>
      </c>
      <c r="AH64" s="84">
        <f t="shared" si="19"/>
        <v>218.92870174999999</v>
      </c>
      <c r="AI64" s="63">
        <f>SUM(D64:AH64)</f>
        <v>13793.178591999998</v>
      </c>
    </row>
    <row r="65" spans="2:35" x14ac:dyDescent="0.25">
      <c r="B65" s="7" t="s">
        <v>57</v>
      </c>
      <c r="C65" s="8" t="s">
        <v>32</v>
      </c>
      <c r="D65" s="28">
        <f t="shared" ref="D65:AH65" si="20">((D26*860.5)/10^6)+((D30*1000*565)/10^6)+((D46*3024)/10^6)+D39</f>
        <v>209.75723022400001</v>
      </c>
      <c r="E65" s="28">
        <f t="shared" si="20"/>
        <v>268.96662207999998</v>
      </c>
      <c r="F65" s="28">
        <f t="shared" si="20"/>
        <v>282.01323533333334</v>
      </c>
      <c r="G65" s="28">
        <f t="shared" si="20"/>
        <v>273.17147927999997</v>
      </c>
      <c r="H65" s="28">
        <f t="shared" si="20"/>
        <v>445.50774228</v>
      </c>
      <c r="I65" s="28">
        <f t="shared" si="20"/>
        <v>420.76707396</v>
      </c>
      <c r="J65" s="28">
        <f t="shared" si="20"/>
        <v>381.36450248</v>
      </c>
      <c r="K65" s="28">
        <f t="shared" si="20"/>
        <v>361.35065143999998</v>
      </c>
      <c r="L65" s="28">
        <f t="shared" si="20"/>
        <v>378.52622108000003</v>
      </c>
      <c r="M65" s="28">
        <f t="shared" si="20"/>
        <v>346.866467</v>
      </c>
      <c r="N65" s="28">
        <f t="shared" si="20"/>
        <v>291.51132008000002</v>
      </c>
      <c r="O65" s="28">
        <f t="shared" si="20"/>
        <v>289.38421360000001</v>
      </c>
      <c r="P65" s="28">
        <f t="shared" si="20"/>
        <v>258.69401068000002</v>
      </c>
      <c r="Q65" s="28">
        <f t="shared" si="20"/>
        <v>292.73563251999997</v>
      </c>
      <c r="R65" s="28">
        <f t="shared" si="20"/>
        <v>273.41980828571423</v>
      </c>
      <c r="S65" s="28">
        <f t="shared" si="20"/>
        <v>158.22766168000001</v>
      </c>
      <c r="T65" s="28">
        <f t="shared" si="20"/>
        <v>293.01888128000002</v>
      </c>
      <c r="U65" s="28">
        <f t="shared" si="20"/>
        <v>302.37516975200003</v>
      </c>
      <c r="V65" s="28">
        <f t="shared" si="20"/>
        <v>296.21759947520002</v>
      </c>
      <c r="W65" s="28">
        <f t="shared" si="20"/>
        <v>285.88068959999998</v>
      </c>
      <c r="X65" s="28">
        <f t="shared" si="20"/>
        <v>273.32446612000001</v>
      </c>
      <c r="Y65" s="28">
        <f t="shared" si="20"/>
        <v>287.11477692</v>
      </c>
      <c r="Z65" s="28">
        <f t="shared" si="20"/>
        <v>300.98854840000001</v>
      </c>
      <c r="AA65" s="28">
        <f t="shared" si="20"/>
        <v>296.41892566666667</v>
      </c>
      <c r="AB65" s="28">
        <f t="shared" si="20"/>
        <v>302.56298872000002</v>
      </c>
      <c r="AC65" s="28">
        <f t="shared" si="20"/>
        <v>275.79659492640002</v>
      </c>
      <c r="AD65" s="28">
        <f t="shared" si="20"/>
        <v>379.01004319999993</v>
      </c>
      <c r="AE65" s="28">
        <f t="shared" si="20"/>
        <v>400.0517686</v>
      </c>
      <c r="AF65" s="28">
        <f t="shared" si="20"/>
        <v>436.33282200000002</v>
      </c>
      <c r="AG65" s="28">
        <f t="shared" si="20"/>
        <v>403.93992720000006</v>
      </c>
      <c r="AH65" s="28">
        <f t="shared" si="20"/>
        <v>175.74711056000001</v>
      </c>
      <c r="AI65" s="44">
        <f>SUM(D65:AH65)</f>
        <v>9641.0441844233119</v>
      </c>
    </row>
    <row r="66" spans="2:35" ht="15.75" thickBot="1" x14ac:dyDescent="0.3">
      <c r="B66" s="132" t="s">
        <v>62</v>
      </c>
      <c r="C66" s="133" t="s">
        <v>63</v>
      </c>
      <c r="D66" s="90">
        <f>IFERROR((D65/D64)*100,"")</f>
        <v>66.40773856657961</v>
      </c>
      <c r="E66" s="90">
        <f t="shared" ref="E66:AH66" si="21">IFERROR((E65/E64)*100,"")</f>
        <v>67.345481206557622</v>
      </c>
      <c r="F66" s="90">
        <f t="shared" si="21"/>
        <v>67.204618040124203</v>
      </c>
      <c r="G66" s="90">
        <f t="shared" si="21"/>
        <v>67.498381971213334</v>
      </c>
      <c r="H66" s="90">
        <f t="shared" si="21"/>
        <v>77.815393293232233</v>
      </c>
      <c r="I66" s="90">
        <f t="shared" si="21"/>
        <v>73.028073440090566</v>
      </c>
      <c r="J66" s="90">
        <f t="shared" si="21"/>
        <v>71.250902840230196</v>
      </c>
      <c r="K66" s="90">
        <f t="shared" si="21"/>
        <v>70.280876533382013</v>
      </c>
      <c r="L66" s="90">
        <f t="shared" si="21"/>
        <v>72.105395401649233</v>
      </c>
      <c r="M66" s="90">
        <f t="shared" si="21"/>
        <v>73.948643138348942</v>
      </c>
      <c r="N66" s="90">
        <f t="shared" si="21"/>
        <v>68.848444836849865</v>
      </c>
      <c r="O66" s="90">
        <f t="shared" si="21"/>
        <v>68.02856203576539</v>
      </c>
      <c r="P66" s="90">
        <f t="shared" si="21"/>
        <v>64.086486991482474</v>
      </c>
      <c r="Q66" s="90">
        <f t="shared" si="21"/>
        <v>68.562132265737972</v>
      </c>
      <c r="R66" s="90">
        <f t="shared" si="21"/>
        <v>67.86361028653711</v>
      </c>
      <c r="S66" s="90">
        <f t="shared" si="21"/>
        <v>64.755882891656682</v>
      </c>
      <c r="T66" s="90">
        <f t="shared" si="21"/>
        <v>68.260255641713485</v>
      </c>
      <c r="U66" s="90">
        <f t="shared" si="21"/>
        <v>69.18486136690349</v>
      </c>
      <c r="V66" s="90">
        <f t="shared" si="21"/>
        <v>69.289223018426881</v>
      </c>
      <c r="W66" s="90">
        <f t="shared" si="21"/>
        <v>68.739236431264999</v>
      </c>
      <c r="X66" s="90">
        <f t="shared" si="21"/>
        <v>67.728143031809253</v>
      </c>
      <c r="Y66" s="90">
        <f t="shared" si="21"/>
        <v>61.426703112827532</v>
      </c>
      <c r="Z66" s="90">
        <f t="shared" si="21"/>
        <v>69.69281908856783</v>
      </c>
      <c r="AA66" s="90">
        <f t="shared" si="21"/>
        <v>69.494569480763715</v>
      </c>
      <c r="AB66" s="90">
        <f t="shared" si="21"/>
        <v>68.840801660235527</v>
      </c>
      <c r="AC66" s="90">
        <f t="shared" si="21"/>
        <v>67.219329694168437</v>
      </c>
      <c r="AD66" s="90">
        <f t="shared" si="21"/>
        <v>74.067840151902658</v>
      </c>
      <c r="AE66" s="90">
        <f t="shared" si="21"/>
        <v>74.696707910514178</v>
      </c>
      <c r="AF66" s="90">
        <f t="shared" si="21"/>
        <v>73.560709564800391</v>
      </c>
      <c r="AG66" s="90">
        <f t="shared" si="21"/>
        <v>68.868380445785348</v>
      </c>
      <c r="AH66" s="90">
        <f t="shared" si="21"/>
        <v>80.275957037688883</v>
      </c>
      <c r="AI66" s="71"/>
    </row>
    <row r="67" spans="2:35" ht="16.5" thickBot="1" x14ac:dyDescent="0.3">
      <c r="B67" s="237" t="s">
        <v>66</v>
      </c>
      <c r="C67" s="238"/>
      <c r="D67" s="228"/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29"/>
      <c r="AD67" s="229"/>
      <c r="AE67" s="229"/>
      <c r="AF67" s="229"/>
      <c r="AG67" s="229"/>
      <c r="AH67" s="229"/>
      <c r="AI67" s="230"/>
    </row>
    <row r="68" spans="2:35" x14ac:dyDescent="0.25">
      <c r="B68" s="130" t="s">
        <v>64</v>
      </c>
      <c r="C68" s="131" t="s">
        <v>32</v>
      </c>
      <c r="D68" s="60">
        <f t="shared" ref="D68:AH68" si="22">(D21*1000*4800)/10^6</f>
        <v>308.59200000000004</v>
      </c>
      <c r="E68" s="61">
        <f t="shared" si="22"/>
        <v>323.08800000000002</v>
      </c>
      <c r="F68" s="61">
        <f t="shared" si="22"/>
        <v>326.20800000000003</v>
      </c>
      <c r="G68" s="61">
        <f t="shared" si="22"/>
        <v>309.83999999999997</v>
      </c>
      <c r="H68" s="61">
        <f t="shared" si="22"/>
        <v>74.111999999999995</v>
      </c>
      <c r="I68" s="61">
        <f t="shared" si="22"/>
        <v>0</v>
      </c>
      <c r="J68" s="61">
        <f t="shared" si="22"/>
        <v>0</v>
      </c>
      <c r="K68" s="61">
        <f t="shared" si="22"/>
        <v>0</v>
      </c>
      <c r="L68" s="61">
        <f t="shared" si="22"/>
        <v>0</v>
      </c>
      <c r="M68" s="61">
        <f t="shared" si="22"/>
        <v>77.280000000000015</v>
      </c>
      <c r="N68" s="61">
        <f t="shared" si="22"/>
        <v>210.048</v>
      </c>
      <c r="O68" s="61">
        <f t="shared" si="22"/>
        <v>239.232</v>
      </c>
      <c r="P68" s="61">
        <f t="shared" si="22"/>
        <v>236.928</v>
      </c>
      <c r="Q68" s="61">
        <f t="shared" si="22"/>
        <v>243.31200000000001</v>
      </c>
      <c r="R68" s="61">
        <f t="shared" si="22"/>
        <v>260.83199999999999</v>
      </c>
      <c r="S68" s="61">
        <f t="shared" si="22"/>
        <v>212.4</v>
      </c>
      <c r="T68" s="61">
        <f t="shared" si="22"/>
        <v>229.29599999999999</v>
      </c>
      <c r="U68" s="61">
        <f t="shared" si="22"/>
        <v>219.40799999999999</v>
      </c>
      <c r="V68" s="61">
        <f t="shared" si="22"/>
        <v>209.232</v>
      </c>
      <c r="W68" s="61">
        <f t="shared" si="22"/>
        <v>253.2</v>
      </c>
      <c r="X68" s="61">
        <f t="shared" si="22"/>
        <v>264.28800000000001</v>
      </c>
      <c r="Y68" s="61">
        <f t="shared" si="22"/>
        <v>287.08800000000002</v>
      </c>
      <c r="Z68" s="61">
        <f t="shared" si="22"/>
        <v>292.89600000000002</v>
      </c>
      <c r="AA68" s="61">
        <f t="shared" si="22"/>
        <v>261.93599999999998</v>
      </c>
      <c r="AB68" s="61">
        <f t="shared" si="22"/>
        <v>276.52800000000002</v>
      </c>
      <c r="AC68" s="61">
        <f t="shared" si="22"/>
        <v>236.83199999999999</v>
      </c>
      <c r="AD68" s="61">
        <f t="shared" si="22"/>
        <v>99.647999999999996</v>
      </c>
      <c r="AE68" s="61">
        <f t="shared" si="22"/>
        <v>0</v>
      </c>
      <c r="AF68" s="61">
        <f t="shared" si="22"/>
        <v>0</v>
      </c>
      <c r="AG68" s="61">
        <f t="shared" si="22"/>
        <v>0</v>
      </c>
      <c r="AH68" s="61">
        <f t="shared" si="22"/>
        <v>0</v>
      </c>
      <c r="AI68" s="63">
        <f>SUM(D68:AH68)</f>
        <v>5452.2239999999993</v>
      </c>
    </row>
    <row r="69" spans="2:35" x14ac:dyDescent="0.25">
      <c r="B69" s="7" t="s">
        <v>65</v>
      </c>
      <c r="C69" s="8" t="s">
        <v>32</v>
      </c>
      <c r="D69" s="28">
        <f t="shared" ref="D69:AH69" si="23">D40+(((D32)*1000*565))/10^6</f>
        <v>240.65</v>
      </c>
      <c r="E69" s="3">
        <f t="shared" si="23"/>
        <v>250.65</v>
      </c>
      <c r="F69" s="3">
        <f t="shared" si="23"/>
        <v>256.64999999999998</v>
      </c>
      <c r="G69" s="3">
        <f t="shared" si="23"/>
        <v>243.215</v>
      </c>
      <c r="H69" s="3">
        <f t="shared" si="23"/>
        <v>56.695</v>
      </c>
      <c r="I69" s="3">
        <f t="shared" si="23"/>
        <v>0</v>
      </c>
      <c r="J69" s="3">
        <f t="shared" si="23"/>
        <v>0</v>
      </c>
      <c r="K69" s="3">
        <f t="shared" si="23"/>
        <v>0</v>
      </c>
      <c r="L69" s="3">
        <f t="shared" si="23"/>
        <v>0</v>
      </c>
      <c r="M69" s="3">
        <f t="shared" si="23"/>
        <v>45</v>
      </c>
      <c r="N69" s="3">
        <f t="shared" si="23"/>
        <v>151.565</v>
      </c>
      <c r="O69" s="3">
        <f t="shared" si="23"/>
        <v>176.82499999999999</v>
      </c>
      <c r="P69" s="3">
        <f t="shared" si="23"/>
        <v>177.39</v>
      </c>
      <c r="Q69" s="3">
        <f t="shared" si="23"/>
        <v>185.39</v>
      </c>
      <c r="R69" s="3">
        <f t="shared" si="23"/>
        <v>199.82499999999999</v>
      </c>
      <c r="S69" s="3">
        <f t="shared" si="23"/>
        <v>158.65</v>
      </c>
      <c r="T69" s="3">
        <f t="shared" si="23"/>
        <v>177.345</v>
      </c>
      <c r="U69" s="3">
        <f t="shared" si="23"/>
        <v>166.345</v>
      </c>
      <c r="V69" s="3">
        <f t="shared" si="23"/>
        <v>158.78</v>
      </c>
      <c r="W69" s="3">
        <f t="shared" si="23"/>
        <v>208.78</v>
      </c>
      <c r="X69" s="3">
        <f t="shared" si="23"/>
        <v>208.52</v>
      </c>
      <c r="Y69" s="3">
        <f t="shared" si="23"/>
        <v>231.65</v>
      </c>
      <c r="Z69" s="3">
        <f t="shared" si="23"/>
        <v>240.52</v>
      </c>
      <c r="AA69" s="3">
        <f t="shared" si="23"/>
        <v>211.52</v>
      </c>
      <c r="AB69" s="3">
        <f t="shared" si="23"/>
        <v>225.95500000000001</v>
      </c>
      <c r="AC69" s="3">
        <f t="shared" si="23"/>
        <v>189.69499999999999</v>
      </c>
      <c r="AD69" s="3">
        <f t="shared" si="23"/>
        <v>63.564999999999998</v>
      </c>
      <c r="AE69" s="3">
        <f t="shared" si="23"/>
        <v>0</v>
      </c>
      <c r="AF69" s="3">
        <f t="shared" si="23"/>
        <v>0</v>
      </c>
      <c r="AG69" s="3">
        <f t="shared" si="23"/>
        <v>0</v>
      </c>
      <c r="AH69" s="3">
        <f t="shared" si="23"/>
        <v>0</v>
      </c>
      <c r="AI69" s="44">
        <f>SUM(D69:AH69)</f>
        <v>4225.1799999999994</v>
      </c>
    </row>
    <row r="70" spans="2:35" ht="15.75" thickBot="1" x14ac:dyDescent="0.3">
      <c r="B70" s="7" t="s">
        <v>67</v>
      </c>
      <c r="C70" s="8" t="s">
        <v>63</v>
      </c>
      <c r="D70" s="90">
        <f>IFERROR((D69/D68)*100,"")</f>
        <v>77.98322704412297</v>
      </c>
      <c r="E70" s="90">
        <f t="shared" ref="E70:AI70" si="24">IFERROR((E69/E68)*100,"")</f>
        <v>77.579482989154656</v>
      </c>
      <c r="F70" s="90">
        <f t="shared" si="24"/>
        <v>78.676795173631533</v>
      </c>
      <c r="G70" s="90">
        <f t="shared" si="24"/>
        <v>78.496966176090893</v>
      </c>
      <c r="H70" s="90">
        <f t="shared" si="24"/>
        <v>76.499082469775487</v>
      </c>
      <c r="I70" s="90" t="str">
        <f t="shared" si="24"/>
        <v/>
      </c>
      <c r="J70" s="90" t="str">
        <f t="shared" si="24"/>
        <v/>
      </c>
      <c r="K70" s="90" t="str">
        <f t="shared" si="24"/>
        <v/>
      </c>
      <c r="L70" s="90" t="str">
        <f t="shared" si="24"/>
        <v/>
      </c>
      <c r="M70" s="90">
        <f t="shared" si="24"/>
        <v>58.229813664596264</v>
      </c>
      <c r="N70" s="90">
        <f t="shared" si="24"/>
        <v>72.157316422912857</v>
      </c>
      <c r="O70" s="90">
        <f t="shared" si="24"/>
        <v>73.913606875334409</v>
      </c>
      <c r="P70" s="90">
        <f t="shared" si="24"/>
        <v>74.870846839546189</v>
      </c>
      <c r="Q70" s="90">
        <f t="shared" si="24"/>
        <v>76.194351285592148</v>
      </c>
      <c r="R70" s="90">
        <f t="shared" si="24"/>
        <v>76.610615261931045</v>
      </c>
      <c r="S70" s="90">
        <f t="shared" si="24"/>
        <v>74.693973634651599</v>
      </c>
      <c r="T70" s="90">
        <f t="shared" si="24"/>
        <v>77.343259367804066</v>
      </c>
      <c r="U70" s="90">
        <f t="shared" si="24"/>
        <v>75.815375920659235</v>
      </c>
      <c r="V70" s="90">
        <f t="shared" si="24"/>
        <v>75.887053605567019</v>
      </c>
      <c r="W70" s="90">
        <f t="shared" si="24"/>
        <v>82.456556082148495</v>
      </c>
      <c r="X70" s="90">
        <f t="shared" si="24"/>
        <v>78.898777091657593</v>
      </c>
      <c r="Y70" s="90">
        <f t="shared" si="24"/>
        <v>80.689544669230344</v>
      </c>
      <c r="Z70" s="90">
        <f t="shared" si="24"/>
        <v>82.117884846498413</v>
      </c>
      <c r="AA70" s="90">
        <f t="shared" si="24"/>
        <v>80.752550241280318</v>
      </c>
      <c r="AB70" s="90">
        <f t="shared" si="24"/>
        <v>81.711436093270834</v>
      </c>
      <c r="AC70" s="90">
        <f t="shared" si="24"/>
        <v>80.096861910552633</v>
      </c>
      <c r="AD70" s="90">
        <f t="shared" si="24"/>
        <v>63.789539177906228</v>
      </c>
      <c r="AE70" s="90" t="str">
        <f t="shared" si="24"/>
        <v/>
      </c>
      <c r="AF70" s="90" t="str">
        <f t="shared" si="24"/>
        <v/>
      </c>
      <c r="AG70" s="90" t="str">
        <f t="shared" si="24"/>
        <v/>
      </c>
      <c r="AH70" s="90" t="str">
        <f t="shared" si="24"/>
        <v/>
      </c>
      <c r="AI70" s="90">
        <f t="shared" si="24"/>
        <v>77.494615041494995</v>
      </c>
    </row>
    <row r="71" spans="2:35" x14ac:dyDescent="0.25">
      <c r="B71" s="7" t="s">
        <v>68</v>
      </c>
      <c r="C71" s="8" t="s">
        <v>32</v>
      </c>
      <c r="D71" s="28">
        <f t="shared" ref="D71:AH71" si="25">(D22*1000*4800)/10^6</f>
        <v>268.8</v>
      </c>
      <c r="E71" s="3">
        <f t="shared" si="25"/>
        <v>262.416</v>
      </c>
      <c r="F71" s="3">
        <f t="shared" si="25"/>
        <v>263.56799999999998</v>
      </c>
      <c r="G71" s="3">
        <f t="shared" si="25"/>
        <v>272.88</v>
      </c>
      <c r="H71" s="3">
        <f t="shared" si="25"/>
        <v>266.68799999999999</v>
      </c>
      <c r="I71" s="3">
        <f t="shared" si="25"/>
        <v>280.65600000000001</v>
      </c>
      <c r="J71" s="3">
        <f t="shared" si="25"/>
        <v>304.22399999999999</v>
      </c>
      <c r="K71" s="3">
        <f t="shared" si="25"/>
        <v>289.584</v>
      </c>
      <c r="L71" s="3">
        <f t="shared" si="25"/>
        <v>284.928</v>
      </c>
      <c r="M71" s="3">
        <f t="shared" si="25"/>
        <v>281.76</v>
      </c>
      <c r="N71" s="3">
        <f t="shared" si="25"/>
        <v>267.69600000000003</v>
      </c>
      <c r="O71" s="3">
        <f t="shared" si="25"/>
        <v>257.18400000000003</v>
      </c>
      <c r="P71" s="3">
        <f t="shared" si="25"/>
        <v>216.33600000000001</v>
      </c>
      <c r="Q71" s="3">
        <f t="shared" si="25"/>
        <v>206.976</v>
      </c>
      <c r="R71" s="3">
        <f t="shared" si="25"/>
        <v>216.33600000000001</v>
      </c>
      <c r="S71" s="3">
        <f t="shared" si="25"/>
        <v>217.00800000000001</v>
      </c>
      <c r="T71" s="3">
        <f t="shared" si="25"/>
        <v>218.68799999999999</v>
      </c>
      <c r="U71" s="3">
        <f t="shared" si="25"/>
        <v>218.11199999999999</v>
      </c>
      <c r="V71" s="3">
        <f t="shared" si="25"/>
        <v>218.68799999999999</v>
      </c>
      <c r="W71" s="3">
        <f t="shared" si="25"/>
        <v>235.68</v>
      </c>
      <c r="X71" s="3">
        <f t="shared" si="25"/>
        <v>219.93600000000001</v>
      </c>
      <c r="Y71" s="3">
        <f t="shared" si="25"/>
        <v>215.28</v>
      </c>
      <c r="Z71" s="3">
        <f t="shared" si="25"/>
        <v>241.488</v>
      </c>
      <c r="AA71" s="3">
        <f t="shared" si="25"/>
        <v>228.048</v>
      </c>
      <c r="AB71" s="3">
        <f t="shared" si="25"/>
        <v>179.04</v>
      </c>
      <c r="AC71" s="3">
        <f t="shared" si="25"/>
        <v>208.8</v>
      </c>
      <c r="AD71" s="3">
        <f t="shared" si="25"/>
        <v>194.928</v>
      </c>
      <c r="AE71" s="3">
        <f t="shared" si="25"/>
        <v>200.78399999999999</v>
      </c>
      <c r="AF71" s="3">
        <f t="shared" si="25"/>
        <v>170.976</v>
      </c>
      <c r="AG71" s="3">
        <f t="shared" si="25"/>
        <v>108.48</v>
      </c>
      <c r="AH71" s="3">
        <f t="shared" si="25"/>
        <v>28.8</v>
      </c>
      <c r="AI71" s="44">
        <f>SUM(D71:AH71)</f>
        <v>7044.7679999999991</v>
      </c>
    </row>
    <row r="72" spans="2:35" x14ac:dyDescent="0.25">
      <c r="B72" s="7" t="s">
        <v>69</v>
      </c>
      <c r="C72" s="8" t="s">
        <v>32</v>
      </c>
      <c r="D72" s="28">
        <f t="shared" ref="D72:AH72" si="26">D41+(((D33)*1000*565))/10^6</f>
        <v>205.39</v>
      </c>
      <c r="E72" s="3">
        <f t="shared" si="26"/>
        <v>199.95500000000001</v>
      </c>
      <c r="F72" s="3">
        <f t="shared" si="26"/>
        <v>199.95500000000001</v>
      </c>
      <c r="G72" s="3">
        <f t="shared" si="26"/>
        <v>206.82499999999999</v>
      </c>
      <c r="H72" s="3">
        <f t="shared" si="26"/>
        <v>200.13</v>
      </c>
      <c r="I72" s="3">
        <f t="shared" si="26"/>
        <v>212</v>
      </c>
      <c r="J72" s="3">
        <f t="shared" si="26"/>
        <v>237</v>
      </c>
      <c r="K72" s="3">
        <f t="shared" si="26"/>
        <v>218</v>
      </c>
      <c r="L72" s="3">
        <f t="shared" si="26"/>
        <v>219.08500000000001</v>
      </c>
      <c r="M72" s="3">
        <f t="shared" si="26"/>
        <v>215.65</v>
      </c>
      <c r="N72" s="3">
        <f t="shared" si="26"/>
        <v>208.08500000000001</v>
      </c>
      <c r="O72" s="3">
        <f t="shared" si="26"/>
        <v>199.08500000000001</v>
      </c>
      <c r="P72" s="3">
        <f t="shared" si="26"/>
        <v>165.78</v>
      </c>
      <c r="Q72" s="3">
        <f t="shared" si="26"/>
        <v>157.78</v>
      </c>
      <c r="R72" s="3">
        <f t="shared" si="26"/>
        <v>166.91</v>
      </c>
      <c r="S72" s="3">
        <f t="shared" si="26"/>
        <v>168.47499999999999</v>
      </c>
      <c r="T72" s="3">
        <f t="shared" si="26"/>
        <v>171.17</v>
      </c>
      <c r="U72" s="3">
        <f t="shared" si="26"/>
        <v>168.17</v>
      </c>
      <c r="V72" s="3">
        <f t="shared" si="26"/>
        <v>171.17</v>
      </c>
      <c r="W72" s="3">
        <f t="shared" si="26"/>
        <v>196.04</v>
      </c>
      <c r="X72" s="3">
        <f t="shared" si="26"/>
        <v>170.52</v>
      </c>
      <c r="Y72" s="3">
        <f t="shared" si="26"/>
        <v>160.38999999999999</v>
      </c>
      <c r="Z72" s="3">
        <f t="shared" si="26"/>
        <v>196.52</v>
      </c>
      <c r="AA72" s="3">
        <f t="shared" si="26"/>
        <v>192.04</v>
      </c>
      <c r="AB72" s="3">
        <f t="shared" si="26"/>
        <v>145.60499999999999</v>
      </c>
      <c r="AC72" s="3">
        <f t="shared" si="26"/>
        <v>161.82499999999999</v>
      </c>
      <c r="AD72" s="3">
        <f t="shared" si="26"/>
        <v>149.82499999999999</v>
      </c>
      <c r="AE72" s="3">
        <f t="shared" si="26"/>
        <v>152.82499999999999</v>
      </c>
      <c r="AF72" s="3">
        <f t="shared" si="26"/>
        <v>135.61060000000001</v>
      </c>
      <c r="AG72" s="3">
        <f t="shared" si="26"/>
        <v>79.78</v>
      </c>
      <c r="AH72" s="3">
        <f t="shared" si="26"/>
        <v>21.259999999999998</v>
      </c>
      <c r="AI72" s="44">
        <f>SUM(D72:AH72)</f>
        <v>5452.8555999999999</v>
      </c>
    </row>
    <row r="73" spans="2:35" ht="15.75" thickBot="1" x14ac:dyDescent="0.3">
      <c r="B73" s="132" t="s">
        <v>70</v>
      </c>
      <c r="C73" s="133" t="s">
        <v>63</v>
      </c>
      <c r="D73" s="90">
        <f>IFERROR((D72/D71)*100,"")</f>
        <v>76.409970238095227</v>
      </c>
      <c r="E73" s="90">
        <f t="shared" ref="E73:AI73" si="27">IFERROR((E72/E71)*100,"")</f>
        <v>76.197716602646182</v>
      </c>
      <c r="F73" s="90">
        <f t="shared" si="27"/>
        <v>75.864672494384749</v>
      </c>
      <c r="G73" s="90">
        <f t="shared" si="27"/>
        <v>75.793389035473467</v>
      </c>
      <c r="H73" s="90">
        <f t="shared" si="27"/>
        <v>75.042746580273572</v>
      </c>
      <c r="I73" s="90">
        <f t="shared" si="27"/>
        <v>75.537312581950857</v>
      </c>
      <c r="J73" s="90">
        <f t="shared" si="27"/>
        <v>77.903124013884508</v>
      </c>
      <c r="K73" s="90">
        <f t="shared" si="27"/>
        <v>75.280402232167518</v>
      </c>
      <c r="L73" s="90">
        <f t="shared" si="27"/>
        <v>76.891355008984732</v>
      </c>
      <c r="M73" s="90">
        <f t="shared" si="27"/>
        <v>76.536768881317442</v>
      </c>
      <c r="N73" s="90">
        <f t="shared" si="27"/>
        <v>77.73183013567629</v>
      </c>
      <c r="O73" s="90">
        <f t="shared" si="27"/>
        <v>77.409558915018039</v>
      </c>
      <c r="P73" s="90">
        <f t="shared" si="27"/>
        <v>76.630796538717547</v>
      </c>
      <c r="Q73" s="90">
        <f t="shared" si="27"/>
        <v>76.231060606060609</v>
      </c>
      <c r="R73" s="90">
        <f t="shared" si="27"/>
        <v>77.1531321647807</v>
      </c>
      <c r="S73" s="90">
        <f t="shared" si="27"/>
        <v>77.635386713853862</v>
      </c>
      <c r="T73" s="90">
        <f t="shared" si="27"/>
        <v>78.271327187591453</v>
      </c>
      <c r="U73" s="90">
        <f t="shared" si="27"/>
        <v>77.102589495305168</v>
      </c>
      <c r="V73" s="90">
        <f t="shared" si="27"/>
        <v>78.271327187591453</v>
      </c>
      <c r="W73" s="90">
        <f t="shared" si="27"/>
        <v>83.180583842498308</v>
      </c>
      <c r="X73" s="90">
        <f t="shared" si="27"/>
        <v>77.531645569620252</v>
      </c>
      <c r="Y73" s="90">
        <f t="shared" si="27"/>
        <v>74.502972872538081</v>
      </c>
      <c r="Z73" s="90">
        <f t="shared" si="27"/>
        <v>81.378784867156966</v>
      </c>
      <c r="AA73" s="90">
        <f t="shared" si="27"/>
        <v>84.210341682452821</v>
      </c>
      <c r="AB73" s="90">
        <f t="shared" si="27"/>
        <v>81.325402144772113</v>
      </c>
      <c r="AC73" s="90">
        <f t="shared" si="27"/>
        <v>77.50239463601531</v>
      </c>
      <c r="AD73" s="90">
        <f t="shared" si="27"/>
        <v>76.861713042764507</v>
      </c>
      <c r="AE73" s="90">
        <f t="shared" si="27"/>
        <v>76.114132600207185</v>
      </c>
      <c r="AF73" s="90">
        <f t="shared" si="27"/>
        <v>79.315576455174991</v>
      </c>
      <c r="AG73" s="90">
        <f t="shared" si="27"/>
        <v>73.543510324483776</v>
      </c>
      <c r="AH73" s="90">
        <f t="shared" si="27"/>
        <v>73.819444444444443</v>
      </c>
      <c r="AI73" s="90">
        <f t="shared" si="27"/>
        <v>77.40291234572949</v>
      </c>
    </row>
    <row r="74" spans="2:35" ht="16.5" thickBot="1" x14ac:dyDescent="0.3">
      <c r="B74" s="237" t="s">
        <v>72</v>
      </c>
      <c r="C74" s="238"/>
      <c r="D74" s="228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29"/>
      <c r="AC74" s="229"/>
      <c r="AD74" s="229"/>
      <c r="AE74" s="229"/>
      <c r="AF74" s="229"/>
      <c r="AG74" s="229"/>
      <c r="AH74" s="229"/>
      <c r="AI74" s="230"/>
    </row>
    <row r="75" spans="2:35" x14ac:dyDescent="0.25">
      <c r="B75" s="130" t="s">
        <v>71</v>
      </c>
      <c r="C75" s="134" t="s">
        <v>32</v>
      </c>
      <c r="D75" s="60">
        <f t="shared" ref="D75:AH75" si="28">SUM(D42:D44)</f>
        <v>0</v>
      </c>
      <c r="E75" s="61">
        <f t="shared" si="28"/>
        <v>0</v>
      </c>
      <c r="F75" s="61">
        <f t="shared" si="28"/>
        <v>0</v>
      </c>
      <c r="G75" s="61">
        <f t="shared" si="28"/>
        <v>0</v>
      </c>
      <c r="H75" s="61">
        <f t="shared" si="28"/>
        <v>0</v>
      </c>
      <c r="I75" s="61">
        <f t="shared" si="28"/>
        <v>0</v>
      </c>
      <c r="J75" s="61">
        <f t="shared" si="28"/>
        <v>0</v>
      </c>
      <c r="K75" s="61">
        <f t="shared" si="28"/>
        <v>0</v>
      </c>
      <c r="L75" s="61">
        <f t="shared" si="28"/>
        <v>0</v>
      </c>
      <c r="M75" s="61">
        <f t="shared" si="28"/>
        <v>0</v>
      </c>
      <c r="N75" s="61">
        <f t="shared" si="28"/>
        <v>0</v>
      </c>
      <c r="O75" s="61">
        <f t="shared" si="28"/>
        <v>0</v>
      </c>
      <c r="P75" s="61">
        <f t="shared" si="28"/>
        <v>0</v>
      </c>
      <c r="Q75" s="61">
        <f t="shared" si="28"/>
        <v>0</v>
      </c>
      <c r="R75" s="61">
        <f t="shared" si="28"/>
        <v>0</v>
      </c>
      <c r="S75" s="61">
        <f t="shared" si="28"/>
        <v>0</v>
      </c>
      <c r="T75" s="61">
        <f t="shared" si="28"/>
        <v>0</v>
      </c>
      <c r="U75" s="61">
        <f t="shared" si="28"/>
        <v>0</v>
      </c>
      <c r="V75" s="61">
        <f t="shared" si="28"/>
        <v>0</v>
      </c>
      <c r="W75" s="61">
        <f t="shared" si="28"/>
        <v>0</v>
      </c>
      <c r="X75" s="61">
        <f t="shared" si="28"/>
        <v>0</v>
      </c>
      <c r="Y75" s="61">
        <f t="shared" si="28"/>
        <v>0</v>
      </c>
      <c r="Z75" s="61">
        <f t="shared" si="28"/>
        <v>0</v>
      </c>
      <c r="AA75" s="61">
        <f t="shared" si="28"/>
        <v>0</v>
      </c>
      <c r="AB75" s="61">
        <f t="shared" si="28"/>
        <v>0</v>
      </c>
      <c r="AC75" s="61">
        <f t="shared" si="28"/>
        <v>0</v>
      </c>
      <c r="AD75" s="61">
        <f t="shared" si="28"/>
        <v>0</v>
      </c>
      <c r="AE75" s="61">
        <f t="shared" si="28"/>
        <v>0</v>
      </c>
      <c r="AF75" s="61">
        <f t="shared" si="28"/>
        <v>0</v>
      </c>
      <c r="AG75" s="61">
        <f t="shared" si="28"/>
        <v>0</v>
      </c>
      <c r="AH75" s="61">
        <f t="shared" si="28"/>
        <v>0</v>
      </c>
      <c r="AI75" s="63">
        <f>SUM(D75:AH75)</f>
        <v>0</v>
      </c>
    </row>
    <row r="76" spans="2:35" x14ac:dyDescent="0.25">
      <c r="B76" s="7" t="s">
        <v>58</v>
      </c>
      <c r="C76" s="54" t="s">
        <v>32</v>
      </c>
      <c r="D76" s="28">
        <f t="shared" ref="D76:AH76" si="29">(SUM(D34:D37)*1000*565)/10^6</f>
        <v>32.845096428571431</v>
      </c>
      <c r="E76" s="28">
        <f t="shared" si="29"/>
        <v>1.0583000000000002</v>
      </c>
      <c r="F76" s="28">
        <f t="shared" si="29"/>
        <v>0.56694642857142863</v>
      </c>
      <c r="G76" s="28">
        <f t="shared" si="29"/>
        <v>1.7764321428571432</v>
      </c>
      <c r="H76" s="28">
        <f t="shared" si="29"/>
        <v>10.620796428571428</v>
      </c>
      <c r="I76" s="28">
        <f t="shared" si="29"/>
        <v>0.52915000000000012</v>
      </c>
      <c r="J76" s="28">
        <f t="shared" si="29"/>
        <v>0.51571428571428579</v>
      </c>
      <c r="K76" s="28">
        <f t="shared" si="29"/>
        <v>0</v>
      </c>
      <c r="L76" s="28">
        <f t="shared" si="29"/>
        <v>9.6380892857142868</v>
      </c>
      <c r="M76" s="28">
        <f t="shared" si="29"/>
        <v>47.510110714285716</v>
      </c>
      <c r="N76" s="28">
        <f t="shared" si="29"/>
        <v>30.841885714285713</v>
      </c>
      <c r="O76" s="28">
        <f t="shared" si="29"/>
        <v>37.494057142857152</v>
      </c>
      <c r="P76" s="28">
        <f t="shared" si="29"/>
        <v>74.307710714285719</v>
      </c>
      <c r="Q76" s="28">
        <f t="shared" si="29"/>
        <v>66.332732142857154</v>
      </c>
      <c r="R76" s="28">
        <f t="shared" si="29"/>
        <v>125.28374857142859</v>
      </c>
      <c r="S76" s="28">
        <f t="shared" si="29"/>
        <v>150.23525714285717</v>
      </c>
      <c r="T76" s="28">
        <f t="shared" si="29"/>
        <v>82.320485714285709</v>
      </c>
      <c r="U76" s="28">
        <f t="shared" si="29"/>
        <v>41.91623928571429</v>
      </c>
      <c r="V76" s="28">
        <f t="shared" si="29"/>
        <v>45.053342857142852</v>
      </c>
      <c r="W76" s="28">
        <f t="shared" si="29"/>
        <v>18.369064285714284</v>
      </c>
      <c r="X76" s="28">
        <f t="shared" si="29"/>
        <v>3.7418464285714288</v>
      </c>
      <c r="Y76" s="28">
        <f t="shared" si="29"/>
        <v>9.9782571428571423</v>
      </c>
      <c r="Z76" s="28">
        <f t="shared" si="29"/>
        <v>25.625978571428575</v>
      </c>
      <c r="AA76" s="28">
        <f t="shared" si="29"/>
        <v>16.063482142857143</v>
      </c>
      <c r="AB76" s="28">
        <f t="shared" si="29"/>
        <v>23.169210714285715</v>
      </c>
      <c r="AC76" s="28">
        <f t="shared" si="29"/>
        <v>7.219117857142856</v>
      </c>
      <c r="AD76" s="28">
        <f t="shared" si="29"/>
        <v>1.5487510714285715</v>
      </c>
      <c r="AE76" s="28">
        <f t="shared" si="29"/>
        <v>0.56687857142857156</v>
      </c>
      <c r="AF76" s="28">
        <f t="shared" si="29"/>
        <v>19.200585714285712</v>
      </c>
      <c r="AG76" s="28">
        <f t="shared" si="29"/>
        <v>42.092757142857138</v>
      </c>
      <c r="AH76" s="28">
        <f t="shared" si="29"/>
        <v>11.565707142857145</v>
      </c>
      <c r="AI76" s="44">
        <f>SUM(D76:AH76)</f>
        <v>937.98773178571435</v>
      </c>
    </row>
    <row r="77" spans="2:35" s="1" customFormat="1" ht="37.5" customHeight="1" x14ac:dyDescent="0.25">
      <c r="B77" s="9" t="s">
        <v>102</v>
      </c>
      <c r="C77" s="54" t="s">
        <v>32</v>
      </c>
      <c r="D77" s="28">
        <f t="shared" ref="D77:AH77" si="30">D65+D72+D69+((D24*860.5)/10^6)+D75+D76</f>
        <v>720.73897665257141</v>
      </c>
      <c r="E77" s="3">
        <f t="shared" si="30"/>
        <v>725.96502208000004</v>
      </c>
      <c r="F77" s="3">
        <f t="shared" si="30"/>
        <v>744.43423176190481</v>
      </c>
      <c r="G77" s="3">
        <f t="shared" si="30"/>
        <v>730.27998642285706</v>
      </c>
      <c r="H77" s="3">
        <f t="shared" si="30"/>
        <v>718.20258870857151</v>
      </c>
      <c r="I77" s="3">
        <f t="shared" si="30"/>
        <v>638.63132396000003</v>
      </c>
      <c r="J77" s="3">
        <f t="shared" si="30"/>
        <v>624.17229176571425</v>
      </c>
      <c r="K77" s="3">
        <f t="shared" si="30"/>
        <v>584.47062643999993</v>
      </c>
      <c r="L77" s="3">
        <f t="shared" si="30"/>
        <v>612.54138536571429</v>
      </c>
      <c r="M77" s="3">
        <f t="shared" si="30"/>
        <v>660.10352771428575</v>
      </c>
      <c r="N77" s="3">
        <f t="shared" si="30"/>
        <v>687.20923079428565</v>
      </c>
      <c r="O77" s="3">
        <f t="shared" si="30"/>
        <v>707.9512707428571</v>
      </c>
      <c r="P77" s="3">
        <f t="shared" si="30"/>
        <v>680.60329639428562</v>
      </c>
      <c r="Q77" s="3">
        <f t="shared" si="30"/>
        <v>707.40136466285708</v>
      </c>
      <c r="R77" s="3">
        <f t="shared" si="30"/>
        <v>783.72418185714264</v>
      </c>
      <c r="S77" s="3">
        <f t="shared" si="30"/>
        <v>694.8763688228571</v>
      </c>
      <c r="T77" s="3">
        <f t="shared" si="30"/>
        <v>730.09299199428574</v>
      </c>
      <c r="U77" s="3">
        <f t="shared" si="30"/>
        <v>684.05545903771429</v>
      </c>
      <c r="V77" s="3">
        <f t="shared" si="30"/>
        <v>676.42696733234277</v>
      </c>
      <c r="W77" s="3">
        <f t="shared" si="30"/>
        <v>714.3618288857142</v>
      </c>
      <c r="X77" s="3">
        <f t="shared" si="30"/>
        <v>661.22628754857135</v>
      </c>
      <c r="Y77" s="3">
        <f t="shared" si="30"/>
        <v>694.31754656285716</v>
      </c>
      <c r="Z77" s="3">
        <f t="shared" si="30"/>
        <v>769.46634397142861</v>
      </c>
      <c r="AA77" s="3">
        <f t="shared" si="30"/>
        <v>721.76473280952382</v>
      </c>
      <c r="AB77" s="3">
        <f t="shared" si="30"/>
        <v>703.48779943428576</v>
      </c>
      <c r="AC77" s="3">
        <f t="shared" si="30"/>
        <v>639.99988778354282</v>
      </c>
      <c r="AD77" s="3">
        <f t="shared" si="30"/>
        <v>599.24086927142855</v>
      </c>
      <c r="AE77" s="3">
        <f t="shared" si="30"/>
        <v>558.56362217142851</v>
      </c>
      <c r="AF77" s="3">
        <f t="shared" si="30"/>
        <v>596.4360827142857</v>
      </c>
      <c r="AG77" s="3">
        <f t="shared" si="30"/>
        <v>532.56760934285717</v>
      </c>
      <c r="AH77" s="3">
        <f t="shared" si="30"/>
        <v>210.59499270285716</v>
      </c>
      <c r="AI77" s="44">
        <f>SUM(D77:AH77)</f>
        <v>20513.908695709022</v>
      </c>
    </row>
    <row r="78" spans="2:35" s="1" customFormat="1" ht="39.75" customHeight="1" x14ac:dyDescent="0.25">
      <c r="B78" s="9" t="s">
        <v>103</v>
      </c>
      <c r="C78" s="54" t="s">
        <v>44</v>
      </c>
      <c r="D78" s="28">
        <f t="shared" ref="D78:AH78" si="31">(((D13+D14+D15)*D49)+((D21+D22)*1000*D50)+(D24*D51)+((SUM(D5:D12))*D49))</f>
        <v>2109364.2381000002</v>
      </c>
      <c r="E78" s="28">
        <f t="shared" si="31"/>
        <v>2012968.0109999999</v>
      </c>
      <c r="F78" s="28">
        <f t="shared" si="31"/>
        <v>2074216.8914999999</v>
      </c>
      <c r="G78" s="28">
        <f t="shared" si="31"/>
        <v>2024955.4118999999</v>
      </c>
      <c r="H78" s="28">
        <f t="shared" si="31"/>
        <v>2167337.1240000003</v>
      </c>
      <c r="I78" s="28">
        <f t="shared" si="31"/>
        <v>2072481.5880000002</v>
      </c>
      <c r="J78" s="28">
        <f t="shared" si="31"/>
        <v>1990745.4208500001</v>
      </c>
      <c r="K78" s="28">
        <f t="shared" si="31"/>
        <v>1907878.8027000001</v>
      </c>
      <c r="L78" s="28">
        <f t="shared" si="31"/>
        <v>1952185.0392</v>
      </c>
      <c r="M78" s="28">
        <f t="shared" si="31"/>
        <v>1973629.62078</v>
      </c>
      <c r="N78" s="28">
        <f t="shared" si="31"/>
        <v>1983640.3884000001</v>
      </c>
      <c r="O78" s="28">
        <f t="shared" si="31"/>
        <v>2028599.541</v>
      </c>
      <c r="P78" s="28">
        <f t="shared" si="31"/>
        <v>1971302.2480499998</v>
      </c>
      <c r="Q78" s="28">
        <f t="shared" si="31"/>
        <v>2023749.2218499999</v>
      </c>
      <c r="R78" s="28">
        <f t="shared" si="31"/>
        <v>2255679.0042000003</v>
      </c>
      <c r="S78" s="28">
        <f t="shared" si="31"/>
        <v>2254400.415</v>
      </c>
      <c r="T78" s="28">
        <f t="shared" si="31"/>
        <v>2068541.0580000002</v>
      </c>
      <c r="U78" s="28">
        <f t="shared" si="31"/>
        <v>1986609.8148000001</v>
      </c>
      <c r="V78" s="28">
        <f t="shared" si="31"/>
        <v>1951808.55525</v>
      </c>
      <c r="W78" s="28">
        <f t="shared" si="31"/>
        <v>1954721.9189999998</v>
      </c>
      <c r="X78" s="28">
        <f t="shared" si="31"/>
        <v>1882999.8944999999</v>
      </c>
      <c r="Y78" s="28">
        <f t="shared" si="31"/>
        <v>2101297.4876999999</v>
      </c>
      <c r="Z78" s="28">
        <f t="shared" si="31"/>
        <v>2083969.7454000001</v>
      </c>
      <c r="AA78" s="28">
        <f t="shared" si="31"/>
        <v>1985745.7962000002</v>
      </c>
      <c r="AB78" s="28">
        <f t="shared" si="31"/>
        <v>1991407.6845</v>
      </c>
      <c r="AC78" s="28">
        <f t="shared" si="31"/>
        <v>1856779.8710999999</v>
      </c>
      <c r="AD78" s="28">
        <f t="shared" si="31"/>
        <v>1912823.2924500001</v>
      </c>
      <c r="AE78" s="28">
        <f t="shared" si="31"/>
        <v>1842089.2081200001</v>
      </c>
      <c r="AF78" s="28">
        <f t="shared" si="31"/>
        <v>1999575.76305</v>
      </c>
      <c r="AG78" s="28">
        <f t="shared" si="31"/>
        <v>1962671.6654999999</v>
      </c>
      <c r="AH78" s="28">
        <f t="shared" si="31"/>
        <v>698384.38454999996</v>
      </c>
      <c r="AI78" s="44">
        <f>SUM(D78:AH78)</f>
        <v>61082559.106650002</v>
      </c>
    </row>
    <row r="79" spans="2:35" s="2" customFormat="1" ht="15.75" thickBot="1" x14ac:dyDescent="0.3">
      <c r="B79" s="55" t="s">
        <v>60</v>
      </c>
      <c r="C79" s="56" t="s">
        <v>56</v>
      </c>
      <c r="D79" s="57">
        <f>IFERROR(D78/D77,"")</f>
        <v>2926.6687475357789</v>
      </c>
      <c r="E79" s="57">
        <f t="shared" ref="E79:AH79" si="32">IFERROR(E78/E77,"")</f>
        <v>2772.8168021546562</v>
      </c>
      <c r="F79" s="57">
        <f t="shared" si="32"/>
        <v>2786.2997199776869</v>
      </c>
      <c r="G79" s="57">
        <f t="shared" si="32"/>
        <v>2772.848016579057</v>
      </c>
      <c r="H79" s="57">
        <f t="shared" si="32"/>
        <v>3017.7239097636434</v>
      </c>
      <c r="I79" s="57">
        <f t="shared" si="32"/>
        <v>3245.1925081736326</v>
      </c>
      <c r="J79" s="57">
        <f t="shared" si="32"/>
        <v>3189.4165234704697</v>
      </c>
      <c r="K79" s="57">
        <f t="shared" si="32"/>
        <v>3264.2851777186061</v>
      </c>
      <c r="L79" s="57">
        <f t="shared" si="32"/>
        <v>3187.0255395632726</v>
      </c>
      <c r="M79" s="57">
        <f t="shared" si="32"/>
        <v>2989.8789173480241</v>
      </c>
      <c r="N79" s="57">
        <f t="shared" si="32"/>
        <v>2886.5159248621876</v>
      </c>
      <c r="O79" s="57">
        <f t="shared" si="32"/>
        <v>2865.4508083181763</v>
      </c>
      <c r="P79" s="57">
        <f t="shared" si="32"/>
        <v>2896.404202703111</v>
      </c>
      <c r="Q79" s="57">
        <f t="shared" si="32"/>
        <v>2860.8217667412978</v>
      </c>
      <c r="R79" s="57">
        <f t="shared" si="32"/>
        <v>2878.1541471067762</v>
      </c>
      <c r="S79" s="57">
        <f t="shared" si="32"/>
        <v>3244.3187250978572</v>
      </c>
      <c r="T79" s="57">
        <f t="shared" si="32"/>
        <v>2833.2569695672278</v>
      </c>
      <c r="U79" s="57">
        <f t="shared" si="32"/>
        <v>2904.1648430006485</v>
      </c>
      <c r="V79" s="57">
        <f t="shared" si="32"/>
        <v>2885.4682759728521</v>
      </c>
      <c r="W79" s="57">
        <f t="shared" si="32"/>
        <v>2736.3191032323793</v>
      </c>
      <c r="X79" s="57">
        <f t="shared" si="32"/>
        <v>2847.7390115281546</v>
      </c>
      <c r="Y79" s="57">
        <f t="shared" si="32"/>
        <v>3026.4214091984895</v>
      </c>
      <c r="Z79" s="57">
        <f t="shared" si="32"/>
        <v>2708.3312502585309</v>
      </c>
      <c r="AA79" s="57">
        <f t="shared" si="32"/>
        <v>2751.2369418083572</v>
      </c>
      <c r="AB79" s="57">
        <f t="shared" si="32"/>
        <v>2830.7636409635011</v>
      </c>
      <c r="AC79" s="57">
        <f t="shared" si="32"/>
        <v>2901.2190572883187</v>
      </c>
      <c r="AD79" s="57">
        <f t="shared" si="32"/>
        <v>3192.0774942731405</v>
      </c>
      <c r="AE79" s="57">
        <f t="shared" si="32"/>
        <v>3297.9040077096988</v>
      </c>
      <c r="AF79" s="57">
        <f t="shared" si="32"/>
        <v>3352.5398965640188</v>
      </c>
      <c r="AG79" s="57">
        <f t="shared" si="32"/>
        <v>3685.3004784158179</v>
      </c>
      <c r="AH79" s="57">
        <f t="shared" si="32"/>
        <v>3316.2440169477254</v>
      </c>
      <c r="AI79" s="47"/>
    </row>
    <row r="80" spans="2:35" ht="15.75" thickBot="1" x14ac:dyDescent="0.3"/>
    <row r="81" spans="2:35" ht="31.5" customHeight="1" x14ac:dyDescent="0.25">
      <c r="B81" s="184" t="s">
        <v>143</v>
      </c>
      <c r="C81" s="185" t="s">
        <v>32</v>
      </c>
      <c r="D81" s="182">
        <f>D65+D72+D69+D75+D76</f>
        <v>688.64232665257146</v>
      </c>
      <c r="E81" s="180">
        <f t="shared" ref="E81:AH81" si="33">E65+E72+E69+E75+E76</f>
        <v>720.62992208000003</v>
      </c>
      <c r="F81" s="180">
        <f t="shared" si="33"/>
        <v>739.1851817619048</v>
      </c>
      <c r="G81" s="180">
        <f t="shared" si="33"/>
        <v>724.98791142285711</v>
      </c>
      <c r="H81" s="180">
        <f t="shared" si="33"/>
        <v>712.9535387085715</v>
      </c>
      <c r="I81" s="180">
        <f t="shared" si="33"/>
        <v>633.29622396000002</v>
      </c>
      <c r="J81" s="180">
        <f t="shared" si="33"/>
        <v>618.88021676571429</v>
      </c>
      <c r="K81" s="180">
        <f t="shared" si="33"/>
        <v>579.35065143999998</v>
      </c>
      <c r="L81" s="180">
        <f t="shared" si="33"/>
        <v>607.24931036571434</v>
      </c>
      <c r="M81" s="180">
        <f t="shared" si="33"/>
        <v>655.02657771428574</v>
      </c>
      <c r="N81" s="180">
        <f t="shared" si="33"/>
        <v>682.00320579428569</v>
      </c>
      <c r="O81" s="180">
        <f t="shared" si="33"/>
        <v>702.78827074285709</v>
      </c>
      <c r="P81" s="180">
        <f t="shared" si="33"/>
        <v>676.17172139428567</v>
      </c>
      <c r="Q81" s="180">
        <f t="shared" si="33"/>
        <v>702.23836466285707</v>
      </c>
      <c r="R81" s="180">
        <f t="shared" si="33"/>
        <v>765.43855685714266</v>
      </c>
      <c r="S81" s="180">
        <f t="shared" si="33"/>
        <v>635.58791882285709</v>
      </c>
      <c r="T81" s="180">
        <f t="shared" si="33"/>
        <v>723.85436699428578</v>
      </c>
      <c r="U81" s="180">
        <f t="shared" si="33"/>
        <v>678.80640903771427</v>
      </c>
      <c r="V81" s="180">
        <f t="shared" si="33"/>
        <v>671.22094233234282</v>
      </c>
      <c r="W81" s="180">
        <f t="shared" si="33"/>
        <v>709.06975388571425</v>
      </c>
      <c r="X81" s="180">
        <f t="shared" si="33"/>
        <v>656.1063125485714</v>
      </c>
      <c r="Y81" s="180">
        <f t="shared" si="33"/>
        <v>689.13303406285718</v>
      </c>
      <c r="Z81" s="180">
        <f t="shared" si="33"/>
        <v>763.6545269714286</v>
      </c>
      <c r="AA81" s="180">
        <f t="shared" si="33"/>
        <v>716.04240780952387</v>
      </c>
      <c r="AB81" s="180">
        <f t="shared" si="33"/>
        <v>697.29219943428575</v>
      </c>
      <c r="AC81" s="180">
        <f t="shared" si="33"/>
        <v>634.53571278354286</v>
      </c>
      <c r="AD81" s="180">
        <f t="shared" si="33"/>
        <v>593.9487942714286</v>
      </c>
      <c r="AE81" s="180">
        <f t="shared" si="33"/>
        <v>553.44364717142855</v>
      </c>
      <c r="AF81" s="180">
        <f t="shared" si="33"/>
        <v>591.14400771428575</v>
      </c>
      <c r="AG81" s="180">
        <f t="shared" si="33"/>
        <v>525.81268434285721</v>
      </c>
      <c r="AH81" s="180">
        <f t="shared" si="33"/>
        <v>208.57281770285715</v>
      </c>
      <c r="AI81" s="44">
        <f>SUM(D81:AH81)</f>
        <v>20257.06751620903</v>
      </c>
    </row>
    <row r="82" spans="2:35" ht="30.75" customHeight="1" x14ac:dyDescent="0.25">
      <c r="B82" s="186" t="s">
        <v>142</v>
      </c>
      <c r="C82" s="187" t="s">
        <v>44</v>
      </c>
      <c r="D82" s="183">
        <f>(((D13+D14+D15)*D49)+((D21+D22)*1000*D50)+((SUM(D5:D12))*D49))</f>
        <v>1806115.2381</v>
      </c>
      <c r="E82" s="181">
        <f t="shared" ref="E82:AH82" si="34">(((E13+E14+E15)*E49)+((E21+E22)*1000*E50)+((SUM(E5:E12))*E49))</f>
        <v>1962562.0109999999</v>
      </c>
      <c r="F82" s="181">
        <f t="shared" si="34"/>
        <v>2024623.8914999999</v>
      </c>
      <c r="G82" s="181">
        <f t="shared" si="34"/>
        <v>1974955.9118999999</v>
      </c>
      <c r="H82" s="181">
        <f t="shared" si="34"/>
        <v>2117744.1240000003</v>
      </c>
      <c r="I82" s="181">
        <f t="shared" si="34"/>
        <v>2022075.5880000002</v>
      </c>
      <c r="J82" s="181">
        <f t="shared" si="34"/>
        <v>1940745.9208500001</v>
      </c>
      <c r="K82" s="181">
        <f t="shared" si="34"/>
        <v>1859505.3027000001</v>
      </c>
      <c r="L82" s="181">
        <f t="shared" si="34"/>
        <v>1902185.5392</v>
      </c>
      <c r="M82" s="181">
        <f t="shared" si="34"/>
        <v>1925662.62078</v>
      </c>
      <c r="N82" s="181">
        <f t="shared" si="34"/>
        <v>1934453.8884000001</v>
      </c>
      <c r="O82" s="181">
        <f t="shared" si="34"/>
        <v>1979819.541</v>
      </c>
      <c r="P82" s="181">
        <f t="shared" si="34"/>
        <v>1929432.7480499998</v>
      </c>
      <c r="Q82" s="181">
        <f t="shared" si="34"/>
        <v>1974969.2218499999</v>
      </c>
      <c r="R82" s="181">
        <f t="shared" si="34"/>
        <v>2082916.5042000001</v>
      </c>
      <c r="S82" s="181">
        <f t="shared" si="34"/>
        <v>1694243.415</v>
      </c>
      <c r="T82" s="181">
        <f t="shared" si="34"/>
        <v>2009598.5580000002</v>
      </c>
      <c r="U82" s="181">
        <f t="shared" si="34"/>
        <v>1937016.8148000001</v>
      </c>
      <c r="V82" s="181">
        <f t="shared" si="34"/>
        <v>1902622.05525</v>
      </c>
      <c r="W82" s="181">
        <f t="shared" si="34"/>
        <v>1904722.4189999998</v>
      </c>
      <c r="X82" s="181">
        <f t="shared" si="34"/>
        <v>1834626.3944999999</v>
      </c>
      <c r="Y82" s="181">
        <f t="shared" si="34"/>
        <v>2052314.2376999999</v>
      </c>
      <c r="Z82" s="181">
        <f t="shared" si="34"/>
        <v>2029059.7254000001</v>
      </c>
      <c r="AA82" s="181">
        <f t="shared" si="34"/>
        <v>1931681.2962000002</v>
      </c>
      <c r="AB82" s="181">
        <f t="shared" si="34"/>
        <v>1932871.6845</v>
      </c>
      <c r="AC82" s="181">
        <f t="shared" si="34"/>
        <v>1805154.3710999999</v>
      </c>
      <c r="AD82" s="181">
        <f t="shared" si="34"/>
        <v>1862823.7924500001</v>
      </c>
      <c r="AE82" s="181">
        <f t="shared" si="34"/>
        <v>1793715.7081200001</v>
      </c>
      <c r="AF82" s="181">
        <f t="shared" si="34"/>
        <v>1949576.26305</v>
      </c>
      <c r="AG82" s="181">
        <f t="shared" si="34"/>
        <v>1898851.1654999999</v>
      </c>
      <c r="AH82" s="181">
        <f t="shared" si="34"/>
        <v>679278.88454999996</v>
      </c>
      <c r="AI82" s="44">
        <f>SUM(D82:AH82)</f>
        <v>58655924.836650006</v>
      </c>
    </row>
    <row r="83" spans="2:35" ht="15.75" thickBot="1" x14ac:dyDescent="0.3">
      <c r="B83" s="188" t="s">
        <v>60</v>
      </c>
      <c r="C83" s="189" t="s">
        <v>56</v>
      </c>
      <c r="D83" s="179">
        <f>IFERROR(D82/D81,"")</f>
        <v>2622.7188893243956</v>
      </c>
      <c r="E83" s="57">
        <f t="shared" ref="E83:AH83" si="35">IFERROR(E82/E81,"")</f>
        <v>2723.3978924096468</v>
      </c>
      <c r="F83" s="57">
        <f t="shared" si="35"/>
        <v>2738.9941539062688</v>
      </c>
      <c r="G83" s="57">
        <f t="shared" si="35"/>
        <v>2724.1225416075736</v>
      </c>
      <c r="H83" s="57">
        <f t="shared" si="35"/>
        <v>2970.3816714845625</v>
      </c>
      <c r="I83" s="57">
        <f t="shared" si="35"/>
        <v>3192.9380146244448</v>
      </c>
      <c r="J83" s="57">
        <f t="shared" si="35"/>
        <v>3135.8991098348461</v>
      </c>
      <c r="K83" s="57">
        <f t="shared" si="35"/>
        <v>3209.6370273825064</v>
      </c>
      <c r="L83" s="57">
        <f t="shared" si="35"/>
        <v>3132.462246938434</v>
      </c>
      <c r="M83" s="57">
        <f t="shared" si="35"/>
        <v>2939.8236442551643</v>
      </c>
      <c r="N83" s="57">
        <f t="shared" si="35"/>
        <v>2836.4293187552762</v>
      </c>
      <c r="O83" s="57">
        <f t="shared" si="35"/>
        <v>2817.0924635769788</v>
      </c>
      <c r="P83" s="57">
        <f t="shared" si="35"/>
        <v>2853.4656020092848</v>
      </c>
      <c r="Q83" s="57">
        <f t="shared" si="35"/>
        <v>2812.3915200762035</v>
      </c>
      <c r="R83" s="57">
        <f t="shared" si="35"/>
        <v>2721.2066671325838</v>
      </c>
      <c r="S83" s="57">
        <f t="shared" si="35"/>
        <v>2665.631873774174</v>
      </c>
      <c r="T83" s="57">
        <f t="shared" si="35"/>
        <v>2776.2470596739031</v>
      </c>
      <c r="U83" s="57">
        <f t="shared" si="35"/>
        <v>2853.5629437352291</v>
      </c>
      <c r="V83" s="57">
        <f t="shared" si="35"/>
        <v>2834.5689701498486</v>
      </c>
      <c r="W83" s="57">
        <f t="shared" si="35"/>
        <v>2686.2271427628784</v>
      </c>
      <c r="X83" s="57">
        <f t="shared" si="35"/>
        <v>2796.2334143282351</v>
      </c>
      <c r="Y83" s="57">
        <f t="shared" si="35"/>
        <v>2978.1103738422794</v>
      </c>
      <c r="Z83" s="57">
        <f t="shared" si="35"/>
        <v>2657.0388228392121</v>
      </c>
      <c r="AA83" s="57">
        <f t="shared" si="35"/>
        <v>2697.7191226833752</v>
      </c>
      <c r="AB83" s="57">
        <f t="shared" si="35"/>
        <v>2771.9680301430903</v>
      </c>
      <c r="AC83" s="57">
        <f t="shared" si="35"/>
        <v>2844.8428271771463</v>
      </c>
      <c r="AD83" s="57">
        <f t="shared" si="35"/>
        <v>3136.3373583998023</v>
      </c>
      <c r="AE83" s="57">
        <f t="shared" si="35"/>
        <v>3241.0087590442586</v>
      </c>
      <c r="AF83" s="57">
        <f t="shared" si="35"/>
        <v>3297.9717930123679</v>
      </c>
      <c r="AG83" s="57">
        <f t="shared" si="35"/>
        <v>3611.2692257949607</v>
      </c>
      <c r="AH83" s="57">
        <f t="shared" si="35"/>
        <v>3256.7948787925629</v>
      </c>
      <c r="AI83" s="57"/>
    </row>
    <row r="84" spans="2:35" s="176" customFormat="1" ht="15.75" thickBot="1" x14ac:dyDescent="0.3">
      <c r="D84" s="177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8"/>
      <c r="AD84" s="178"/>
      <c r="AE84" s="178"/>
      <c r="AF84" s="178"/>
      <c r="AG84" s="178"/>
      <c r="AH84" s="178"/>
    </row>
    <row r="85" spans="2:35" ht="19.5" thickBot="1" x14ac:dyDescent="0.3">
      <c r="B85" s="151" t="s">
        <v>224</v>
      </c>
      <c r="C85" s="150" t="s">
        <v>39</v>
      </c>
      <c r="D85" s="153">
        <f>SUMPRODUCT(D26:AH26,D53:AH53)/SUM(D26:AH26)</f>
        <v>5.8982790075553355</v>
      </c>
    </row>
    <row r="86" spans="2:35" ht="19.5" thickBot="1" x14ac:dyDescent="0.3">
      <c r="B86" s="151" t="s">
        <v>225</v>
      </c>
      <c r="C86" s="150" t="s">
        <v>39</v>
      </c>
      <c r="D86" s="153">
        <f>SUMPRODUCT(D56:AH56,D57:AH57)/SUM(D56:AH56)</f>
        <v>6.4056764753163833</v>
      </c>
    </row>
    <row r="87" spans="2:35" ht="19.5" thickBot="1" x14ac:dyDescent="0.3">
      <c r="B87" s="151" t="s">
        <v>226</v>
      </c>
      <c r="C87" s="150" t="s">
        <v>56</v>
      </c>
      <c r="D87" s="153">
        <f>SUMPRODUCT(D77:AH77,D79:AH79)/SUM(D77:AH77)</f>
        <v>2977.6167971063892</v>
      </c>
    </row>
    <row r="88" spans="2:35" ht="19.5" thickBot="1" x14ac:dyDescent="0.3">
      <c r="B88" s="151" t="s">
        <v>227</v>
      </c>
      <c r="C88" s="150" t="s">
        <v>56</v>
      </c>
      <c r="D88" s="153">
        <f>SUMPRODUCT(D81:AH81,D83:AH83)/SUM(D81:AH81)</f>
        <v>2895.5782859347973</v>
      </c>
      <c r="E88" s="160"/>
    </row>
    <row r="89" spans="2:35" ht="19.5" thickBot="1" x14ac:dyDescent="0.3">
      <c r="B89" s="152" t="s">
        <v>228</v>
      </c>
      <c r="C89" s="150" t="s">
        <v>106</v>
      </c>
      <c r="D89" s="153">
        <f>AI54/10^5</f>
        <v>87.884458531753367</v>
      </c>
    </row>
    <row r="90" spans="2:35" ht="19.5" thickBot="1" x14ac:dyDescent="0.3">
      <c r="B90" s="152" t="s">
        <v>229</v>
      </c>
      <c r="C90" s="150" t="s">
        <v>106</v>
      </c>
      <c r="D90" s="153">
        <f>SUM(D61:AH61)/10^5</f>
        <v>145.48998980978647</v>
      </c>
    </row>
    <row r="91" spans="2:35" ht="19.5" thickBot="1" x14ac:dyDescent="0.3">
      <c r="B91" s="152" t="s">
        <v>230</v>
      </c>
      <c r="C91" s="150" t="s">
        <v>106</v>
      </c>
      <c r="D91" s="153">
        <f>D89+D90</f>
        <v>233.37444834153985</v>
      </c>
      <c r="F91" t="s">
        <v>151</v>
      </c>
      <c r="G91" t="s">
        <v>139</v>
      </c>
      <c r="H91" t="s">
        <v>151</v>
      </c>
    </row>
    <row r="96" spans="2:35" x14ac:dyDescent="0.25">
      <c r="D96" s="160"/>
      <c r="E96" s="160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</row>
  </sheetData>
  <mergeCells count="23">
    <mergeCell ref="B74:C74"/>
    <mergeCell ref="D74:AI74"/>
    <mergeCell ref="B48:C48"/>
    <mergeCell ref="D48:AI48"/>
    <mergeCell ref="B58:C58"/>
    <mergeCell ref="B63:C63"/>
    <mergeCell ref="D63:AI63"/>
    <mergeCell ref="B67:C67"/>
    <mergeCell ref="D67:AI67"/>
    <mergeCell ref="B45:C45"/>
    <mergeCell ref="D45:AI45"/>
    <mergeCell ref="B3:C3"/>
    <mergeCell ref="B4:C4"/>
    <mergeCell ref="D4:AI4"/>
    <mergeCell ref="B20:C20"/>
    <mergeCell ref="D20:AI20"/>
    <mergeCell ref="B23:C23"/>
    <mergeCell ref="D23:AI23"/>
    <mergeCell ref="B25:C25"/>
    <mergeCell ref="B29:C29"/>
    <mergeCell ref="D29:AI29"/>
    <mergeCell ref="B38:C38"/>
    <mergeCell ref="D38:AI38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5"/>
  <sheetViews>
    <sheetView tabSelected="1" zoomScale="80" zoomScaleNormal="80" workbookViewId="0">
      <pane xSplit="3" ySplit="3" topLeftCell="N8" activePane="bottomRight" state="frozen"/>
      <selection pane="topRight" activeCell="D1" sqref="D1"/>
      <selection pane="bottomLeft" activeCell="A4" sqref="A4"/>
      <selection pane="bottomRight" activeCell="S29" sqref="S29"/>
    </sheetView>
  </sheetViews>
  <sheetFormatPr defaultRowHeight="15" x14ac:dyDescent="0.25"/>
  <cols>
    <col min="2" max="2" width="61.7109375" bestFit="1" customWidth="1"/>
    <col min="3" max="3" width="13.140625" bestFit="1" customWidth="1"/>
    <col min="4" max="7" width="13.140625" customWidth="1"/>
    <col min="8" max="15" width="13" customWidth="1"/>
    <col min="16" max="16" width="12.42578125" bestFit="1" customWidth="1"/>
    <col min="17" max="17" width="10.85546875" bestFit="1" customWidth="1"/>
  </cols>
  <sheetData>
    <row r="2" spans="2:15" ht="15.75" thickBot="1" x14ac:dyDescent="0.3"/>
    <row r="3" spans="2:15" ht="15.75" thickBot="1" x14ac:dyDescent="0.3">
      <c r="B3" s="233" t="s">
        <v>33</v>
      </c>
      <c r="C3" s="257"/>
      <c r="D3" s="206">
        <v>42461</v>
      </c>
      <c r="E3" s="206">
        <v>42491</v>
      </c>
      <c r="F3" s="206">
        <v>42522</v>
      </c>
      <c r="G3" s="206">
        <v>42552</v>
      </c>
      <c r="H3" s="206">
        <v>42583</v>
      </c>
      <c r="I3" s="206">
        <v>42614</v>
      </c>
      <c r="J3" s="206">
        <v>42644</v>
      </c>
      <c r="K3" s="206">
        <v>42675</v>
      </c>
      <c r="L3" s="206">
        <v>42705</v>
      </c>
      <c r="M3" s="206">
        <v>42736</v>
      </c>
      <c r="N3" s="206">
        <v>42767</v>
      </c>
      <c r="O3" s="206">
        <v>42795</v>
      </c>
    </row>
    <row r="4" spans="2:15" ht="16.5" thickBot="1" x14ac:dyDescent="0.3">
      <c r="B4" s="231" t="s">
        <v>16</v>
      </c>
      <c r="C4" s="255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</row>
    <row r="5" spans="2:15" ht="15.75" thickBot="1" x14ac:dyDescent="0.3">
      <c r="B5" s="22" t="s">
        <v>0</v>
      </c>
      <c r="C5" s="101" t="s">
        <v>173</v>
      </c>
      <c r="D5" s="180">
        <f>'Apr 2016'!AH5</f>
        <v>36456.564999999995</v>
      </c>
      <c r="E5" s="180">
        <f>'May 2016'!AI5</f>
        <v>33693.999999999993</v>
      </c>
      <c r="F5" s="180">
        <f>'Jun 2016'!AH5</f>
        <v>8084.99</v>
      </c>
      <c r="G5" s="180">
        <f>'July 2016'!AI5</f>
        <v>55727.950000000004</v>
      </c>
      <c r="H5" s="180">
        <f>'Aug 2016'!AI5</f>
        <v>52786.5</v>
      </c>
      <c r="I5" s="180">
        <f>'Sept 2016'!AH5</f>
        <v>9488.9599999999991</v>
      </c>
      <c r="J5" s="180">
        <f>'Oct 2016'!AI5</f>
        <v>24402.22</v>
      </c>
      <c r="K5" s="180">
        <f>'Nov 2016'!AH5</f>
        <v>40684.814999999995</v>
      </c>
      <c r="L5" s="180">
        <f>'Dec-2016'!AI5</f>
        <v>34917.65</v>
      </c>
      <c r="M5" s="180">
        <f>'Jan 2017'!AI5</f>
        <v>32962.021000000001</v>
      </c>
      <c r="N5" s="180">
        <f>'Feb 2017'!AF5</f>
        <v>35957.129999999997</v>
      </c>
      <c r="O5" s="180">
        <f>'Mar 2017'!AI5</f>
        <v>38894.238499999992</v>
      </c>
    </row>
    <row r="6" spans="2:15" ht="15.75" thickBot="1" x14ac:dyDescent="0.3">
      <c r="B6" s="15" t="s">
        <v>2</v>
      </c>
      <c r="C6" s="101" t="s">
        <v>173</v>
      </c>
      <c r="D6" s="180">
        <f>'Apr 2016'!AH6</f>
        <v>23571.264999999999</v>
      </c>
      <c r="E6" s="180">
        <f>'May 2016'!AI6</f>
        <v>7441.5139999999992</v>
      </c>
      <c r="F6" s="180">
        <f>'Jun 2016'!AH6</f>
        <v>23218.059999999998</v>
      </c>
      <c r="G6" s="180">
        <f>'July 2016'!AI6</f>
        <v>116945.40499999998</v>
      </c>
      <c r="H6" s="180">
        <f>'Aug 2016'!AI6</f>
        <v>63774.965000000004</v>
      </c>
      <c r="I6" s="180">
        <f>'Sept 2016'!AH6</f>
        <v>14549.2</v>
      </c>
      <c r="J6" s="180">
        <f>'Oct 2016'!AI6</f>
        <v>16337.235000000001</v>
      </c>
      <c r="K6" s="180">
        <f>'Nov 2016'!AH6</f>
        <v>78842.740000000005</v>
      </c>
      <c r="L6" s="180">
        <f>'Dec-2016'!AI6</f>
        <v>58540.195000000007</v>
      </c>
      <c r="M6" s="180">
        <f>'Jan 2017'!AI6</f>
        <v>11766.884999999998</v>
      </c>
      <c r="N6" s="180">
        <f>'Feb 2017'!AF6</f>
        <v>25156.899999999998</v>
      </c>
      <c r="O6" s="180">
        <f>'Mar 2017'!AI6</f>
        <v>26786.125</v>
      </c>
    </row>
    <row r="7" spans="2:15" ht="15.75" thickBot="1" x14ac:dyDescent="0.3">
      <c r="B7" s="15" t="s">
        <v>3</v>
      </c>
      <c r="C7" s="101" t="s">
        <v>173</v>
      </c>
      <c r="D7" s="180">
        <f>'Apr 2016'!AH7</f>
        <v>0</v>
      </c>
      <c r="E7" s="180">
        <f>'May 2016'!AI7</f>
        <v>21524.795000000002</v>
      </c>
      <c r="F7" s="180">
        <f>'Jun 2016'!AH7</f>
        <v>21522.524999999998</v>
      </c>
      <c r="G7" s="180">
        <f>'July 2016'!AI7</f>
        <v>0</v>
      </c>
      <c r="H7" s="180">
        <f>'Aug 2016'!AI7</f>
        <v>5753.83</v>
      </c>
      <c r="I7" s="180">
        <f>'Sept 2016'!AH7</f>
        <v>103115.79999999999</v>
      </c>
      <c r="J7" s="180">
        <f>'Oct 2016'!AI7</f>
        <v>239487.69999999998</v>
      </c>
      <c r="K7" s="180">
        <f>'Nov 2016'!AH7</f>
        <v>0</v>
      </c>
      <c r="L7" s="180">
        <f>'Dec-2016'!AI7</f>
        <v>12226.145</v>
      </c>
      <c r="M7" s="180">
        <f>'Jan 2017'!AI7</f>
        <v>1935.57</v>
      </c>
      <c r="N7" s="180">
        <f>'Feb 2017'!AF7</f>
        <v>0</v>
      </c>
      <c r="O7" s="180">
        <f>'Mar 2017'!AI7</f>
        <v>0</v>
      </c>
    </row>
    <row r="8" spans="2:15" ht="15.75" thickBot="1" x14ac:dyDescent="0.3">
      <c r="B8" s="15" t="s">
        <v>4</v>
      </c>
      <c r="C8" s="101" t="s">
        <v>173</v>
      </c>
      <c r="D8" s="180">
        <f>'Apr 2016'!AH8</f>
        <v>0</v>
      </c>
      <c r="E8" s="180">
        <f>'May 2016'!AI8</f>
        <v>8460.83</v>
      </c>
      <c r="F8" s="180">
        <f>'Jun 2016'!AH8</f>
        <v>21096.384999999998</v>
      </c>
      <c r="G8" s="180">
        <f>'July 2016'!AI8</f>
        <v>0</v>
      </c>
      <c r="H8" s="180">
        <f>'Aug 2016'!AI8</f>
        <v>5324.915</v>
      </c>
      <c r="I8" s="180">
        <f>'Sept 2016'!AH8</f>
        <v>101969.69</v>
      </c>
      <c r="J8" s="180">
        <f>'Oct 2016'!AI8</f>
        <v>210046.285</v>
      </c>
      <c r="K8" s="180">
        <f>'Nov 2016'!AH8</f>
        <v>0</v>
      </c>
      <c r="L8" s="180">
        <f>'Dec-2016'!AI8</f>
        <v>3205.5299999999997</v>
      </c>
      <c r="M8" s="180">
        <f>'Jan 2017'!AI8</f>
        <v>1757.33</v>
      </c>
      <c r="N8" s="180">
        <f>'Feb 2017'!AF8</f>
        <v>0</v>
      </c>
      <c r="O8" s="180">
        <f>'Mar 2017'!AI8</f>
        <v>0</v>
      </c>
    </row>
    <row r="9" spans="2:15" ht="15.75" thickBot="1" x14ac:dyDescent="0.3">
      <c r="B9" s="15" t="s">
        <v>5</v>
      </c>
      <c r="C9" s="101" t="s">
        <v>173</v>
      </c>
      <c r="D9" s="180">
        <f>'Apr 2016'!AH9</f>
        <v>0</v>
      </c>
      <c r="E9" s="180">
        <f>'May 2016'!AI9</f>
        <v>10644.27</v>
      </c>
      <c r="F9" s="180">
        <f>'Jun 2016'!AH9</f>
        <v>0</v>
      </c>
      <c r="G9" s="180">
        <f>'July 2016'!AI9</f>
        <v>0</v>
      </c>
      <c r="H9" s="180">
        <f>'Aug 2016'!AI9</f>
        <v>0</v>
      </c>
      <c r="I9" s="180">
        <f>'Sept 2016'!AH9</f>
        <v>0</v>
      </c>
      <c r="J9" s="180">
        <f>'Oct 2016'!AI9</f>
        <v>0</v>
      </c>
      <c r="K9" s="180">
        <f>'Nov 2016'!AH9</f>
        <v>0</v>
      </c>
      <c r="L9" s="180">
        <f>'Dec-2016'!AI9</f>
        <v>11976.57</v>
      </c>
      <c r="M9" s="180">
        <f>'Jan 2017'!AI9</f>
        <v>0</v>
      </c>
      <c r="N9" s="180">
        <f>'Feb 2017'!AF9</f>
        <v>0</v>
      </c>
      <c r="O9" s="180">
        <f>'Mar 2017'!AI9</f>
        <v>0</v>
      </c>
    </row>
    <row r="10" spans="2:15" ht="15.75" thickBot="1" x14ac:dyDescent="0.3">
      <c r="B10" s="15" t="s">
        <v>6</v>
      </c>
      <c r="C10" s="101" t="s">
        <v>173</v>
      </c>
      <c r="D10" s="180">
        <f>'Apr 2016'!AH10</f>
        <v>4804.34</v>
      </c>
      <c r="E10" s="180">
        <f>'May 2016'!AI10</f>
        <v>1779.665</v>
      </c>
      <c r="F10" s="180">
        <f>'Jun 2016'!AH10</f>
        <v>0</v>
      </c>
      <c r="G10" s="180">
        <f>'July 2016'!AI10</f>
        <v>4277.76</v>
      </c>
      <c r="H10" s="180">
        <f>'Aug 2016'!AI10</f>
        <v>311.92</v>
      </c>
      <c r="I10" s="180">
        <f>'Sept 2016'!AH10</f>
        <v>5274.79</v>
      </c>
      <c r="J10" s="180">
        <f>'Oct 2016'!AI10</f>
        <v>2016.3</v>
      </c>
      <c r="K10" s="180">
        <f>'Nov 2016'!AH10</f>
        <v>1743.4099999999999</v>
      </c>
      <c r="L10" s="180">
        <f>'Dec-2016'!AI10</f>
        <v>3402.47</v>
      </c>
      <c r="M10" s="180">
        <f>'Jan 2017'!AI10</f>
        <v>2420.16</v>
      </c>
      <c r="N10" s="180">
        <f>'Feb 2017'!AF10</f>
        <v>999.81500000000005</v>
      </c>
      <c r="O10" s="180">
        <f>'Mar 2017'!AI10</f>
        <v>3637.21</v>
      </c>
    </row>
    <row r="11" spans="2:15" ht="15.75" thickBot="1" x14ac:dyDescent="0.3">
      <c r="B11" s="15" t="s">
        <v>7</v>
      </c>
      <c r="C11" s="101" t="s">
        <v>173</v>
      </c>
      <c r="D11" s="180">
        <f>'Apr 2016'!AH11</f>
        <v>0</v>
      </c>
      <c r="E11" s="180">
        <f>'May 2016'!AI11</f>
        <v>409.4</v>
      </c>
      <c r="F11" s="180">
        <f>'Jun 2016'!AH11</f>
        <v>0</v>
      </c>
      <c r="G11" s="180">
        <f>'July 2016'!AI11</f>
        <v>0</v>
      </c>
      <c r="H11" s="180">
        <f>'Aug 2016'!AI11</f>
        <v>0</v>
      </c>
      <c r="I11" s="180">
        <f>'Sept 2016'!AH11</f>
        <v>841.03</v>
      </c>
      <c r="J11" s="180">
        <f>'Oct 2016'!AI11</f>
        <v>944.11</v>
      </c>
      <c r="K11" s="180">
        <f>'Nov 2016'!AH11</f>
        <v>7675.5300000000007</v>
      </c>
      <c r="L11" s="180">
        <f>'Dec-2016'!AI11</f>
        <v>3352.28</v>
      </c>
      <c r="M11" s="180">
        <f>'Jan 2017'!AI11</f>
        <v>882.84</v>
      </c>
      <c r="N11" s="180">
        <f>'Feb 2017'!AF11</f>
        <v>1726.7</v>
      </c>
      <c r="O11" s="180">
        <f>'Mar 2017'!AI11</f>
        <v>1676.5700000000002</v>
      </c>
    </row>
    <row r="12" spans="2:15" ht="15.75" thickBot="1" x14ac:dyDescent="0.3">
      <c r="B12" s="15" t="s">
        <v>8</v>
      </c>
      <c r="C12" s="101" t="s">
        <v>173</v>
      </c>
      <c r="D12" s="180">
        <f>'Apr 2016'!AH12</f>
        <v>2455</v>
      </c>
      <c r="E12" s="180">
        <f>'May 2016'!AI12</f>
        <v>1244.8900000000001</v>
      </c>
      <c r="F12" s="180">
        <f>'Jun 2016'!AH12</f>
        <v>259</v>
      </c>
      <c r="G12" s="180">
        <f>'July 2016'!AI12</f>
        <v>0</v>
      </c>
      <c r="H12" s="180">
        <f>'Aug 2016'!AI12</f>
        <v>0</v>
      </c>
      <c r="I12" s="180">
        <f>'Sept 2016'!AH12</f>
        <v>2130.52</v>
      </c>
      <c r="J12" s="180">
        <f>'Oct 2016'!AI12</f>
        <v>44.5</v>
      </c>
      <c r="K12" s="180">
        <f>'Nov 2016'!AH12</f>
        <v>16180.844999999999</v>
      </c>
      <c r="L12" s="180">
        <f>'Dec-2016'!AI12</f>
        <v>12543.885</v>
      </c>
      <c r="M12" s="180">
        <f>'Jan 2017'!AI12</f>
        <v>1342.37</v>
      </c>
      <c r="N12" s="180">
        <f>'Feb 2017'!AF12</f>
        <v>2773.86</v>
      </c>
      <c r="O12" s="180">
        <f>'Mar 2017'!AI12</f>
        <v>4043.82</v>
      </c>
    </row>
    <row r="13" spans="2:15" ht="15.75" thickBot="1" x14ac:dyDescent="0.3">
      <c r="B13" s="15" t="s">
        <v>9</v>
      </c>
      <c r="C13" s="101" t="s">
        <v>173</v>
      </c>
      <c r="D13" s="180">
        <f>'Apr 2016'!AH13</f>
        <v>1060934.8900000001</v>
      </c>
      <c r="E13" s="180">
        <f>'May 2016'!AI13</f>
        <v>1160394.2099999997</v>
      </c>
      <c r="F13" s="180">
        <f>'Jun 2016'!AH13</f>
        <v>1204412.5900000001</v>
      </c>
      <c r="G13" s="180">
        <f>'July 2016'!AI13</f>
        <v>1321057.6600000006</v>
      </c>
      <c r="H13" s="180">
        <f>'Aug 2016'!AI13</f>
        <v>1253200.5000000002</v>
      </c>
      <c r="I13" s="180">
        <f>'Sept 2016'!AH13</f>
        <v>1227963.3600000001</v>
      </c>
      <c r="J13" s="180">
        <f>'Oct 2016'!AI13</f>
        <v>1193462.0900000003</v>
      </c>
      <c r="K13" s="180">
        <f>'Nov 2016'!AH13</f>
        <v>956312.25</v>
      </c>
      <c r="L13" s="180">
        <f>'Dec-2016'!AI13</f>
        <v>1123711.23</v>
      </c>
      <c r="M13" s="180">
        <f>'Jan 2017'!AI13</f>
        <v>1267054.1885999998</v>
      </c>
      <c r="N13" s="180">
        <f>'Feb 2017'!AF13</f>
        <v>1176630.94</v>
      </c>
      <c r="O13" s="180">
        <f>'Mar 2017'!AI13</f>
        <v>1254389.7309999999</v>
      </c>
    </row>
    <row r="14" spans="2:15" ht="15.75" thickBot="1" x14ac:dyDescent="0.3">
      <c r="B14" s="15" t="s">
        <v>11</v>
      </c>
      <c r="C14" s="101" t="s">
        <v>173</v>
      </c>
      <c r="D14" s="180">
        <f>'Apr 2016'!AH14</f>
        <v>0</v>
      </c>
      <c r="E14" s="180">
        <f>'May 2016'!AI14</f>
        <v>5972.8438000000006</v>
      </c>
      <c r="F14" s="180">
        <f>'Jun 2016'!AH14</f>
        <v>49807.938999999998</v>
      </c>
      <c r="G14" s="180">
        <f>'July 2016'!AI14</f>
        <v>0</v>
      </c>
      <c r="H14" s="180">
        <f>'Aug 2016'!AI14</f>
        <v>12027.337100000001</v>
      </c>
      <c r="I14" s="180">
        <f>'Sept 2016'!AH14</f>
        <v>6178.5</v>
      </c>
      <c r="J14" s="180">
        <f>'Oct 2016'!AI14</f>
        <v>15491.8953</v>
      </c>
      <c r="K14" s="180">
        <f>'Nov 2016'!AH14</f>
        <v>0</v>
      </c>
      <c r="L14" s="180">
        <f>'Dec-2016'!AI14</f>
        <v>0</v>
      </c>
      <c r="M14" s="180">
        <f>'Jan 2017'!AI14</f>
        <v>0</v>
      </c>
      <c r="N14" s="180">
        <f>'Feb 2017'!AF14</f>
        <v>0</v>
      </c>
      <c r="O14" s="180">
        <f>'Mar 2017'!AI14</f>
        <v>82742.021000000008</v>
      </c>
    </row>
    <row r="15" spans="2:15" ht="15.75" thickBot="1" x14ac:dyDescent="0.3">
      <c r="B15" s="15" t="s">
        <v>12</v>
      </c>
      <c r="C15" s="101" t="s">
        <v>173</v>
      </c>
      <c r="D15" s="180">
        <f>'Apr 2016'!AH15</f>
        <v>47552.699499999988</v>
      </c>
      <c r="E15" s="180">
        <f>'May 2016'!AI15</f>
        <v>85424.743499999997</v>
      </c>
      <c r="F15" s="180">
        <f>'Jun 2016'!AH15</f>
        <v>98827.561999999991</v>
      </c>
      <c r="G15" s="180">
        <f>'July 2016'!AI15</f>
        <v>58803.677000000011</v>
      </c>
      <c r="H15" s="180">
        <f>'Aug 2016'!AI15</f>
        <v>81829.846999999994</v>
      </c>
      <c r="I15" s="180">
        <f>'Sept 2016'!AH15</f>
        <v>48784.221500000007</v>
      </c>
      <c r="J15" s="180">
        <f>'Oct 2016'!AI15</f>
        <v>75873.412500000006</v>
      </c>
      <c r="K15" s="180">
        <f>'Nov 2016'!AH15</f>
        <v>83312.133600000016</v>
      </c>
      <c r="L15" s="180">
        <f>'Dec-2016'!AI15</f>
        <v>46247.695999999996</v>
      </c>
      <c r="M15" s="180">
        <f>'Jan 2017'!AI15</f>
        <v>51817.943999999989</v>
      </c>
      <c r="N15" s="180">
        <f>'Feb 2017'!AF15</f>
        <v>45101.292000000001</v>
      </c>
      <c r="O15" s="180">
        <f>'Mar 2017'!AI15</f>
        <v>114781.784</v>
      </c>
    </row>
    <row r="16" spans="2:15" ht="15.75" thickBot="1" x14ac:dyDescent="0.3">
      <c r="B16" s="15" t="s">
        <v>13</v>
      </c>
      <c r="C16" s="101" t="s">
        <v>173</v>
      </c>
      <c r="D16" s="180">
        <f>'Apr 2016'!AH16</f>
        <v>463913.18500000006</v>
      </c>
      <c r="E16" s="180">
        <f>'May 2016'!AI16</f>
        <v>738348.79999999993</v>
      </c>
      <c r="F16" s="180">
        <f>'Jun 2016'!AH16</f>
        <v>955579.24999999988</v>
      </c>
      <c r="G16" s="180">
        <f>'July 2016'!AI16</f>
        <v>1055787.3999999999</v>
      </c>
      <c r="H16" s="180">
        <f>'Aug 2016'!AI16</f>
        <v>752159.84000000008</v>
      </c>
      <c r="I16" s="180">
        <f>'Sept 2016'!AH16</f>
        <v>859619.63</v>
      </c>
      <c r="J16" s="180">
        <f>'Oct 2016'!AI16</f>
        <v>781742.65000000014</v>
      </c>
      <c r="K16" s="180">
        <f>'Nov 2016'!AH16</f>
        <v>714494.86500000011</v>
      </c>
      <c r="L16" s="180">
        <f>'Dec-2016'!AI16</f>
        <v>1030939.9449999999</v>
      </c>
      <c r="M16" s="180">
        <f>'Jan 2017'!AI16</f>
        <v>1029647.966</v>
      </c>
      <c r="N16" s="180">
        <f>'Feb 2017'!AF16</f>
        <v>714392.90800000017</v>
      </c>
      <c r="O16" s="180">
        <f>'Mar 2017'!AI16</f>
        <v>926775.28499999992</v>
      </c>
    </row>
    <row r="17" spans="2:19" ht="15.75" thickBot="1" x14ac:dyDescent="0.3">
      <c r="B17" s="15" t="s">
        <v>14</v>
      </c>
      <c r="C17" s="101" t="s">
        <v>173</v>
      </c>
      <c r="D17" s="180">
        <f>'Apr 2016'!AH17</f>
        <v>40974.025500000025</v>
      </c>
      <c r="E17" s="180">
        <f>'May 2016'!AI17</f>
        <v>-5805.6412999999084</v>
      </c>
      <c r="F17" s="180">
        <f>'Jun 2016'!AH17</f>
        <v>-292804.03700000001</v>
      </c>
      <c r="G17" s="180">
        <f>'July 2016'!AI17</f>
        <v>-5718.802000000047</v>
      </c>
      <c r="H17" s="180">
        <f>'Aug 2016'!AI17</f>
        <v>24065.515899999977</v>
      </c>
      <c r="I17" s="180">
        <f>'Sept 2016'!AH17</f>
        <v>-448530.74818999995</v>
      </c>
      <c r="J17" s="180">
        <f>'Oct 2016'!AI17</f>
        <v>22770.138199999994</v>
      </c>
      <c r="K17" s="180">
        <f>'Nov 2016'!AH17</f>
        <v>8798.4413999999961</v>
      </c>
      <c r="L17" s="180">
        <f>'Dec-2016'!AI17</f>
        <v>19228.452999999987</v>
      </c>
      <c r="M17" s="180">
        <f>'Jan 2017'!AI17</f>
        <v>22354.085400000004</v>
      </c>
      <c r="N17" s="180">
        <f>'Feb 2017'!AF17</f>
        <v>24399.057000000037</v>
      </c>
      <c r="O17" s="180">
        <f>'Mar 2017'!AI17</f>
        <v>12240.085499999979</v>
      </c>
    </row>
    <row r="18" spans="2:19" ht="15.75" thickBot="1" x14ac:dyDescent="0.3">
      <c r="B18" s="15" t="s">
        <v>49</v>
      </c>
      <c r="C18" s="101" t="s">
        <v>173</v>
      </c>
      <c r="D18" s="211">
        <f>'Apr 2016'!AH18</f>
        <v>1680661.9699999995</v>
      </c>
      <c r="E18" s="211">
        <f>'May 2016'!AI18</f>
        <v>2069534.32</v>
      </c>
      <c r="F18" s="211">
        <f>'Jun 2016'!AH18</f>
        <v>2090004.2640000002</v>
      </c>
      <c r="G18" s="211">
        <f>'July 2016'!AI18</f>
        <v>2606881.0499999998</v>
      </c>
      <c r="H18" s="211">
        <f>'Aug 2016'!AI18</f>
        <v>2251235.1699999995</v>
      </c>
      <c r="I18" s="211">
        <f>'Sept 2016'!AH18</f>
        <v>1931384.9533100002</v>
      </c>
      <c r="J18" s="211">
        <f>'Oct 2016'!AI18</f>
        <v>2582618.5360000008</v>
      </c>
      <c r="K18" s="211">
        <f>'Nov 2016'!AH18</f>
        <v>1908045.0299999998</v>
      </c>
      <c r="L18" s="211">
        <f>'Dec-2016'!AI18</f>
        <v>2360292.0489999996</v>
      </c>
      <c r="M18" s="211">
        <f>'Jan 2017'!AI18</f>
        <v>2423941.36</v>
      </c>
      <c r="N18" s="211">
        <f>'Feb 2017'!AF18</f>
        <v>2027138.6020000002</v>
      </c>
      <c r="O18" s="211">
        <f>'Mar 2017'!AI18</f>
        <v>2465966.87</v>
      </c>
    </row>
    <row r="19" spans="2:19" ht="16.5" thickBot="1" x14ac:dyDescent="0.3">
      <c r="B19" s="231" t="s">
        <v>17</v>
      </c>
      <c r="C19" s="255"/>
      <c r="D19" s="249"/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9" ht="15.75" thickBot="1" x14ac:dyDescent="0.3">
      <c r="B20" s="15" t="s">
        <v>18</v>
      </c>
      <c r="C20" s="101" t="s">
        <v>174</v>
      </c>
      <c r="D20" s="203">
        <f>'Apr 2016'!AH21</f>
        <v>1317.55</v>
      </c>
      <c r="E20" s="203">
        <f>'May 2016'!AI21</f>
        <v>1501.8199999999995</v>
      </c>
      <c r="F20" s="203">
        <f>'Jun 2016'!AH21</f>
        <v>1102.99</v>
      </c>
      <c r="G20" s="203">
        <f>'July 2016'!AI21</f>
        <v>1750.1999999999996</v>
      </c>
      <c r="H20" s="203">
        <f>'Aug 2016'!AI21</f>
        <v>1570.77</v>
      </c>
      <c r="I20" s="203">
        <f>'Sept 2016'!AH21</f>
        <v>1765.99</v>
      </c>
      <c r="J20" s="203">
        <f>'Oct 2016'!AI21</f>
        <v>1377.2200000000003</v>
      </c>
      <c r="K20" s="203">
        <f>'Nov 2016'!AH21</f>
        <v>1459.19</v>
      </c>
      <c r="L20" s="203">
        <f>'Dec-2016'!AI21</f>
        <v>1834.17</v>
      </c>
      <c r="M20" s="203">
        <f>'Jan 2017'!AI21</f>
        <v>1555.3400000000001</v>
      </c>
      <c r="N20" s="203">
        <f>'Feb 2017'!AF21</f>
        <v>1420.2500000000002</v>
      </c>
      <c r="O20" s="203">
        <f>'Mar 2017'!AI21</f>
        <v>1135.8799999999999</v>
      </c>
    </row>
    <row r="21" spans="2:19" ht="15.75" thickBot="1" x14ac:dyDescent="0.3">
      <c r="B21" s="15" t="s">
        <v>19</v>
      </c>
      <c r="C21" s="101" t="s">
        <v>174</v>
      </c>
      <c r="D21" s="203">
        <f>'Apr 2016'!AH22</f>
        <v>970.11999999999989</v>
      </c>
      <c r="E21" s="203">
        <f>'May 2016'!AI22</f>
        <v>774.13</v>
      </c>
      <c r="F21" s="203">
        <f>'Jun 2016'!AH22</f>
        <v>1210.9999999999998</v>
      </c>
      <c r="G21" s="203">
        <f>'July 2016'!AI22</f>
        <v>1369.23</v>
      </c>
      <c r="H21" s="203">
        <f>'Aug 2016'!AI22</f>
        <v>1201.7400000000002</v>
      </c>
      <c r="I21" s="203">
        <f>'Sept 2016'!AH22</f>
        <v>758.07999999999993</v>
      </c>
      <c r="J21" s="203">
        <f>'Oct 2016'!AI22</f>
        <v>150.80000000000001</v>
      </c>
      <c r="K21" s="203">
        <f>'Nov 2016'!AH22</f>
        <v>974.15</v>
      </c>
      <c r="L21" s="203">
        <f>'Dec-2016'!AI22</f>
        <v>1414.7499999999998</v>
      </c>
      <c r="M21" s="203">
        <f>'Jan 2017'!AI22</f>
        <v>1416.1700000000003</v>
      </c>
      <c r="N21" s="203">
        <f>'Feb 2017'!AF22</f>
        <v>1345.6000000000001</v>
      </c>
      <c r="O21" s="203">
        <f>'Mar 2017'!AI22</f>
        <v>1467.6599999999994</v>
      </c>
    </row>
    <row r="22" spans="2:19" ht="16.5" thickBot="1" x14ac:dyDescent="0.3">
      <c r="B22" s="231" t="s">
        <v>34</v>
      </c>
      <c r="C22" s="255"/>
      <c r="D22" s="249"/>
      <c r="E22" s="250"/>
      <c r="F22" s="250"/>
      <c r="G22" s="250"/>
      <c r="H22" s="250"/>
      <c r="I22" s="250"/>
      <c r="J22" s="250"/>
      <c r="K22" s="250"/>
      <c r="L22" s="250"/>
      <c r="M22" s="250"/>
      <c r="N22" s="250"/>
      <c r="O22" s="251"/>
    </row>
    <row r="23" spans="2:19" ht="15.75" thickBot="1" x14ac:dyDescent="0.3">
      <c r="B23" s="15" t="s">
        <v>20</v>
      </c>
      <c r="C23" s="198" t="s">
        <v>175</v>
      </c>
      <c r="D23" s="203">
        <f>'Apr 2016'!AH24</f>
        <v>484900</v>
      </c>
      <c r="E23" s="203">
        <f>'May 2016'!AI24</f>
        <v>250080</v>
      </c>
      <c r="F23" s="203">
        <f>'Jun 2016'!AH24</f>
        <v>205650</v>
      </c>
      <c r="G23" s="203">
        <f>'July 2016'!AI24</f>
        <v>328400</v>
      </c>
      <c r="H23" s="203">
        <f>'Aug 2016'!AI24</f>
        <v>190150</v>
      </c>
      <c r="I23" s="203">
        <f>'Sept 2016'!AH24</f>
        <v>261150</v>
      </c>
      <c r="J23" s="203">
        <f>'Oct 2016'!AI24</f>
        <v>231310</v>
      </c>
      <c r="K23" s="203">
        <f>'Nov 2016'!AH24</f>
        <v>833600</v>
      </c>
      <c r="L23" s="203">
        <f>'Dec-2016'!AI24</f>
        <v>746450</v>
      </c>
      <c r="M23" s="203">
        <f>'Jan 2017'!AI24</f>
        <v>252300</v>
      </c>
      <c r="N23" s="203">
        <f>'Feb 2017'!AF24</f>
        <v>189200</v>
      </c>
      <c r="O23" s="203">
        <f>'Mar 2017'!AI24</f>
        <v>298479</v>
      </c>
      <c r="P23" s="160">
        <f>SUM(D23:O23)</f>
        <v>4271669</v>
      </c>
      <c r="Q23">
        <f>SUMPRODUCT(D23:O23,D49:O49)</f>
        <v>49662070.740000002</v>
      </c>
    </row>
    <row r="24" spans="2:19" ht="16.5" thickBot="1" x14ac:dyDescent="0.3">
      <c r="B24" s="231" t="s">
        <v>35</v>
      </c>
      <c r="C24" s="255"/>
      <c r="D24" s="249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1"/>
      <c r="S24">
        <f>(Q23+Q25)/(P23+P25)</f>
        <v>5.9321118171977014</v>
      </c>
    </row>
    <row r="25" spans="2:19" ht="15.75" thickBot="1" x14ac:dyDescent="0.3">
      <c r="B25" s="19" t="s">
        <v>15</v>
      </c>
      <c r="C25" s="199" t="s">
        <v>175</v>
      </c>
      <c r="D25" s="203">
        <f>'Apr 2016'!AH26</f>
        <v>3239451</v>
      </c>
      <c r="E25" s="203">
        <f>'May 2016'!AI26</f>
        <v>3487801</v>
      </c>
      <c r="F25" s="203">
        <f>'Jun 2016'!AH26</f>
        <v>3744060</v>
      </c>
      <c r="G25" s="203">
        <f>'July 2016'!AI26</f>
        <v>4276767</v>
      </c>
      <c r="H25" s="203">
        <f>'Aug 2016'!AI26</f>
        <v>3950241</v>
      </c>
      <c r="I25" s="203">
        <f>'Sept 2016'!AH26</f>
        <v>3930331</v>
      </c>
      <c r="J25" s="203">
        <f>'Oct 2016'!AI26</f>
        <v>3654976</v>
      </c>
      <c r="K25" s="203">
        <f>'Nov 2016'!AH26</f>
        <v>2909710</v>
      </c>
      <c r="L25" s="203">
        <f>'Dec-2016'!AI26</f>
        <v>3582298</v>
      </c>
      <c r="M25" s="203">
        <f>'Jan 2017'!AI26</f>
        <v>3994082</v>
      </c>
      <c r="N25" s="203">
        <f>'Feb 2017'!AF26</f>
        <v>3668794</v>
      </c>
      <c r="O25" s="203">
        <f>'Mar 2017'!AI26</f>
        <v>3937968</v>
      </c>
      <c r="P25" s="160">
        <f>SUM(D25:O25)</f>
        <v>44376479</v>
      </c>
      <c r="Q25">
        <f>SUMPRODUCT(D25:O25,D58:O58)</f>
        <v>238924182.89558274</v>
      </c>
    </row>
    <row r="26" spans="2:19" ht="16.5" thickBot="1" x14ac:dyDescent="0.3">
      <c r="B26" s="231" t="s">
        <v>22</v>
      </c>
      <c r="C26" s="255"/>
      <c r="D26" s="249"/>
      <c r="E26" s="250"/>
      <c r="F26" s="250"/>
      <c r="G26" s="250"/>
      <c r="H26" s="250"/>
      <c r="I26" s="250"/>
      <c r="J26" s="250"/>
      <c r="K26" s="250"/>
      <c r="L26" s="250"/>
      <c r="M26" s="250"/>
      <c r="N26" s="250"/>
      <c r="O26" s="251"/>
    </row>
    <row r="27" spans="2:19" ht="15.75" thickBot="1" x14ac:dyDescent="0.3">
      <c r="B27" s="15" t="s">
        <v>24</v>
      </c>
      <c r="C27" s="101" t="s">
        <v>176</v>
      </c>
      <c r="D27" s="203">
        <f>'Apr 2016'!AH30</f>
        <v>6969.665</v>
      </c>
      <c r="E27" s="203">
        <f>'May 2016'!AI30</f>
        <v>7873.6359999999995</v>
      </c>
      <c r="F27" s="203">
        <f>'Jun 2016'!AH30</f>
        <v>7324.451</v>
      </c>
      <c r="G27" s="203">
        <f>'July 2016'!AI30</f>
        <v>8454.06</v>
      </c>
      <c r="H27" s="203">
        <f>'Aug 2016'!AI30</f>
        <v>8125.2920000000004</v>
      </c>
      <c r="I27" s="203">
        <f>'Sept 2016'!AH30</f>
        <v>7586.8730000000005</v>
      </c>
      <c r="J27" s="203">
        <f>'Oct 2016'!AI30</f>
        <v>7677.4840000000004</v>
      </c>
      <c r="K27" s="203">
        <f>'Nov 2016'!AH30</f>
        <v>6491.6979999999994</v>
      </c>
      <c r="L27" s="203">
        <f>'Dec-2016'!AI30</f>
        <v>6969.1419999999998</v>
      </c>
      <c r="M27" s="203">
        <f>'Jan 2017'!AI30</f>
        <v>7939.0050000000001</v>
      </c>
      <c r="N27" s="203">
        <f>'Feb 2017'!AF30</f>
        <v>7364.6059999999989</v>
      </c>
      <c r="O27" s="203">
        <f>'Mar 2017'!AI30</f>
        <v>7658.4490000000014</v>
      </c>
    </row>
    <row r="28" spans="2:19" ht="15.75" thickBot="1" x14ac:dyDescent="0.3">
      <c r="B28" s="15" t="s">
        <v>50</v>
      </c>
      <c r="C28" s="101" t="s">
        <v>176</v>
      </c>
      <c r="D28" s="180">
        <f>'Apr 2016'!AH31</f>
        <v>383.30799999999994</v>
      </c>
      <c r="E28" s="180">
        <f>'May 2016'!AI31</f>
        <v>397.64</v>
      </c>
      <c r="F28" s="204">
        <f>'Jun 2016'!AH31</f>
        <v>511.47799999999995</v>
      </c>
      <c r="G28" s="180">
        <f>'July 2016'!AI31</f>
        <v>347.92999999999995</v>
      </c>
      <c r="H28" s="180">
        <f>'Aug 2016'!AI31</f>
        <v>420.07700000000011</v>
      </c>
      <c r="I28" s="180">
        <f>'Sept 2016'!AH31</f>
        <v>506.67799999999994</v>
      </c>
      <c r="J28" s="204">
        <f>'Oct 2016'!AI31</f>
        <v>405.88500000000005</v>
      </c>
      <c r="K28" s="204">
        <f>'Nov 2016'!AH31</f>
        <v>370.75400000000008</v>
      </c>
      <c r="L28" s="203">
        <f>'Dec-2016'!AI31</f>
        <v>556.01800000000003</v>
      </c>
      <c r="M28" s="203">
        <f>'Jan 2017'!AI31</f>
        <v>517.19399999999996</v>
      </c>
      <c r="N28" s="203">
        <f>'Feb 2017'!AF31</f>
        <v>425.13800000000015</v>
      </c>
      <c r="O28" s="203">
        <f>'Mar 2017'!AI31</f>
        <v>368.48500000000001</v>
      </c>
    </row>
    <row r="29" spans="2:19" ht="15.75" thickBot="1" x14ac:dyDescent="0.3">
      <c r="B29" s="15" t="s">
        <v>25</v>
      </c>
      <c r="C29" s="101" t="s">
        <v>176</v>
      </c>
      <c r="D29" s="203">
        <f>'Apr 2016'!AH32</f>
        <v>374.90000000000003</v>
      </c>
      <c r="E29" s="203">
        <f>'May 2016'!AI32</f>
        <v>344.7</v>
      </c>
      <c r="F29" s="203">
        <f>'Jun 2016'!AH32</f>
        <v>159.5</v>
      </c>
      <c r="G29" s="203">
        <f>'July 2016'!AI32</f>
        <v>573.79999999999995</v>
      </c>
      <c r="H29" s="203">
        <f>'Aug 2016'!AI32</f>
        <v>179</v>
      </c>
      <c r="I29" s="203">
        <f>'Sept 2016'!AH32</f>
        <v>146</v>
      </c>
      <c r="J29" s="203">
        <f>'Oct 2016'!AI32</f>
        <v>102.3</v>
      </c>
      <c r="K29" s="203">
        <f>'Nov 2016'!AH32</f>
        <v>86.6</v>
      </c>
      <c r="L29" s="203">
        <f>'Dec-2016'!AI32</f>
        <v>154.4</v>
      </c>
      <c r="M29" s="203">
        <f>'Jan 2017'!AI32</f>
        <v>259.39999999999998</v>
      </c>
      <c r="N29" s="203">
        <f>'Feb 2017'!AF32</f>
        <v>404</v>
      </c>
      <c r="O29" s="203">
        <f>'Mar 2017'!AI32</f>
        <v>172</v>
      </c>
    </row>
    <row r="30" spans="2:19" ht="15.75" thickBot="1" x14ac:dyDescent="0.3">
      <c r="B30" s="15" t="s">
        <v>26</v>
      </c>
      <c r="C30" s="101" t="s">
        <v>176</v>
      </c>
      <c r="D30" s="203">
        <f>'Apr 2016'!AH33</f>
        <v>201.6</v>
      </c>
      <c r="E30" s="203">
        <f>'May 2016'!AI33</f>
        <v>114.8</v>
      </c>
      <c r="F30" s="203">
        <f>'Jun 2016'!AH33</f>
        <v>196.1</v>
      </c>
      <c r="G30" s="203">
        <f>'July 2016'!AI33</f>
        <v>405</v>
      </c>
      <c r="H30" s="203">
        <f>'Aug 2016'!AI33</f>
        <v>197</v>
      </c>
      <c r="I30" s="203">
        <f>'Sept 2016'!AH33</f>
        <v>55</v>
      </c>
      <c r="J30" s="203">
        <f>'Oct 2016'!AI33</f>
        <v>0</v>
      </c>
      <c r="K30" s="203">
        <f>'Nov 2016'!AH33</f>
        <v>56.6</v>
      </c>
      <c r="L30" s="203">
        <f>'Dec-2016'!AI33</f>
        <v>154.6</v>
      </c>
      <c r="M30" s="203">
        <f>'Jan 2017'!AI33</f>
        <v>219.5</v>
      </c>
      <c r="N30" s="203">
        <f>'Feb 2017'!AF33</f>
        <v>292.7</v>
      </c>
      <c r="O30" s="203">
        <f>'Mar 2017'!AI33</f>
        <v>288.24</v>
      </c>
    </row>
    <row r="31" spans="2:19" ht="15.75" thickBot="1" x14ac:dyDescent="0.3">
      <c r="B31" s="15" t="s">
        <v>0</v>
      </c>
      <c r="C31" s="101" t="s">
        <v>176</v>
      </c>
      <c r="D31" s="180">
        <f>'Apr 2016'!AH34</f>
        <v>875.69498735777506</v>
      </c>
      <c r="E31" s="180">
        <f>'May 2016'!AI34</f>
        <v>809.33754740834377</v>
      </c>
      <c r="F31" s="204">
        <f>'Jun 2016'!AH34</f>
        <v>194.20329962073328</v>
      </c>
      <c r="G31" s="180">
        <f>'July 2016'!AI34</f>
        <v>1338.5980404551201</v>
      </c>
      <c r="H31" s="180">
        <f>'Aug 2016'!AI34</f>
        <v>1267.9437420986094</v>
      </c>
      <c r="I31" s="180">
        <f>'Sept 2016'!AH34</f>
        <v>227.92697850821745</v>
      </c>
      <c r="J31" s="204">
        <f>'Oct 2016'!AI34</f>
        <v>586.14687737041731</v>
      </c>
      <c r="K31" s="204">
        <f>'Nov 2016'!AH34</f>
        <v>977.25851453855876</v>
      </c>
      <c r="L31" s="203">
        <f>'Dec-2016'!AI34</f>
        <v>838.72989886219978</v>
      </c>
      <c r="M31" s="203">
        <f>'Jan 2017'!AI34</f>
        <v>791.7552452591658</v>
      </c>
      <c r="N31" s="203">
        <f>'Feb 2017'!AF34</f>
        <v>863.69844500632121</v>
      </c>
      <c r="O31" s="203">
        <f>'Mar 2017'!AI34</f>
        <v>934.24845954487989</v>
      </c>
    </row>
    <row r="32" spans="2:19" ht="15.75" thickBot="1" x14ac:dyDescent="0.3">
      <c r="B32" s="15" t="s">
        <v>2</v>
      </c>
      <c r="C32" s="101" t="s">
        <v>176</v>
      </c>
      <c r="D32" s="180">
        <f>'Apr 2016'!AH35</f>
        <v>566.18714917825548</v>
      </c>
      <c r="E32" s="180">
        <f>'May 2016'!AI35</f>
        <v>178.74685967130216</v>
      </c>
      <c r="F32" s="204">
        <f>'Jun 2016'!AH35</f>
        <v>557.70308470290774</v>
      </c>
      <c r="G32" s="180">
        <f>'July 2016'!AI35</f>
        <v>2809.0552402022759</v>
      </c>
      <c r="H32" s="180">
        <f>'Aug 2016'!AI35</f>
        <v>1531.889171934261</v>
      </c>
      <c r="I32" s="180">
        <f>'Sept 2016'!AH35</f>
        <v>349.47509481668777</v>
      </c>
      <c r="J32" s="204">
        <f>'Oct 2016'!AI35</f>
        <v>392.42410240202258</v>
      </c>
      <c r="K32" s="204">
        <f>'Nov 2016'!AH35</f>
        <v>1893.8205562579017</v>
      </c>
      <c r="L32" s="203">
        <f>'Dec-2016'!AI35</f>
        <v>1406.1488053097344</v>
      </c>
      <c r="M32" s="203">
        <f>'Jan 2017'!AI35</f>
        <v>282.64325537294559</v>
      </c>
      <c r="N32" s="203">
        <f>'Feb 2017'!AF35</f>
        <v>604.27446270543624</v>
      </c>
      <c r="O32" s="203">
        <f>'Mar 2017'!AI35</f>
        <v>643.40881795195946</v>
      </c>
    </row>
    <row r="33" spans="2:16" ht="15.75" thickBot="1" x14ac:dyDescent="0.3">
      <c r="B33" s="15" t="s">
        <v>6</v>
      </c>
      <c r="C33" s="101" t="s">
        <v>176</v>
      </c>
      <c r="D33" s="180">
        <f>'Apr 2016'!AH36</f>
        <v>0</v>
      </c>
      <c r="E33" s="180">
        <f>'May 2016'!AI36</f>
        <v>0</v>
      </c>
      <c r="F33" s="204">
        <f>'Jun 2016'!AH36</f>
        <v>0</v>
      </c>
      <c r="G33" s="180">
        <f>'July 2016'!AI36</f>
        <v>0</v>
      </c>
      <c r="H33" s="180">
        <f>'Aug 2016'!AI36</f>
        <v>4</v>
      </c>
      <c r="I33" s="180">
        <f>'Sept 2016'!AH36</f>
        <v>70.332999999999998</v>
      </c>
      <c r="J33" s="204">
        <f>'Oct 2016'!AI36</f>
        <v>0</v>
      </c>
      <c r="K33" s="204">
        <f>'Nov 2016'!AH36</f>
        <v>67.334018999999998</v>
      </c>
      <c r="L33" s="203">
        <f>'Dec-2016'!AI36</f>
        <v>0</v>
      </c>
      <c r="M33" s="203">
        <f>'Jan 2017'!AI36</f>
        <v>15</v>
      </c>
      <c r="N33" s="203">
        <f>'Feb 2017'!AF36</f>
        <v>184.517</v>
      </c>
      <c r="O33" s="203">
        <f>'Mar 2017'!AI36</f>
        <v>58.77</v>
      </c>
    </row>
    <row r="34" spans="2:16" ht="15.75" thickBot="1" x14ac:dyDescent="0.3">
      <c r="B34" s="15" t="s">
        <v>48</v>
      </c>
      <c r="C34" s="101" t="s">
        <v>176</v>
      </c>
      <c r="D34" s="180">
        <f>'Apr 2016'!AH37</f>
        <v>58.96965865992415</v>
      </c>
      <c r="E34" s="180">
        <f>'May 2016'!AI37</f>
        <v>39.73642225031606</v>
      </c>
      <c r="F34" s="204">
        <f>'Jun 2016'!AH37</f>
        <v>6.2212389380530979</v>
      </c>
      <c r="G34" s="180">
        <f>'July 2016'!AI37</f>
        <v>0</v>
      </c>
      <c r="H34" s="180">
        <f>'Aug 2016'!AI37</f>
        <v>0</v>
      </c>
      <c r="I34" s="180">
        <f>'Sept 2016'!AH37</f>
        <v>25.36</v>
      </c>
      <c r="J34" s="204">
        <f>'Oct 2016'!AI37</f>
        <v>0</v>
      </c>
      <c r="K34" s="204">
        <f>'Nov 2016'!AH37</f>
        <v>0</v>
      </c>
      <c r="L34" s="203">
        <f>'Dec-2016'!AI37</f>
        <v>0</v>
      </c>
      <c r="M34" s="203">
        <f>'Jan 2017'!AI37</f>
        <v>27</v>
      </c>
      <c r="N34" s="203">
        <f>'Feb 2017'!AF37</f>
        <v>0</v>
      </c>
      <c r="O34" s="203">
        <f>'Mar 2017'!AI37</f>
        <v>23.728000000000002</v>
      </c>
    </row>
    <row r="35" spans="2:16" ht="16.5" thickBot="1" x14ac:dyDescent="0.3">
      <c r="B35" s="231" t="s">
        <v>28</v>
      </c>
      <c r="C35" s="255"/>
      <c r="D35" s="249"/>
      <c r="E35" s="250"/>
      <c r="F35" s="250"/>
      <c r="G35" s="250"/>
      <c r="H35" s="250"/>
      <c r="I35" s="250"/>
      <c r="J35" s="250"/>
      <c r="K35" s="250"/>
      <c r="L35" s="250"/>
      <c r="M35" s="250"/>
      <c r="N35" s="250"/>
      <c r="O35" s="251"/>
    </row>
    <row r="36" spans="2:16" ht="15.75" thickBot="1" x14ac:dyDescent="0.3">
      <c r="B36" s="15" t="s">
        <v>29</v>
      </c>
      <c r="C36" s="101" t="s">
        <v>177</v>
      </c>
      <c r="D36" s="205">
        <f>'Apr 2016'!AH39</f>
        <v>0</v>
      </c>
      <c r="E36" s="205">
        <f>'May 2016'!AI39</f>
        <v>176.3</v>
      </c>
      <c r="F36" s="205">
        <f>'Jun 2016'!AH39</f>
        <v>1142</v>
      </c>
      <c r="G36" s="205">
        <f>'July 2016'!AI39</f>
        <v>0</v>
      </c>
      <c r="H36" s="205">
        <f>'Aug 2016'!AI39</f>
        <v>201.5</v>
      </c>
      <c r="I36" s="205">
        <f>'Sept 2016'!AH39</f>
        <v>87</v>
      </c>
      <c r="J36" s="205">
        <f>'Oct 2016'!AI39</f>
        <v>253</v>
      </c>
      <c r="K36" s="205">
        <f>'Nov 2016'!AH39</f>
        <v>0</v>
      </c>
      <c r="L36" s="205">
        <f>'Dec-2016'!AI39</f>
        <v>0</v>
      </c>
      <c r="M36" s="205">
        <f>'Jan 2017'!AI39</f>
        <v>0</v>
      </c>
      <c r="N36" s="205">
        <f>'Feb 2017'!AF39</f>
        <v>0</v>
      </c>
      <c r="O36" s="205">
        <f>'Mar 2017'!AI39</f>
        <v>1456.3</v>
      </c>
    </row>
    <row r="37" spans="2:16" ht="15.75" thickBot="1" x14ac:dyDescent="0.3">
      <c r="B37" s="15" t="s">
        <v>30</v>
      </c>
      <c r="C37" s="101" t="s">
        <v>177</v>
      </c>
      <c r="D37" s="203">
        <f>'Apr 2016'!AH40</f>
        <v>4523.2</v>
      </c>
      <c r="E37" s="203">
        <f>'May 2016'!AI40</f>
        <v>6000.55</v>
      </c>
      <c r="F37" s="203">
        <f>'Jun 2016'!AH40</f>
        <v>4078</v>
      </c>
      <c r="G37" s="203">
        <f>'July 2016'!AI40</f>
        <v>6011</v>
      </c>
      <c r="H37" s="212">
        <f>'Aug 2016'!AI40</f>
        <v>5398</v>
      </c>
      <c r="I37" s="212">
        <f>'Sept 2016'!AH40</f>
        <v>6172</v>
      </c>
      <c r="J37" s="203">
        <f>'Oct 2016'!AI40</f>
        <v>4558</v>
      </c>
      <c r="K37" s="203">
        <f>'Nov 2016'!AH40</f>
        <v>4852</v>
      </c>
      <c r="L37" s="203">
        <f>'Dec-2016'!AI40</f>
        <v>6243</v>
      </c>
      <c r="M37" s="203">
        <f>'Jan 2017'!AI40</f>
        <v>5372</v>
      </c>
      <c r="N37" s="203">
        <f>'Feb 2017'!AF40</f>
        <v>5022</v>
      </c>
      <c r="O37" s="203">
        <f>'Mar 2017'!AI40</f>
        <v>4128</v>
      </c>
    </row>
    <row r="38" spans="2:16" ht="15.75" thickBot="1" x14ac:dyDescent="0.3">
      <c r="B38" s="15" t="s">
        <v>31</v>
      </c>
      <c r="C38" s="101" t="s">
        <v>177</v>
      </c>
      <c r="D38" s="203">
        <f>'Apr 2016'!AH41</f>
        <v>3111.5</v>
      </c>
      <c r="E38" s="203">
        <f>'May 2016'!AI41</f>
        <v>2580.31</v>
      </c>
      <c r="F38" s="203">
        <f>'Jun 2016'!AH41</f>
        <v>3974</v>
      </c>
      <c r="G38" s="203">
        <f>'July 2016'!AI41</f>
        <v>4559</v>
      </c>
      <c r="H38" s="212">
        <f>'Aug 2016'!AI41</f>
        <v>4001</v>
      </c>
      <c r="I38" s="212">
        <f>'Sept 2016'!AH41</f>
        <v>2461</v>
      </c>
      <c r="J38" s="203">
        <f>'Oct 2016'!AI41</f>
        <v>450</v>
      </c>
      <c r="K38" s="203">
        <f>'Nov 2016'!AH41</f>
        <v>2824</v>
      </c>
      <c r="L38" s="203">
        <f>'Dec-2016'!AI41</f>
        <v>4371</v>
      </c>
      <c r="M38" s="203">
        <f>'Jan 2017'!AI41</f>
        <v>4631</v>
      </c>
      <c r="N38" s="203">
        <f>'Feb 2017'!AF41</f>
        <v>4663</v>
      </c>
      <c r="O38" s="203">
        <f>'Mar 2017'!AI41</f>
        <v>5290</v>
      </c>
      <c r="P38" s="227"/>
    </row>
    <row r="39" spans="2:16" ht="15.75" thickBot="1" x14ac:dyDescent="0.3">
      <c r="B39" s="15" t="s">
        <v>3</v>
      </c>
      <c r="C39" s="101" t="s">
        <v>177</v>
      </c>
      <c r="D39" s="180">
        <f>'Apr 2016'!AH42</f>
        <v>0</v>
      </c>
      <c r="E39" s="180">
        <f>'May 2016'!AI42</f>
        <v>171.7678641</v>
      </c>
      <c r="F39" s="204">
        <f>'Jun 2016'!AH42</f>
        <v>171.74974950000001</v>
      </c>
      <c r="G39" s="180">
        <f>'July 2016'!AI42</f>
        <v>0</v>
      </c>
      <c r="H39" s="213">
        <f>'Aug 2016'!AI42</f>
        <v>45.915563399999996</v>
      </c>
      <c r="I39" s="213">
        <f>'Sept 2016'!AH42</f>
        <v>822.86408400000005</v>
      </c>
      <c r="J39" s="180">
        <f>'Oct 2016'!AI42</f>
        <v>1911.1118459999998</v>
      </c>
      <c r="K39" s="180">
        <f>'Nov 2016'!AH42</f>
        <v>0</v>
      </c>
      <c r="L39" s="180">
        <f>'Dec-2016'!AI42</f>
        <v>97.564637099999999</v>
      </c>
      <c r="M39" s="180">
        <f>'Jan 2017'!AI42</f>
        <v>15.4458486</v>
      </c>
      <c r="N39" s="180">
        <f>'Feb 2017'!AF42</f>
        <v>0</v>
      </c>
      <c r="O39" s="180">
        <f>'Mar 2017'!AI42</f>
        <v>0</v>
      </c>
      <c r="P39" s="227"/>
    </row>
    <row r="40" spans="2:16" ht="15.75" thickBot="1" x14ac:dyDescent="0.3">
      <c r="B40" s="15" t="s">
        <v>4</v>
      </c>
      <c r="C40" s="101" t="s">
        <v>177</v>
      </c>
      <c r="D40" s="180">
        <f>'Apr 2016'!AH43</f>
        <v>0</v>
      </c>
      <c r="E40" s="180">
        <f>'May 2016'!AI43</f>
        <v>67.517423399999998</v>
      </c>
      <c r="F40" s="204">
        <f>'Jun 2016'!AH43</f>
        <v>168.34915229999999</v>
      </c>
      <c r="G40" s="180">
        <f>'July 2016'!AI43</f>
        <v>0</v>
      </c>
      <c r="H40" s="213">
        <f>'Aug 2016'!AI43</f>
        <v>42.4928217</v>
      </c>
      <c r="I40" s="213">
        <f>'Sept 2016'!AH43</f>
        <v>813.71812620000003</v>
      </c>
      <c r="J40" s="180">
        <f>'Oct 2016'!AI43</f>
        <v>1676.1693542999997</v>
      </c>
      <c r="K40" s="180">
        <f>'Nov 2016'!AH43</f>
        <v>0</v>
      </c>
      <c r="L40" s="180">
        <f>'Dec-2016'!AI43</f>
        <v>25.580129399999997</v>
      </c>
      <c r="M40" s="180">
        <f>'Jan 2017'!AI43</f>
        <v>14.0234934</v>
      </c>
      <c r="N40" s="180">
        <f>'Feb 2017'!AF43</f>
        <v>0</v>
      </c>
      <c r="O40" s="180">
        <f>'Mar 2017'!AI43</f>
        <v>0</v>
      </c>
      <c r="P40" s="227"/>
    </row>
    <row r="41" spans="2:16" ht="15.75" thickBot="1" x14ac:dyDescent="0.3">
      <c r="B41" s="15" t="s">
        <v>5</v>
      </c>
      <c r="C41" s="101" t="s">
        <v>177</v>
      </c>
      <c r="D41" s="180">
        <f>'Apr 2016'!AH44</f>
        <v>0</v>
      </c>
      <c r="E41" s="180">
        <f>'May 2016'!AI44</f>
        <v>84.9412746</v>
      </c>
      <c r="F41" s="204">
        <f>'Jun 2016'!AH44</f>
        <v>0</v>
      </c>
      <c r="G41" s="180">
        <f>'July 2016'!AI44</f>
        <v>0</v>
      </c>
      <c r="H41" s="213">
        <f>'Aug 2016'!AI44</f>
        <v>0</v>
      </c>
      <c r="I41" s="213">
        <f>'Sept 2016'!AH44</f>
        <v>0</v>
      </c>
      <c r="J41" s="180">
        <f>'Oct 2016'!AI44</f>
        <v>0</v>
      </c>
      <c r="K41" s="180">
        <f>'Nov 2016'!AH44</f>
        <v>0</v>
      </c>
      <c r="L41" s="180">
        <f>'Dec-2016'!AI44</f>
        <v>95.573028599999986</v>
      </c>
      <c r="M41" s="180">
        <f>'Jan 2017'!AI44</f>
        <v>0</v>
      </c>
      <c r="N41" s="180">
        <f>'Feb 2017'!AF44</f>
        <v>0</v>
      </c>
      <c r="O41" s="180">
        <f>'Mar 2017'!AI44</f>
        <v>0</v>
      </c>
      <c r="P41" s="227"/>
    </row>
    <row r="42" spans="2:16" ht="16.5" thickBot="1" x14ac:dyDescent="0.3">
      <c r="B42" s="231" t="s">
        <v>40</v>
      </c>
      <c r="C42" s="255"/>
      <c r="D42" s="249"/>
      <c r="E42" s="250"/>
      <c r="F42" s="250"/>
      <c r="G42" s="250"/>
      <c r="H42" s="250"/>
      <c r="I42" s="250"/>
      <c r="J42" s="250"/>
      <c r="K42" s="250"/>
      <c r="L42" s="250"/>
      <c r="M42" s="250"/>
      <c r="N42" s="250"/>
      <c r="O42" s="251"/>
      <c r="P42" s="227"/>
    </row>
    <row r="43" spans="2:16" x14ac:dyDescent="0.25">
      <c r="B43" s="15" t="s">
        <v>41</v>
      </c>
      <c r="C43" s="101" t="s">
        <v>178</v>
      </c>
      <c r="D43" s="203">
        <f>'Apr 2016'!AH46</f>
        <v>189444.16174000004</v>
      </c>
      <c r="E43" s="203">
        <f>'May 2016'!AI46</f>
        <v>140949.75630000001</v>
      </c>
      <c r="F43" s="203">
        <f>'Jun 2016'!AH46</f>
        <v>157965.39100000003</v>
      </c>
      <c r="G43" s="203">
        <f>'July 2016'!AI46</f>
        <v>202059.95100000003</v>
      </c>
      <c r="H43" s="203">
        <f>'Aug 2016'!AI46</f>
        <v>173357.82950000002</v>
      </c>
      <c r="I43" s="203">
        <f>'Sept 2016'!AH46</f>
        <v>190711.27515291004</v>
      </c>
      <c r="J43" s="203">
        <f>'Oct 2016'!AI46</f>
        <v>156595.50209994387</v>
      </c>
      <c r="K43" s="203">
        <f>'Nov 2016'!AH46</f>
        <v>123881.60357142855</v>
      </c>
      <c r="L43" s="203">
        <f>'Dec-2016'!AI46</f>
        <v>126751.64114691355</v>
      </c>
      <c r="M43" s="203">
        <f>'Jan 2017'!AI46</f>
        <v>162678.5108255732</v>
      </c>
      <c r="N43" s="203">
        <f>'Feb 2017'!AF46</f>
        <v>168810.57714439154</v>
      </c>
      <c r="O43" s="203">
        <f>'Mar 2017'!AI46</f>
        <v>155125.34240188965</v>
      </c>
    </row>
    <row r="44" spans="2:16" ht="15.75" thickBot="1" x14ac:dyDescent="0.3">
      <c r="B44" s="15" t="s">
        <v>43</v>
      </c>
      <c r="C44" s="102" t="s">
        <v>179</v>
      </c>
      <c r="D44" s="180">
        <f>'Apr 2016'!AH47</f>
        <v>975258.54463751987</v>
      </c>
      <c r="E44" s="180">
        <f>'May 2016'!AI47</f>
        <v>722226.55128119979</v>
      </c>
      <c r="F44" s="204">
        <f>'Jun 2016'!AH47</f>
        <v>781928.68545000022</v>
      </c>
      <c r="G44" s="180">
        <f>'July 2016'!AI47</f>
        <v>960188.88715199998</v>
      </c>
      <c r="H44" s="204">
        <f>'Aug 2016'!AI47</f>
        <v>832117.58160000003</v>
      </c>
      <c r="I44" s="204">
        <f>'Sept 2016'!AH47</f>
        <v>889095.9647628665</v>
      </c>
      <c r="J44" s="204">
        <f>'Oct 2016'!AI47</f>
        <v>742262.67995373392</v>
      </c>
      <c r="K44" s="203">
        <f>'Nov 2016'!AH47</f>
        <v>616187.09616428555</v>
      </c>
      <c r="L44" s="203">
        <f>'Dec-2016'!AI47</f>
        <v>631983.68275851104</v>
      </c>
      <c r="M44" s="203">
        <f>'Jan 2017'!AI47</f>
        <v>805258.62858658726</v>
      </c>
      <c r="N44" s="203">
        <f>'Feb 2017'!AF47</f>
        <v>852831.03573346592</v>
      </c>
      <c r="O44" s="203">
        <f>'Mar 2017'!AI47</f>
        <v>756701.42023641756</v>
      </c>
    </row>
    <row r="45" spans="2:16" ht="16.5" thickBot="1" x14ac:dyDescent="0.3">
      <c r="B45" s="239" t="s">
        <v>52</v>
      </c>
      <c r="C45" s="256"/>
      <c r="D45" s="180"/>
      <c r="E45" s="180"/>
      <c r="F45" s="204"/>
      <c r="G45" s="180"/>
      <c r="H45" s="180"/>
      <c r="I45" s="180"/>
      <c r="J45" s="204"/>
      <c r="K45" s="180"/>
      <c r="L45" s="180"/>
      <c r="M45" s="180"/>
      <c r="N45" s="204"/>
      <c r="O45" s="180"/>
    </row>
    <row r="46" spans="2:16" x14ac:dyDescent="0.25">
      <c r="B46" s="10" t="s">
        <v>36</v>
      </c>
      <c r="C46" s="201" t="s">
        <v>37</v>
      </c>
      <c r="D46" s="209">
        <f>'Apr 2016'!D49</f>
        <v>20.14</v>
      </c>
      <c r="E46" s="209">
        <f>'May 2016'!D49</f>
        <v>19.190000000000001</v>
      </c>
      <c r="F46" s="210">
        <f>'Jun 2016'!D49</f>
        <v>20.89</v>
      </c>
      <c r="G46" s="209">
        <f>'July 2016'!D49</f>
        <v>22.23</v>
      </c>
      <c r="H46" s="209">
        <f>'Aug 2016'!AH49</f>
        <v>22.75</v>
      </c>
      <c r="I46" s="209">
        <f>'Sept 2016'!AG49</f>
        <v>22.74</v>
      </c>
      <c r="J46" s="210">
        <f>'Oct 2016'!AH49</f>
        <v>22.45</v>
      </c>
      <c r="K46" s="209">
        <f>'Nov 2016'!AG49</f>
        <v>23.29</v>
      </c>
      <c r="L46" s="209">
        <f>'Dec-2016'!AH49</f>
        <v>25.27</v>
      </c>
      <c r="M46" s="209">
        <f>'Jan 2017'!AH49</f>
        <v>26.58</v>
      </c>
      <c r="N46" s="210">
        <f>'Feb 2017'!AE49</f>
        <v>26.29</v>
      </c>
      <c r="O46" s="209">
        <f>'Mar 2017'!D49</f>
        <v>26.7</v>
      </c>
    </row>
    <row r="47" spans="2:16" x14ac:dyDescent="0.25">
      <c r="B47" s="13" t="s">
        <v>53</v>
      </c>
      <c r="C47" s="200" t="s">
        <v>54</v>
      </c>
      <c r="D47" s="209">
        <f>'Apr 2016'!D50</f>
        <v>4.6399999999999997</v>
      </c>
      <c r="E47" s="209">
        <f>'May 2016'!D50</f>
        <v>4.57</v>
      </c>
      <c r="F47" s="210">
        <f>'Jun 2016'!D50</f>
        <v>4.57</v>
      </c>
      <c r="G47" s="209">
        <f>'July 2016'!D50</f>
        <v>5.0599999999999996</v>
      </c>
      <c r="H47" s="209">
        <f>'Aug 2016'!AH50</f>
        <v>5.28</v>
      </c>
      <c r="I47" s="209">
        <f>'Sept 2016'!AG50</f>
        <v>5.32</v>
      </c>
      <c r="J47" s="210">
        <f>'Oct 2016'!AH50</f>
        <v>5.28</v>
      </c>
      <c r="K47" s="209">
        <f>'Nov 2016'!AG50</f>
        <v>5.72</v>
      </c>
      <c r="L47" s="209">
        <f>'Dec-2016'!AH50</f>
        <v>6.16</v>
      </c>
      <c r="M47" s="209">
        <f>'Jan 2017'!AH50</f>
        <v>6.14</v>
      </c>
      <c r="N47" s="210">
        <f>'Feb 2017'!AE50</f>
        <v>6.6</v>
      </c>
      <c r="O47" s="209">
        <f>'Mar 2017'!D50</f>
        <v>6.87</v>
      </c>
    </row>
    <row r="48" spans="2:16" x14ac:dyDescent="0.25">
      <c r="B48" s="13" t="s">
        <v>126</v>
      </c>
      <c r="C48" s="200" t="s">
        <v>39</v>
      </c>
      <c r="D48" s="209">
        <f>'Apr 2016'!D51</f>
        <v>8.58</v>
      </c>
      <c r="E48" s="209">
        <f>'May 2016'!D51</f>
        <v>8.5399999999999991</v>
      </c>
      <c r="F48" s="210">
        <f>'Jun 2016'!D51</f>
        <v>8.25</v>
      </c>
      <c r="G48" s="209">
        <f>'July 2016'!D51</f>
        <v>7.92</v>
      </c>
      <c r="H48" s="209">
        <f>'Aug 2016'!AH51</f>
        <v>8</v>
      </c>
      <c r="I48" s="209">
        <f>'Sept 2016'!AG51</f>
        <v>7.77</v>
      </c>
      <c r="J48" s="210">
        <f>'Oct 2016'!AH51</f>
        <v>7.9</v>
      </c>
      <c r="K48" s="209">
        <f>'Nov 2016'!AG51</f>
        <v>8.2899999999999991</v>
      </c>
      <c r="L48" s="209">
        <f>'Dec-2016'!AH51</f>
        <v>8.31</v>
      </c>
      <c r="M48" s="209">
        <f>'Jan 2017'!AH51</f>
        <v>8.25</v>
      </c>
      <c r="N48" s="210">
        <f>'Feb 2017'!AE51</f>
        <v>8.42</v>
      </c>
      <c r="O48" s="209">
        <f>'Mar 2017'!D51</f>
        <v>8.1300000000000008</v>
      </c>
    </row>
    <row r="49" spans="2:21" x14ac:dyDescent="0.25">
      <c r="B49" s="13" t="s">
        <v>127</v>
      </c>
      <c r="C49" s="200" t="s">
        <v>39</v>
      </c>
      <c r="D49" s="209">
        <f>'Apr 2016'!D52</f>
        <v>10.86</v>
      </c>
      <c r="E49" s="209">
        <f>'May 2016'!D52</f>
        <v>12.445499999999999</v>
      </c>
      <c r="F49" s="210">
        <f>'Jun 2016'!D52</f>
        <v>12.99</v>
      </c>
      <c r="G49" s="209">
        <f>'July 2016'!D52</f>
        <v>12.03</v>
      </c>
      <c r="H49" s="209">
        <f>'Aug 2016'!AH52</f>
        <v>13.27</v>
      </c>
      <c r="I49" s="209">
        <f>'Sept 2016'!AG52</f>
        <v>12.61</v>
      </c>
      <c r="J49" s="210">
        <f>'Oct 2016'!AH52</f>
        <v>12.97</v>
      </c>
      <c r="K49" s="209">
        <f>'Nov 2016'!AG52</f>
        <v>9.8800000000000008</v>
      </c>
      <c r="L49" s="209">
        <f>'Dec-2016'!AH52</f>
        <v>10.18</v>
      </c>
      <c r="M49" s="209">
        <f>'Jan 2017'!AH52</f>
        <v>13.38</v>
      </c>
      <c r="N49" s="210">
        <f>'Feb 2017'!AE52</f>
        <v>14.4</v>
      </c>
      <c r="O49" s="209">
        <f>'Mar 2017'!D52</f>
        <v>13.1</v>
      </c>
    </row>
    <row r="50" spans="2:21" x14ac:dyDescent="0.25">
      <c r="B50" s="13" t="s">
        <v>75</v>
      </c>
      <c r="C50" s="200" t="s">
        <v>179</v>
      </c>
      <c r="D50" s="180">
        <f>'Apr 2016'!AH54</f>
        <v>12531362.474303721</v>
      </c>
      <c r="E50" s="180">
        <f>'May 2016'!AI54</f>
        <v>13511846.296919324</v>
      </c>
      <c r="F50" s="204">
        <f>'Jun 2016'!AH54</f>
        <v>12603165.186602445</v>
      </c>
      <c r="G50" s="180">
        <f>'July 2016'!AI54</f>
        <v>12574928.709422998</v>
      </c>
      <c r="H50" s="180">
        <f>'Aug 2016'!AI54</f>
        <v>10795874.121850964</v>
      </c>
      <c r="I50" s="180">
        <f>'Sept 2016'!AH54</f>
        <v>9891412.0977029465</v>
      </c>
      <c r="J50" s="204">
        <f>'Oct 2016'!AI54</f>
        <v>9372559.2727573086</v>
      </c>
      <c r="K50" s="180">
        <f>'Nov 2016'!AH54</f>
        <v>7723654.7867946811</v>
      </c>
      <c r="L50" s="180">
        <f>'Dec-2016'!AI54</f>
        <v>8722524.9959997144</v>
      </c>
      <c r="M50" s="180">
        <f>'Jan 2017'!AI54</f>
        <v>8740777.3024907894</v>
      </c>
      <c r="N50" s="204">
        <f>'Feb 2017'!AF54</f>
        <v>8923470.1363970637</v>
      </c>
      <c r="O50" s="180">
        <f>'Mar 2017'!AI56</f>
        <v>4236447</v>
      </c>
    </row>
    <row r="51" spans="2:21" ht="15.75" thickBot="1" x14ac:dyDescent="0.3">
      <c r="B51" s="13" t="s">
        <v>98</v>
      </c>
      <c r="C51" s="200" t="s">
        <v>175</v>
      </c>
      <c r="D51" s="203">
        <f>'Apr 2016'!AH56</f>
        <v>3724351</v>
      </c>
      <c r="E51" s="203">
        <f>'May 2016'!AI56</f>
        <v>3737881</v>
      </c>
      <c r="F51" s="203">
        <f>'Jun 2016'!AH56</f>
        <v>3949710</v>
      </c>
      <c r="G51" s="203">
        <f>'July 2016'!AI56</f>
        <v>4605167</v>
      </c>
      <c r="H51" s="203">
        <f>'Aug 2016'!AI56</f>
        <v>4140391</v>
      </c>
      <c r="I51" s="203">
        <f>'Sept 2016'!AH56</f>
        <v>4191481</v>
      </c>
      <c r="J51" s="203">
        <f>'Oct 2016'!AI56</f>
        <v>3886286</v>
      </c>
      <c r="K51" s="180">
        <f>'Nov 2016'!AH56</f>
        <v>3743310</v>
      </c>
      <c r="L51" s="180">
        <f>'Dec-2016'!AI56</f>
        <v>4328748</v>
      </c>
      <c r="M51" s="180">
        <f>'Jan 2017'!AI56</f>
        <v>4246382</v>
      </c>
      <c r="N51" s="204">
        <f>'Feb 2017'!AF56</f>
        <v>3857994</v>
      </c>
      <c r="O51" s="180">
        <f>'Mar 2017'!AI59</f>
        <v>6353536.2793082707</v>
      </c>
    </row>
    <row r="52" spans="2:21" ht="16.5" thickBot="1" x14ac:dyDescent="0.3">
      <c r="B52" s="239" t="s">
        <v>99</v>
      </c>
      <c r="C52" s="256"/>
      <c r="D52" s="249"/>
      <c r="E52" s="250"/>
      <c r="F52" s="250"/>
      <c r="G52" s="250"/>
      <c r="H52" s="250"/>
      <c r="I52" s="250"/>
      <c r="J52" s="250"/>
      <c r="K52" s="250"/>
      <c r="L52" s="250"/>
      <c r="M52" s="250"/>
      <c r="N52" s="250"/>
      <c r="O52" s="251"/>
    </row>
    <row r="53" spans="2:21" ht="15.75" thickBot="1" x14ac:dyDescent="0.3">
      <c r="B53" s="10" t="s">
        <v>100</v>
      </c>
      <c r="C53" s="202" t="s">
        <v>179</v>
      </c>
      <c r="D53" s="180">
        <f>'Apr 2016'!AH59</f>
        <v>5869984.2804352408</v>
      </c>
      <c r="E53" s="180">
        <f>'May 2016'!AI59</f>
        <v>8063942.9332890464</v>
      </c>
      <c r="F53" s="204">
        <f>'Jun 2016'!AH59</f>
        <v>5885231.3112369673</v>
      </c>
      <c r="G53" s="180">
        <f>'July 2016'!AI59</f>
        <v>8848008.1804885734</v>
      </c>
      <c r="H53" s="180">
        <f>'Aug 2016'!AI59</f>
        <v>7401561.9652192984</v>
      </c>
      <c r="I53" s="180">
        <f>'Sept 2016'!AH59</f>
        <v>8442446.7068481185</v>
      </c>
      <c r="J53" s="204">
        <f>'Oct 2016'!AI59</f>
        <v>5723907.2478053877</v>
      </c>
      <c r="K53" s="180">
        <f>'Nov 2016'!AH59</f>
        <v>5965871.9310785467</v>
      </c>
      <c r="L53" s="180">
        <f>'Dec-2016'!AI59</f>
        <v>8764380.7207199987</v>
      </c>
      <c r="M53" s="180">
        <f>'Jan 2017'!AI59</f>
        <v>8861839.329398796</v>
      </c>
      <c r="N53" s="204">
        <f>'Feb 2017'!AF59</f>
        <v>7969864.7948360899</v>
      </c>
      <c r="O53" s="180">
        <f>'Mar 2017'!AI59</f>
        <v>6353536.2793082707</v>
      </c>
    </row>
    <row r="54" spans="2:21" ht="15.75" thickBot="1" x14ac:dyDescent="0.3">
      <c r="B54" s="13" t="s">
        <v>101</v>
      </c>
      <c r="C54" s="202" t="s">
        <v>179</v>
      </c>
      <c r="D54" s="180">
        <f>'Apr 2016'!AH60</f>
        <v>3656764.7758933343</v>
      </c>
      <c r="E54" s="180">
        <f>'May 2016'!AI60</f>
        <v>2832901.5627561905</v>
      </c>
      <c r="F54" s="204">
        <f>'Jun 2016'!AH60</f>
        <v>5176863.3037305512</v>
      </c>
      <c r="G54" s="180">
        <f>'July 2016'!AI60</f>
        <v>6448714.4770714305</v>
      </c>
      <c r="H54" s="180">
        <f>'Aug 2016'!AI60</f>
        <v>5398155.2316228058</v>
      </c>
      <c r="I54" s="180">
        <f>'Sept 2016'!AH60</f>
        <v>3073979.3450300749</v>
      </c>
      <c r="J54" s="204">
        <f>'Oct 2016'!AI60</f>
        <v>469753.44360902248</v>
      </c>
      <c r="K54" s="180">
        <f>'Nov 2016'!AH60</f>
        <v>2768953.4480033582</v>
      </c>
      <c r="L54" s="180">
        <f>'Dec-2016'!AI60</f>
        <v>5420387.9309799997</v>
      </c>
      <c r="M54" s="180">
        <f>'Jan 2017'!AI60</f>
        <v>7168458.1192759397</v>
      </c>
      <c r="N54" s="204">
        <f>'Feb 2017'!AF60</f>
        <v>7059822.5138276424</v>
      </c>
      <c r="O54" s="180">
        <f>'Mar 2017'!AI60</f>
        <v>8195462.7016703757</v>
      </c>
    </row>
    <row r="55" spans="2:21" ht="15.75" thickBot="1" x14ac:dyDescent="0.3">
      <c r="B55" s="13" t="s">
        <v>104</v>
      </c>
      <c r="C55" s="202" t="s">
        <v>179</v>
      </c>
      <c r="D55" s="180">
        <f>'Apr 2016'!AH61</f>
        <v>9526749.0563285742</v>
      </c>
      <c r="E55" s="180">
        <f>'May 2016'!AI61</f>
        <v>10896844.496045236</v>
      </c>
      <c r="F55" s="204">
        <f>'Jun 2016'!AH61</f>
        <v>11062094.614967519</v>
      </c>
      <c r="G55" s="180">
        <f>'July 2016'!AI61</f>
        <v>15296722.65756</v>
      </c>
      <c r="H55" s="180">
        <f>'Aug 2016'!AI61</f>
        <v>12799717.196842108</v>
      </c>
      <c r="I55" s="180">
        <f>'Sept 2016'!AH61</f>
        <v>11516426.051878192</v>
      </c>
      <c r="J55" s="204">
        <f>'Oct 2016'!AI61</f>
        <v>6193660.6914144121</v>
      </c>
      <c r="K55" s="180">
        <f>'Nov 2016'!AH61</f>
        <v>8734825.3790819049</v>
      </c>
      <c r="L55" s="180">
        <f>'Dec-2016'!AI61</f>
        <v>14184768.651699999</v>
      </c>
      <c r="M55" s="180">
        <f>'Jan 2017'!AI61</f>
        <v>16030297.448674733</v>
      </c>
      <c r="N55" s="204">
        <f>'Feb 2017'!AF61</f>
        <v>15029687.308663735</v>
      </c>
      <c r="O55" s="180">
        <f>'Mar 2017'!AI61</f>
        <v>14548998.980978645</v>
      </c>
      <c r="P55" s="176"/>
      <c r="Q55" s="176"/>
      <c r="R55" s="176"/>
      <c r="S55" s="176"/>
      <c r="T55" s="176"/>
      <c r="U55" s="176"/>
    </row>
    <row r="56" spans="2:21" ht="15.75" thickBot="1" x14ac:dyDescent="0.3">
      <c r="B56" s="127" t="s">
        <v>97</v>
      </c>
      <c r="C56" s="202" t="s">
        <v>179</v>
      </c>
      <c r="D56" s="180">
        <f>'Apr 2016'!AH62</f>
        <v>21729703.892898958</v>
      </c>
      <c r="E56" s="180">
        <f>'May 2016'!AI62</f>
        <v>24408690.792964559</v>
      </c>
      <c r="F56" s="204">
        <f>'Jun 2016'!AH62</f>
        <v>23665259.801569961</v>
      </c>
      <c r="G56" s="180">
        <f>'July 2016'!AI62</f>
        <v>27871651.366983008</v>
      </c>
      <c r="H56" s="180">
        <f>'Aug 2016'!AI62</f>
        <v>23595591.318693068</v>
      </c>
      <c r="I56" s="180">
        <f>'Sept 2016'!AH62</f>
        <v>21407838.149581145</v>
      </c>
      <c r="J56" s="204">
        <f>'Oct 2016'!AI62</f>
        <v>15566219.964171715</v>
      </c>
      <c r="K56" s="180">
        <f>'Nov 2016'!AH62</f>
        <v>14435040.170879344</v>
      </c>
      <c r="L56" s="180">
        <f>'Dec-2016'!AI62</f>
        <v>21041263.153399713</v>
      </c>
      <c r="M56" s="180">
        <f>'Jan 2017'!AI62</f>
        <v>24771074.751165532</v>
      </c>
      <c r="N56" s="204">
        <f>'Feb 2017'!AF62</f>
        <v>23953157.445060797</v>
      </c>
      <c r="O56" s="180">
        <f>'Mar 2017'!AI62</f>
        <v>23337444.834153987</v>
      </c>
      <c r="P56" s="176"/>
      <c r="Q56" s="176"/>
      <c r="R56" s="176"/>
      <c r="S56" s="176"/>
      <c r="T56" s="176"/>
      <c r="U56" s="176"/>
    </row>
    <row r="57" spans="2:21" ht="15.75" thickBot="1" x14ac:dyDescent="0.3">
      <c r="B57" s="176"/>
      <c r="C57" s="176"/>
      <c r="D57" s="252"/>
      <c r="E57" s="253"/>
      <c r="F57" s="253"/>
      <c r="G57" s="253"/>
      <c r="H57" s="253"/>
      <c r="I57" s="253"/>
      <c r="J57" s="253"/>
      <c r="K57" s="253"/>
      <c r="L57" s="253"/>
      <c r="M57" s="253"/>
      <c r="N57" s="253"/>
      <c r="O57" s="254"/>
      <c r="P57" s="176"/>
      <c r="Q57" s="176"/>
      <c r="R57" s="176"/>
      <c r="S57" s="176"/>
      <c r="T57" s="176"/>
      <c r="U57" s="176"/>
    </row>
    <row r="58" spans="2:21" ht="19.5" thickBot="1" x14ac:dyDescent="0.3">
      <c r="B58" s="151" t="s">
        <v>180</v>
      </c>
      <c r="C58" s="150" t="s">
        <v>39</v>
      </c>
      <c r="D58" s="208">
        <f>'Apr 2016'!D85</f>
        <v>4.7116400605214519</v>
      </c>
      <c r="E58" s="208">
        <f>'May 2016'!D85</f>
        <v>4.6659698311574198</v>
      </c>
      <c r="F58" s="208">
        <f>'Jun 2016'!D85</f>
        <v>4.8838239273402557</v>
      </c>
      <c r="G58" s="208">
        <f>'July 2016'!D85</f>
        <v>4.9797115275573818</v>
      </c>
      <c r="H58" s="208">
        <f>'Aug 2016'!D85</f>
        <v>5.2670340564408704</v>
      </c>
      <c r="I58" s="208">
        <f>'Sept 2016'!D85</f>
        <v>5.2533132126268871</v>
      </c>
      <c r="J58" s="208">
        <f>'Oct 2016'!D85</f>
        <v>5.3356714591949963</v>
      </c>
      <c r="K58" s="208">
        <f>'Nov 2016'!D85</f>
        <v>5.6355585653571376</v>
      </c>
      <c r="L58" s="208">
        <f>'Dec-2016'!D85</f>
        <v>5.8751034626377514</v>
      </c>
      <c r="M58" s="208">
        <f>'Jan 2017'!D85</f>
        <v>6.0615678890691811</v>
      </c>
      <c r="N58" s="208">
        <f>'Feb 2017'!D85</f>
        <v>5.987737480927775</v>
      </c>
      <c r="O58" s="208">
        <f>'Mar 2017'!D85</f>
        <v>5.8982790075553355</v>
      </c>
      <c r="P58" s="176"/>
      <c r="Q58" s="176"/>
      <c r="R58" s="176"/>
      <c r="S58" s="176"/>
      <c r="T58" s="176"/>
      <c r="U58" s="176"/>
    </row>
    <row r="59" spans="2:21" ht="19.5" thickBot="1" x14ac:dyDescent="0.3">
      <c r="B59" s="151" t="s">
        <v>181</v>
      </c>
      <c r="C59" s="150" t="s">
        <v>39</v>
      </c>
      <c r="D59" s="208">
        <f>'Apr 2016'!D86</f>
        <v>5.5121391903438424</v>
      </c>
      <c r="E59" s="208">
        <f>'May 2016'!D86</f>
        <v>5.1864532025178631</v>
      </c>
      <c r="F59" s="208">
        <f>'Jun 2016'!D86</f>
        <v>5.3058891193018098</v>
      </c>
      <c r="G59" s="208">
        <f>'July 2016'!D86</f>
        <v>5.482476081883024</v>
      </c>
      <c r="H59" s="208">
        <f>'Aug 2016'!D86</f>
        <v>5.6345751833942836</v>
      </c>
      <c r="I59" s="208">
        <f>'Sept 2016'!D86</f>
        <v>5.7116711902778636</v>
      </c>
      <c r="J59" s="208">
        <f>'Oct 2016'!D86</f>
        <v>5.7900632704959687</v>
      </c>
      <c r="K59" s="208">
        <f>'Nov 2016'!D86</f>
        <v>6.5807558319255728</v>
      </c>
      <c r="L59" s="208">
        <f>'Dec-2016'!D86</f>
        <v>6.6174405125917</v>
      </c>
      <c r="M59" s="208">
        <f>'Jan 2017'!D86</f>
        <v>6.4963946242964514</v>
      </c>
      <c r="N59" s="208">
        <f>'Feb 2017'!D86</f>
        <v>6.400283500597185</v>
      </c>
      <c r="O59" s="208">
        <f>'Mar 2017'!D86</f>
        <v>6.4056764753163833</v>
      </c>
      <c r="P59" s="176"/>
      <c r="Q59" s="176"/>
      <c r="R59" s="176"/>
      <c r="S59" s="176"/>
      <c r="T59" s="176"/>
      <c r="U59" s="176"/>
    </row>
    <row r="60" spans="2:21" ht="19.5" thickBot="1" x14ac:dyDescent="0.3">
      <c r="B60" s="151" t="s">
        <v>182</v>
      </c>
      <c r="C60" s="150" t="s">
        <v>56</v>
      </c>
      <c r="D60" s="208">
        <f>'Apr 2016'!D87</f>
        <v>2327.248622701059</v>
      </c>
      <c r="E60" s="208">
        <f>'May 2016'!D87</f>
        <v>2120.3365744091147</v>
      </c>
      <c r="F60" s="208">
        <f>'Jun 2016'!D87</f>
        <v>2315.2255687304187</v>
      </c>
      <c r="G60" s="208">
        <f>'July 2016'!D87</f>
        <v>2322.5546412582203</v>
      </c>
      <c r="H60" s="208">
        <f>'Aug 2016'!D87</f>
        <v>2465.6884718186689</v>
      </c>
      <c r="I60" s="208">
        <f>'Sept 2016'!D87</f>
        <v>2589.4100074470925</v>
      </c>
      <c r="J60" s="208">
        <f>'Oct 2016'!D87</f>
        <v>2828.0066023572558</v>
      </c>
      <c r="K60" s="208">
        <f>'Nov 2016'!D87</f>
        <v>2902.8902441829237</v>
      </c>
      <c r="L60" s="208">
        <f>'Dec-2016'!D87</f>
        <v>2919.2449716591746</v>
      </c>
      <c r="M60" s="208">
        <f>'Jan 2017'!D87</f>
        <v>2902.7250493562083</v>
      </c>
      <c r="N60" s="208">
        <f>'Feb 2017'!D87</f>
        <v>2826.7464473847986</v>
      </c>
      <c r="O60" s="208">
        <f>'Mar 2017'!D87</f>
        <v>2977.6167971063892</v>
      </c>
      <c r="P60" s="176"/>
      <c r="Q60" s="176"/>
      <c r="R60" s="176"/>
      <c r="S60" s="176"/>
      <c r="T60" s="176"/>
      <c r="U60" s="176"/>
    </row>
    <row r="61" spans="2:21" ht="19.5" thickBot="1" x14ac:dyDescent="0.3">
      <c r="B61" s="151" t="s">
        <v>183</v>
      </c>
      <c r="C61" s="150" t="s">
        <v>56</v>
      </c>
      <c r="D61" s="208">
        <f>'Apr 2016'!D88</f>
        <v>2129.2326268715537</v>
      </c>
      <c r="E61" s="208">
        <f>'May 2016'!D88</f>
        <v>2025.9766704498181</v>
      </c>
      <c r="F61" s="208">
        <f>'Jun 2016'!D88</f>
        <v>2243.7352447316257</v>
      </c>
      <c r="G61" s="208">
        <f>'July 2016'!D88</f>
        <v>2236.2589918217304</v>
      </c>
      <c r="H61" s="208">
        <f>'Aug 2016'!D88</f>
        <v>2409.7999903211926</v>
      </c>
      <c r="I61" s="208">
        <f>'Sept 2016'!D88</f>
        <v>2513.6213445155954</v>
      </c>
      <c r="J61" s="208">
        <f>'Oct 2016'!D88</f>
        <v>2755.4009808320175</v>
      </c>
      <c r="K61" s="208">
        <f>'Nov 2016'!D88</f>
        <v>2600.4308338360161</v>
      </c>
      <c r="L61" s="208">
        <f>'Dec-2016'!D88</f>
        <v>2699.320693746095</v>
      </c>
      <c r="M61" s="208">
        <f>'Jan 2017'!D88</f>
        <v>2827.7164449035058</v>
      </c>
      <c r="N61" s="208">
        <f>'Feb 2017'!D88</f>
        <v>2766.6188244384675</v>
      </c>
      <c r="O61" s="208">
        <f>'Mar 2017'!D88</f>
        <v>2895.5782859347973</v>
      </c>
      <c r="P61" s="176"/>
      <c r="Q61" s="176"/>
      <c r="R61" s="176"/>
      <c r="S61" s="176"/>
      <c r="T61" s="176"/>
      <c r="U61" s="176"/>
    </row>
    <row r="62" spans="2:21" ht="19.5" thickBot="1" x14ac:dyDescent="0.3">
      <c r="B62" s="152" t="s">
        <v>184</v>
      </c>
      <c r="C62" s="150" t="s">
        <v>106</v>
      </c>
      <c r="D62" s="208">
        <f>'Apr 2016'!D89</f>
        <v>125.31362474303721</v>
      </c>
      <c r="E62" s="208">
        <f>'May 2016'!D89</f>
        <v>135.11846296919325</v>
      </c>
      <c r="F62" s="208">
        <f>'Jun 2016'!D89</f>
        <v>126.03165186602445</v>
      </c>
      <c r="G62" s="208">
        <f>'July 2016'!D89</f>
        <v>125.74928709422998</v>
      </c>
      <c r="H62" s="208">
        <f>'Aug 2016'!D89</f>
        <v>107.95874121850963</v>
      </c>
      <c r="I62" s="208">
        <f>'Sept 2016'!D89</f>
        <v>98.914120977029469</v>
      </c>
      <c r="J62" s="208">
        <f>'Oct 2016'!D89</f>
        <v>93.725592727573087</v>
      </c>
      <c r="K62" s="208">
        <f>'Nov 2016'!D89</f>
        <v>77.236547867946811</v>
      </c>
      <c r="L62" s="208">
        <f>'Dec-2016'!D89</f>
        <v>87.225249959997143</v>
      </c>
      <c r="M62" s="208">
        <f>'Jan 2017'!D89</f>
        <v>87.407773024907897</v>
      </c>
      <c r="N62" s="208">
        <f>'Feb 2017'!D89</f>
        <v>89.234701363970643</v>
      </c>
      <c r="O62" s="208">
        <f>'Mar 2017'!D89</f>
        <v>87.884458531753367</v>
      </c>
      <c r="P62" s="176"/>
      <c r="Q62" s="176"/>
      <c r="R62" s="176"/>
      <c r="S62" s="176"/>
      <c r="T62" s="176"/>
      <c r="U62" s="176"/>
    </row>
    <row r="63" spans="2:21" ht="19.5" thickBot="1" x14ac:dyDescent="0.3">
      <c r="B63" s="152" t="s">
        <v>185</v>
      </c>
      <c r="C63" s="150" t="s">
        <v>106</v>
      </c>
      <c r="D63" s="208">
        <f>'Apr 2016'!D90</f>
        <v>95.267490563285747</v>
      </c>
      <c r="E63" s="208">
        <f>'May 2016'!D90</f>
        <v>108.96844496045236</v>
      </c>
      <c r="F63" s="208">
        <f>'Jun 2016'!D90</f>
        <v>110.62094614967519</v>
      </c>
      <c r="G63" s="208">
        <f>'July 2016'!D90</f>
        <v>152.96722657559999</v>
      </c>
      <c r="H63" s="208">
        <f>'Aug 2016'!D90</f>
        <v>127.99717196842109</v>
      </c>
      <c r="I63" s="208">
        <f>'Sept 2016'!D90</f>
        <v>115.16426051878192</v>
      </c>
      <c r="J63" s="208">
        <f>'Oct 2016'!D90</f>
        <v>61.936606914144122</v>
      </c>
      <c r="K63" s="208">
        <f>'Nov 2016'!D90</f>
        <v>87.348253790819044</v>
      </c>
      <c r="L63" s="208">
        <f>'Dec-2016'!D90</f>
        <v>141.847686517</v>
      </c>
      <c r="M63" s="208">
        <f>'Jan 2017'!D90</f>
        <v>160.30297448674733</v>
      </c>
      <c r="N63" s="208">
        <f>'Feb 2017'!D90</f>
        <v>150.29687308663736</v>
      </c>
      <c r="O63" s="208">
        <f>'Mar 2017'!D90</f>
        <v>145.48998980978647</v>
      </c>
      <c r="P63" s="176"/>
      <c r="Q63" s="176"/>
      <c r="R63" s="176"/>
      <c r="S63" s="176"/>
      <c r="T63" s="176"/>
      <c r="U63" s="176"/>
    </row>
    <row r="64" spans="2:21" ht="19.5" thickBot="1" x14ac:dyDescent="0.3">
      <c r="B64" s="152" t="s">
        <v>186</v>
      </c>
      <c r="C64" s="150" t="s">
        <v>106</v>
      </c>
      <c r="D64" s="208">
        <f>'Apr 2016'!D91</f>
        <v>220.58111530632294</v>
      </c>
      <c r="E64" s="208">
        <f>'May 2016'!D91</f>
        <v>244.08690792964561</v>
      </c>
      <c r="F64" s="208">
        <f>'Jun 2016'!D91</f>
        <v>236.65259801569965</v>
      </c>
      <c r="G64" s="208">
        <f>'July 2016'!D91</f>
        <v>278.71651366982996</v>
      </c>
      <c r="H64" s="208">
        <f>'Aug 2016'!D91</f>
        <v>235.95591318693073</v>
      </c>
      <c r="I64" s="208">
        <f>'Sept 2016'!D91</f>
        <v>214.07838149581139</v>
      </c>
      <c r="J64" s="208">
        <f>'Oct 2016'!D91</f>
        <v>155.66219964171722</v>
      </c>
      <c r="K64" s="208">
        <f>'Nov 2016'!D91</f>
        <v>164.58480165876585</v>
      </c>
      <c r="L64" s="208">
        <f>'Dec-2016'!D91</f>
        <v>229.07293647699714</v>
      </c>
      <c r="M64" s="208">
        <f>'Jan 2017'!D91</f>
        <v>247.71074751165523</v>
      </c>
      <c r="N64" s="208">
        <f>'Feb 2017'!D91</f>
        <v>239.53157445060799</v>
      </c>
      <c r="O64" s="208">
        <f>'Mar 2017'!D91</f>
        <v>233.37444834153985</v>
      </c>
      <c r="P64" s="176"/>
      <c r="Q64" s="176"/>
      <c r="R64" s="176"/>
      <c r="S64" s="176"/>
      <c r="T64" s="176"/>
      <c r="U64" s="176"/>
    </row>
    <row r="65" spans="16:21" x14ac:dyDescent="0.25">
      <c r="P65" s="176"/>
      <c r="Q65" s="176"/>
      <c r="R65" s="176"/>
      <c r="S65" s="176"/>
      <c r="T65" s="176"/>
      <c r="U65" s="176"/>
    </row>
  </sheetData>
  <mergeCells count="18">
    <mergeCell ref="B35:C35"/>
    <mergeCell ref="B42:C42"/>
    <mergeCell ref="B45:C45"/>
    <mergeCell ref="B52:C52"/>
    <mergeCell ref="B3:C3"/>
    <mergeCell ref="B4:C4"/>
    <mergeCell ref="B19:C19"/>
    <mergeCell ref="B22:C22"/>
    <mergeCell ref="B24:C24"/>
    <mergeCell ref="B26:C26"/>
    <mergeCell ref="D19:O19"/>
    <mergeCell ref="D22:O22"/>
    <mergeCell ref="D24:O24"/>
    <mergeCell ref="D26:O26"/>
    <mergeCell ref="D57:O57"/>
    <mergeCell ref="D35:O35"/>
    <mergeCell ref="D42:O42"/>
    <mergeCell ref="D52:O5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99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95" sqref="E95"/>
    </sheetView>
  </sheetViews>
  <sheetFormatPr defaultRowHeight="15" x14ac:dyDescent="0.25"/>
  <cols>
    <col min="2" max="2" width="61.7109375" bestFit="1" customWidth="1"/>
    <col min="3" max="3" width="10.42578125" bestFit="1" customWidth="1"/>
    <col min="4" max="4" width="11.42578125" customWidth="1"/>
    <col min="5" max="5" width="11.5703125" bestFit="1" customWidth="1"/>
    <col min="6" max="7" width="12.5703125" bestFit="1" customWidth="1"/>
    <col min="8" max="12" width="10.5703125" customWidth="1"/>
    <col min="13" max="13" width="12.5703125" bestFit="1" customWidth="1"/>
    <col min="14" max="34" width="10.5703125" customWidth="1"/>
    <col min="35" max="35" width="11.5703125" bestFit="1" customWidth="1"/>
  </cols>
  <sheetData>
    <row r="2" spans="2:35" ht="15.75" customHeight="1" thickBot="1" x14ac:dyDescent="0.3"/>
    <row r="3" spans="2:35" ht="15.75" customHeight="1" thickBot="1" x14ac:dyDescent="0.3">
      <c r="B3" s="233" t="s">
        <v>33</v>
      </c>
      <c r="C3" s="234"/>
      <c r="D3" s="48">
        <v>42370</v>
      </c>
      <c r="E3" s="49">
        <v>42371</v>
      </c>
      <c r="F3" s="49">
        <v>42372</v>
      </c>
      <c r="G3" s="49">
        <v>42373</v>
      </c>
      <c r="H3" s="49">
        <v>42374</v>
      </c>
      <c r="I3" s="49">
        <v>42375</v>
      </c>
      <c r="J3" s="49">
        <v>42376</v>
      </c>
      <c r="K3" s="49">
        <v>42377</v>
      </c>
      <c r="L3" s="49">
        <v>42378</v>
      </c>
      <c r="M3" s="49">
        <v>42379</v>
      </c>
      <c r="N3" s="49">
        <v>42380</v>
      </c>
      <c r="O3" s="49">
        <v>42381</v>
      </c>
      <c r="P3" s="50">
        <v>42382</v>
      </c>
      <c r="Q3" s="50">
        <v>42383</v>
      </c>
      <c r="R3" s="50">
        <v>42384</v>
      </c>
      <c r="S3" s="50">
        <v>42385</v>
      </c>
      <c r="T3" s="50">
        <v>42386</v>
      </c>
      <c r="U3" s="50">
        <v>42387</v>
      </c>
      <c r="V3" s="50">
        <v>42388</v>
      </c>
      <c r="W3" s="50">
        <v>42389</v>
      </c>
      <c r="X3" s="50">
        <v>42390</v>
      </c>
      <c r="Y3" s="50">
        <v>42391</v>
      </c>
      <c r="Z3" s="50">
        <v>42392</v>
      </c>
      <c r="AA3" s="50">
        <v>42393</v>
      </c>
      <c r="AB3" s="50">
        <v>42394</v>
      </c>
      <c r="AC3" s="50">
        <v>42395</v>
      </c>
      <c r="AD3" s="50">
        <v>42396</v>
      </c>
      <c r="AE3" s="50">
        <v>42397</v>
      </c>
      <c r="AF3" s="50">
        <v>42398</v>
      </c>
      <c r="AG3" s="50">
        <v>42399</v>
      </c>
      <c r="AH3" s="51">
        <v>42400</v>
      </c>
      <c r="AI3" s="52" t="s">
        <v>45</v>
      </c>
    </row>
    <row r="4" spans="2:35" ht="15.75" customHeight="1" thickBot="1" x14ac:dyDescent="0.3">
      <c r="B4" s="231" t="s">
        <v>16</v>
      </c>
      <c r="C4" s="232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30"/>
    </row>
    <row r="5" spans="2:35" ht="15.75" customHeight="1" x14ac:dyDescent="0.25">
      <c r="B5" s="22" t="s">
        <v>0</v>
      </c>
      <c r="C5" s="16" t="s">
        <v>1</v>
      </c>
      <c r="D5" s="60">
        <v>0</v>
      </c>
      <c r="E5" s="61">
        <v>0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2"/>
      <c r="AI5" s="63">
        <f>SUM(D5:AH5)</f>
        <v>0</v>
      </c>
    </row>
    <row r="6" spans="2:35" ht="15.75" customHeight="1" x14ac:dyDescent="0.25">
      <c r="B6" s="15" t="s">
        <v>2</v>
      </c>
      <c r="C6" s="18" t="s">
        <v>1</v>
      </c>
      <c r="D6" s="28">
        <v>81</v>
      </c>
      <c r="E6" s="3">
        <v>83.55</v>
      </c>
      <c r="F6" s="3">
        <v>64</v>
      </c>
      <c r="G6" s="3">
        <v>45</v>
      </c>
      <c r="H6" s="3">
        <v>128</v>
      </c>
      <c r="I6" s="3">
        <v>66.8</v>
      </c>
      <c r="J6" s="3">
        <v>27.8</v>
      </c>
      <c r="K6" s="3">
        <v>122.54</v>
      </c>
      <c r="L6" s="3">
        <v>75.19</v>
      </c>
      <c r="M6" s="3">
        <v>69.62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6"/>
      <c r="AI6" s="44">
        <f t="shared" ref="AI6:AI47" si="0">SUM(D6:AH6)</f>
        <v>763.50000000000011</v>
      </c>
    </row>
    <row r="7" spans="2:35" ht="15.75" customHeight="1" x14ac:dyDescent="0.25">
      <c r="B7" s="15" t="s">
        <v>3</v>
      </c>
      <c r="C7" s="18" t="s">
        <v>1</v>
      </c>
      <c r="D7" s="28">
        <v>0</v>
      </c>
      <c r="E7" s="3">
        <v>0</v>
      </c>
      <c r="F7" s="3">
        <v>0</v>
      </c>
      <c r="G7" s="3">
        <v>295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6"/>
      <c r="AI7" s="44">
        <f t="shared" si="0"/>
        <v>295</v>
      </c>
    </row>
    <row r="8" spans="2:35" ht="15.75" customHeight="1" x14ac:dyDescent="0.25">
      <c r="B8" s="15" t="s">
        <v>4</v>
      </c>
      <c r="C8" s="18" t="s">
        <v>1</v>
      </c>
      <c r="D8" s="28">
        <v>0</v>
      </c>
      <c r="E8" s="3">
        <v>0</v>
      </c>
      <c r="F8" s="3">
        <v>5695</v>
      </c>
      <c r="G8" s="3">
        <v>10046</v>
      </c>
      <c r="H8" s="3">
        <v>9079</v>
      </c>
      <c r="I8" s="3">
        <v>8683.6</v>
      </c>
      <c r="J8" s="3">
        <v>8722.6</v>
      </c>
      <c r="K8" s="3">
        <v>8580.58</v>
      </c>
      <c r="L8" s="3">
        <v>9730.7900000000009</v>
      </c>
      <c r="M8" s="3">
        <v>8808.9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6"/>
      <c r="AI8" s="44">
        <f t="shared" si="0"/>
        <v>69346.47</v>
      </c>
    </row>
    <row r="9" spans="2:35" ht="15.75" customHeight="1" x14ac:dyDescent="0.25">
      <c r="B9" s="15" t="s">
        <v>5</v>
      </c>
      <c r="C9" s="18" t="s">
        <v>1</v>
      </c>
      <c r="D9" s="28">
        <v>0</v>
      </c>
      <c r="E9" s="3">
        <v>0</v>
      </c>
      <c r="F9" s="3">
        <v>5440</v>
      </c>
      <c r="G9" s="3">
        <v>10082</v>
      </c>
      <c r="H9" s="3">
        <v>9683</v>
      </c>
      <c r="I9" s="3">
        <v>9865.7099999999991</v>
      </c>
      <c r="J9" s="3">
        <v>9842.85</v>
      </c>
      <c r="K9" s="3">
        <v>9577.14</v>
      </c>
      <c r="L9" s="3">
        <v>9240</v>
      </c>
      <c r="M9" s="3">
        <v>7794.28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6"/>
      <c r="AI9" s="44">
        <f t="shared" si="0"/>
        <v>71524.98</v>
      </c>
    </row>
    <row r="10" spans="2:35" ht="15.75" customHeight="1" x14ac:dyDescent="0.25">
      <c r="B10" s="15" t="s">
        <v>6</v>
      </c>
      <c r="C10" s="18" t="s">
        <v>1</v>
      </c>
      <c r="D10" s="28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6"/>
      <c r="AI10" s="44">
        <f t="shared" si="0"/>
        <v>0</v>
      </c>
    </row>
    <row r="11" spans="2:35" ht="15.75" customHeight="1" x14ac:dyDescent="0.25">
      <c r="B11" s="15" t="s">
        <v>7</v>
      </c>
      <c r="C11" s="18" t="s">
        <v>1</v>
      </c>
      <c r="D11" s="28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6"/>
      <c r="AI11" s="44">
        <f t="shared" si="0"/>
        <v>0</v>
      </c>
    </row>
    <row r="12" spans="2:35" ht="15.75" customHeight="1" x14ac:dyDescent="0.25">
      <c r="B12" s="15" t="s">
        <v>8</v>
      </c>
      <c r="C12" s="18" t="s">
        <v>1</v>
      </c>
      <c r="D12" s="28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6"/>
      <c r="AI12" s="44">
        <f t="shared" si="0"/>
        <v>0</v>
      </c>
    </row>
    <row r="13" spans="2:35" ht="15.75" customHeight="1" x14ac:dyDescent="0.25">
      <c r="B13" s="15" t="s">
        <v>9</v>
      </c>
      <c r="C13" s="18" t="s">
        <v>10</v>
      </c>
      <c r="D13" s="28">
        <v>43319</v>
      </c>
      <c r="E13" s="3">
        <v>40443.699999999997</v>
      </c>
      <c r="F13" s="3">
        <v>38625</v>
      </c>
      <c r="G13" s="3">
        <v>37909</v>
      </c>
      <c r="H13" s="3">
        <v>37684</v>
      </c>
      <c r="I13" s="3">
        <v>37392.78</v>
      </c>
      <c r="J13" s="3">
        <v>35811</v>
      </c>
      <c r="K13" s="3">
        <v>35451.4</v>
      </c>
      <c r="L13" s="3">
        <v>34028.06</v>
      </c>
      <c r="M13" s="3">
        <v>36836.5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6"/>
      <c r="AI13" s="44">
        <f t="shared" si="0"/>
        <v>377500.44</v>
      </c>
    </row>
    <row r="14" spans="2:35" ht="15.75" customHeight="1" x14ac:dyDescent="0.25">
      <c r="B14" s="15" t="s">
        <v>11</v>
      </c>
      <c r="C14" s="18" t="s">
        <v>1</v>
      </c>
      <c r="D14" s="28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6"/>
      <c r="AI14" s="44">
        <f t="shared" si="0"/>
        <v>0</v>
      </c>
    </row>
    <row r="15" spans="2:35" ht="15.75" customHeight="1" x14ac:dyDescent="0.25">
      <c r="B15" s="15" t="s">
        <v>12</v>
      </c>
      <c r="C15" s="18" t="s">
        <v>1</v>
      </c>
      <c r="D15" s="28">
        <v>0</v>
      </c>
      <c r="E15" s="3">
        <v>4.76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690.42</v>
      </c>
      <c r="M15" s="3">
        <v>842.3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6"/>
      <c r="AI15" s="44">
        <f t="shared" si="0"/>
        <v>1537.48</v>
      </c>
    </row>
    <row r="16" spans="2:35" ht="15.75" customHeight="1" x14ac:dyDescent="0.25">
      <c r="B16" s="15" t="s">
        <v>13</v>
      </c>
      <c r="C16" s="18" t="s">
        <v>1</v>
      </c>
      <c r="D16" s="28">
        <v>44540</v>
      </c>
      <c r="E16" s="3">
        <v>42130.45</v>
      </c>
      <c r="F16" s="3">
        <v>47711</v>
      </c>
      <c r="G16" s="3">
        <v>47785</v>
      </c>
      <c r="H16" s="3">
        <v>47934</v>
      </c>
      <c r="I16" s="3">
        <v>47515.55</v>
      </c>
      <c r="J16" s="3">
        <v>47898.9</v>
      </c>
      <c r="K16" s="3">
        <v>46153.95</v>
      </c>
      <c r="L16" s="3">
        <v>25915.699999999997</v>
      </c>
      <c r="M16" s="3">
        <v>25849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6"/>
      <c r="AI16" s="44">
        <f t="shared" si="0"/>
        <v>423433.55000000005</v>
      </c>
    </row>
    <row r="17" spans="2:35" ht="15.75" customHeight="1" x14ac:dyDescent="0.25">
      <c r="B17" s="15" t="s">
        <v>14</v>
      </c>
      <c r="C17" s="18" t="s">
        <v>1</v>
      </c>
      <c r="D17" s="28">
        <f t="shared" ref="D17:AH17" si="1">D18-SUM(D5:D16)</f>
        <v>-2724.929999999993</v>
      </c>
      <c r="E17" s="3">
        <f t="shared" si="1"/>
        <v>-1617.0299999999988</v>
      </c>
      <c r="F17" s="3">
        <f t="shared" si="1"/>
        <v>-2257.6399999999994</v>
      </c>
      <c r="G17" s="3">
        <f t="shared" si="1"/>
        <v>-3560.6399999999994</v>
      </c>
      <c r="H17" s="3">
        <f t="shared" si="1"/>
        <v>-1239.3000000000029</v>
      </c>
      <c r="I17" s="3">
        <f t="shared" si="1"/>
        <v>-2034.4400000000023</v>
      </c>
      <c r="J17" s="3">
        <f t="shared" si="1"/>
        <v>-601.14999999999418</v>
      </c>
      <c r="K17" s="3">
        <f t="shared" si="1"/>
        <v>-2858.9100000000035</v>
      </c>
      <c r="L17" s="3">
        <f t="shared" si="1"/>
        <v>-359.15000000000873</v>
      </c>
      <c r="M17" s="3">
        <f t="shared" si="1"/>
        <v>-1796</v>
      </c>
      <c r="N17" s="3">
        <f t="shared" si="1"/>
        <v>0</v>
      </c>
      <c r="O17" s="3">
        <f t="shared" si="1"/>
        <v>0</v>
      </c>
      <c r="P17" s="3">
        <f t="shared" si="1"/>
        <v>0</v>
      </c>
      <c r="Q17" s="3">
        <f t="shared" si="1"/>
        <v>0</v>
      </c>
      <c r="R17" s="3">
        <f t="shared" si="1"/>
        <v>0</v>
      </c>
      <c r="S17" s="3">
        <f t="shared" si="1"/>
        <v>0</v>
      </c>
      <c r="T17" s="3">
        <f t="shared" si="1"/>
        <v>0</v>
      </c>
      <c r="U17" s="3">
        <f t="shared" si="1"/>
        <v>0</v>
      </c>
      <c r="V17" s="3">
        <f t="shared" si="1"/>
        <v>0</v>
      </c>
      <c r="W17" s="3">
        <f t="shared" si="1"/>
        <v>0</v>
      </c>
      <c r="X17" s="3">
        <f t="shared" si="1"/>
        <v>0</v>
      </c>
      <c r="Y17" s="3">
        <f t="shared" si="1"/>
        <v>0</v>
      </c>
      <c r="Z17" s="3">
        <f t="shared" si="1"/>
        <v>0</v>
      </c>
      <c r="AA17" s="3">
        <f t="shared" si="1"/>
        <v>0</v>
      </c>
      <c r="AB17" s="3">
        <f t="shared" si="1"/>
        <v>0</v>
      </c>
      <c r="AC17" s="3">
        <f t="shared" si="1"/>
        <v>0</v>
      </c>
      <c r="AD17" s="3">
        <f t="shared" si="1"/>
        <v>0</v>
      </c>
      <c r="AE17" s="3">
        <f t="shared" si="1"/>
        <v>0</v>
      </c>
      <c r="AF17" s="3">
        <f t="shared" si="1"/>
        <v>0</v>
      </c>
      <c r="AG17" s="3">
        <f t="shared" si="1"/>
        <v>0</v>
      </c>
      <c r="AH17" s="36">
        <f t="shared" si="1"/>
        <v>0</v>
      </c>
      <c r="AI17" s="44">
        <f t="shared" si="0"/>
        <v>-19049.190000000002</v>
      </c>
    </row>
    <row r="18" spans="2:35" ht="15.75" customHeight="1" thickBot="1" x14ac:dyDescent="0.3">
      <c r="B18" s="15" t="s">
        <v>49</v>
      </c>
      <c r="C18" s="17" t="s">
        <v>1</v>
      </c>
      <c r="D18" s="29">
        <v>85215.07</v>
      </c>
      <c r="E18" s="4">
        <v>81045.429999999993</v>
      </c>
      <c r="F18" s="4">
        <v>95277.36</v>
      </c>
      <c r="G18" s="4">
        <v>102601.36</v>
      </c>
      <c r="H18" s="4">
        <v>103268.7</v>
      </c>
      <c r="I18" s="4">
        <v>101490</v>
      </c>
      <c r="J18" s="4">
        <v>101702</v>
      </c>
      <c r="K18" s="4">
        <v>97026.7</v>
      </c>
      <c r="L18" s="4">
        <v>79321.009999999995</v>
      </c>
      <c r="M18" s="4">
        <v>78404.600000000006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37"/>
      <c r="AI18" s="45">
        <f t="shared" si="0"/>
        <v>925352.22999999986</v>
      </c>
    </row>
    <row r="19" spans="2:35" ht="15.75" customHeight="1" thickBot="1" x14ac:dyDescent="0.3">
      <c r="B19" s="15" t="s">
        <v>83</v>
      </c>
      <c r="C19" s="17" t="s">
        <v>1</v>
      </c>
      <c r="D19" s="64">
        <f t="shared" ref="D19:AH19" si="2">(D39*10^6/8500/0.84)+((D30-D31)*75.19)+(SUM(D5:D12))+D16+D17</f>
        <v>57761.16</v>
      </c>
      <c r="E19" s="65">
        <f t="shared" si="2"/>
        <v>56416.945999999996</v>
      </c>
      <c r="F19" s="65">
        <f t="shared" si="2"/>
        <v>70540.704899999997</v>
      </c>
      <c r="G19" s="65">
        <f t="shared" si="2"/>
        <v>76165.602100000004</v>
      </c>
      <c r="H19" s="65">
        <f t="shared" si="2"/>
        <v>77130.876399999994</v>
      </c>
      <c r="I19" s="65">
        <f t="shared" si="2"/>
        <v>75921.599400000006</v>
      </c>
      <c r="J19" s="65">
        <f t="shared" si="2"/>
        <v>76422.111400000009</v>
      </c>
      <c r="K19" s="65">
        <f t="shared" si="2"/>
        <v>71340.225299999991</v>
      </c>
      <c r="L19" s="65">
        <f t="shared" si="2"/>
        <v>57420.92119999999</v>
      </c>
      <c r="M19" s="65">
        <f t="shared" si="2"/>
        <v>55845.757100000003</v>
      </c>
      <c r="N19" s="65">
        <f t="shared" si="2"/>
        <v>0</v>
      </c>
      <c r="O19" s="65">
        <f t="shared" si="2"/>
        <v>0</v>
      </c>
      <c r="P19" s="65">
        <f t="shared" si="2"/>
        <v>0</v>
      </c>
      <c r="Q19" s="65">
        <f t="shared" si="2"/>
        <v>0</v>
      </c>
      <c r="R19" s="65">
        <f t="shared" si="2"/>
        <v>0</v>
      </c>
      <c r="S19" s="65">
        <f t="shared" si="2"/>
        <v>0</v>
      </c>
      <c r="T19" s="65">
        <f t="shared" si="2"/>
        <v>0</v>
      </c>
      <c r="U19" s="65">
        <f t="shared" si="2"/>
        <v>0</v>
      </c>
      <c r="V19" s="65">
        <f t="shared" si="2"/>
        <v>0</v>
      </c>
      <c r="W19" s="65">
        <f t="shared" si="2"/>
        <v>0</v>
      </c>
      <c r="X19" s="65">
        <f t="shared" si="2"/>
        <v>0</v>
      </c>
      <c r="Y19" s="65">
        <f t="shared" si="2"/>
        <v>0</v>
      </c>
      <c r="Z19" s="65">
        <f t="shared" si="2"/>
        <v>0</v>
      </c>
      <c r="AA19" s="65">
        <f t="shared" si="2"/>
        <v>0</v>
      </c>
      <c r="AB19" s="65">
        <f t="shared" si="2"/>
        <v>0</v>
      </c>
      <c r="AC19" s="65">
        <f t="shared" si="2"/>
        <v>0</v>
      </c>
      <c r="AD19" s="65">
        <f t="shared" si="2"/>
        <v>0</v>
      </c>
      <c r="AE19" s="65">
        <f t="shared" si="2"/>
        <v>0</v>
      </c>
      <c r="AF19" s="65">
        <f t="shared" si="2"/>
        <v>0</v>
      </c>
      <c r="AG19" s="65">
        <f t="shared" si="2"/>
        <v>0</v>
      </c>
      <c r="AH19" s="66">
        <f t="shared" si="2"/>
        <v>0</v>
      </c>
      <c r="AI19" s="67">
        <f t="shared" si="0"/>
        <v>674965.90379999997</v>
      </c>
    </row>
    <row r="20" spans="2:35" ht="15.75" customHeight="1" thickBot="1" x14ac:dyDescent="0.3">
      <c r="B20" s="231" t="s">
        <v>17</v>
      </c>
      <c r="C20" s="232"/>
      <c r="D20" s="228"/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30"/>
    </row>
    <row r="21" spans="2:35" ht="15.75" customHeight="1" x14ac:dyDescent="0.25">
      <c r="B21" s="15" t="s">
        <v>18</v>
      </c>
      <c r="C21" s="16" t="s">
        <v>46</v>
      </c>
      <c r="D21" s="60">
        <v>51.76</v>
      </c>
      <c r="E21" s="61">
        <v>60.68</v>
      </c>
      <c r="F21" s="61">
        <v>60.73</v>
      </c>
      <c r="G21" s="61">
        <v>60.37</v>
      </c>
      <c r="H21" s="61">
        <v>60.57</v>
      </c>
      <c r="I21" s="61">
        <v>52.43</v>
      </c>
      <c r="J21" s="61">
        <v>47.15</v>
      </c>
      <c r="K21" s="61">
        <v>42.36</v>
      </c>
      <c r="L21" s="61">
        <v>36.44</v>
      </c>
      <c r="M21" s="61">
        <v>41.1</v>
      </c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2"/>
      <c r="AI21" s="63">
        <f t="shared" si="0"/>
        <v>513.59</v>
      </c>
    </row>
    <row r="22" spans="2:35" ht="15.75" customHeight="1" thickBot="1" x14ac:dyDescent="0.3">
      <c r="B22" s="15" t="s">
        <v>19</v>
      </c>
      <c r="C22" s="17" t="s">
        <v>46</v>
      </c>
      <c r="D22" s="68">
        <v>44</v>
      </c>
      <c r="E22" s="69">
        <v>42</v>
      </c>
      <c r="F22" s="69">
        <v>22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70"/>
      <c r="AI22" s="71">
        <f t="shared" si="0"/>
        <v>108</v>
      </c>
    </row>
    <row r="23" spans="2:35" ht="15.75" customHeight="1" thickBot="1" x14ac:dyDescent="0.3">
      <c r="B23" s="231" t="s">
        <v>34</v>
      </c>
      <c r="C23" s="232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30"/>
    </row>
    <row r="24" spans="2:35" ht="15.75" customHeight="1" thickBot="1" x14ac:dyDescent="0.3">
      <c r="B24" s="15" t="s">
        <v>20</v>
      </c>
      <c r="C24" s="21" t="s">
        <v>47</v>
      </c>
      <c r="D24" s="72">
        <v>4700</v>
      </c>
      <c r="E24" s="73">
        <v>19250</v>
      </c>
      <c r="F24" s="73">
        <v>30900</v>
      </c>
      <c r="G24" s="73">
        <v>35850</v>
      </c>
      <c r="H24" s="73">
        <v>35350</v>
      </c>
      <c r="I24" s="73">
        <v>35700</v>
      </c>
      <c r="J24" s="73">
        <v>35350</v>
      </c>
      <c r="K24" s="73">
        <v>33050</v>
      </c>
      <c r="L24" s="73">
        <v>21872</v>
      </c>
      <c r="M24" s="73">
        <v>11350</v>
      </c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4"/>
      <c r="AI24" s="75">
        <f t="shared" si="0"/>
        <v>263372</v>
      </c>
    </row>
    <row r="25" spans="2:35" ht="15.75" customHeight="1" thickBot="1" x14ac:dyDescent="0.3">
      <c r="B25" s="231" t="s">
        <v>35</v>
      </c>
      <c r="C25" s="232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8"/>
      <c r="AI25" s="79"/>
    </row>
    <row r="26" spans="2:35" ht="15.75" customHeight="1" x14ac:dyDescent="0.25">
      <c r="B26" s="19" t="s">
        <v>15</v>
      </c>
      <c r="C26" s="20" t="s">
        <v>21</v>
      </c>
      <c r="D26" s="60">
        <v>135930</v>
      </c>
      <c r="E26" s="61">
        <v>123120</v>
      </c>
      <c r="F26" s="61">
        <v>114096</v>
      </c>
      <c r="G26" s="61">
        <v>109904</v>
      </c>
      <c r="H26" s="61">
        <v>109712</v>
      </c>
      <c r="I26" s="61">
        <v>107296</v>
      </c>
      <c r="J26" s="61">
        <v>100940</v>
      </c>
      <c r="K26" s="61">
        <v>98560</v>
      </c>
      <c r="L26" s="61">
        <v>91952</v>
      </c>
      <c r="M26" s="61">
        <v>105184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2"/>
      <c r="AI26" s="63">
        <f t="shared" si="0"/>
        <v>1096694</v>
      </c>
    </row>
    <row r="27" spans="2:35" ht="15.75" customHeight="1" x14ac:dyDescent="0.25">
      <c r="B27" s="53" t="s">
        <v>79</v>
      </c>
      <c r="C27" s="14" t="s">
        <v>80</v>
      </c>
      <c r="D27" s="30">
        <f>(D26/24000)</f>
        <v>5.6637500000000003</v>
      </c>
      <c r="E27" s="23">
        <f t="shared" ref="E27:AH27" si="3">(E26/24000)</f>
        <v>5.13</v>
      </c>
      <c r="F27" s="23">
        <f t="shared" si="3"/>
        <v>4.7539999999999996</v>
      </c>
      <c r="G27" s="23">
        <f t="shared" si="3"/>
        <v>4.5793333333333335</v>
      </c>
      <c r="H27" s="23">
        <f t="shared" si="3"/>
        <v>4.5713333333333335</v>
      </c>
      <c r="I27" s="23">
        <f t="shared" si="3"/>
        <v>4.4706666666666663</v>
      </c>
      <c r="J27" s="23">
        <f t="shared" si="3"/>
        <v>4.2058333333333335</v>
      </c>
      <c r="K27" s="23">
        <f t="shared" si="3"/>
        <v>4.1066666666666665</v>
      </c>
      <c r="L27" s="23">
        <f t="shared" si="3"/>
        <v>3.8313333333333333</v>
      </c>
      <c r="M27" s="23">
        <f t="shared" si="3"/>
        <v>4.3826666666666663</v>
      </c>
      <c r="N27" s="23">
        <f t="shared" si="3"/>
        <v>0</v>
      </c>
      <c r="O27" s="23">
        <f t="shared" si="3"/>
        <v>0</v>
      </c>
      <c r="P27" s="23">
        <f t="shared" si="3"/>
        <v>0</v>
      </c>
      <c r="Q27" s="23">
        <f t="shared" si="3"/>
        <v>0</v>
      </c>
      <c r="R27" s="23">
        <f t="shared" si="3"/>
        <v>0</v>
      </c>
      <c r="S27" s="23">
        <f t="shared" si="3"/>
        <v>0</v>
      </c>
      <c r="T27" s="23">
        <f t="shared" si="3"/>
        <v>0</v>
      </c>
      <c r="U27" s="23">
        <f t="shared" si="3"/>
        <v>0</v>
      </c>
      <c r="V27" s="23">
        <f t="shared" si="3"/>
        <v>0</v>
      </c>
      <c r="W27" s="23">
        <f t="shared" si="3"/>
        <v>0</v>
      </c>
      <c r="X27" s="23">
        <f t="shared" si="3"/>
        <v>0</v>
      </c>
      <c r="Y27" s="23">
        <f t="shared" si="3"/>
        <v>0</v>
      </c>
      <c r="Z27" s="23">
        <f t="shared" si="3"/>
        <v>0</v>
      </c>
      <c r="AA27" s="23">
        <f t="shared" si="3"/>
        <v>0</v>
      </c>
      <c r="AB27" s="23">
        <f t="shared" si="3"/>
        <v>0</v>
      </c>
      <c r="AC27" s="23">
        <f t="shared" si="3"/>
        <v>0</v>
      </c>
      <c r="AD27" s="23">
        <f t="shared" si="3"/>
        <v>0</v>
      </c>
      <c r="AE27" s="23">
        <f t="shared" si="3"/>
        <v>0</v>
      </c>
      <c r="AF27" s="23">
        <f t="shared" si="3"/>
        <v>0</v>
      </c>
      <c r="AG27" s="23">
        <f t="shared" si="3"/>
        <v>0</v>
      </c>
      <c r="AH27" s="38">
        <f t="shared" si="3"/>
        <v>0</v>
      </c>
      <c r="AI27" s="44"/>
    </row>
    <row r="28" spans="2:35" ht="15.75" customHeight="1" thickBot="1" x14ac:dyDescent="0.3">
      <c r="B28" s="53" t="s">
        <v>81</v>
      </c>
      <c r="C28" s="14" t="s">
        <v>82</v>
      </c>
      <c r="D28" s="68">
        <f>D13/D26</f>
        <v>0.31868608842786728</v>
      </c>
      <c r="E28" s="69">
        <f t="shared" ref="E28:AH28" si="4">E13/E26</f>
        <v>0.32849009096816112</v>
      </c>
      <c r="F28" s="69">
        <f t="shared" si="4"/>
        <v>0.33853071098022719</v>
      </c>
      <c r="G28" s="69">
        <f t="shared" si="4"/>
        <v>0.34492830106274569</v>
      </c>
      <c r="H28" s="69">
        <f t="shared" si="4"/>
        <v>0.34348111418987898</v>
      </c>
      <c r="I28" s="69">
        <f t="shared" si="4"/>
        <v>0.34850115568147927</v>
      </c>
      <c r="J28" s="69">
        <f t="shared" si="4"/>
        <v>0.3547751139290668</v>
      </c>
      <c r="K28" s="69">
        <f t="shared" si="4"/>
        <v>0.35969358766233767</v>
      </c>
      <c r="L28" s="69">
        <f t="shared" si="4"/>
        <v>0.37006329389246562</v>
      </c>
      <c r="M28" s="69">
        <f t="shared" si="4"/>
        <v>0.35021010800121694</v>
      </c>
      <c r="N28" s="69" t="e">
        <f t="shared" si="4"/>
        <v>#DIV/0!</v>
      </c>
      <c r="O28" s="69" t="e">
        <f t="shared" si="4"/>
        <v>#DIV/0!</v>
      </c>
      <c r="P28" s="69" t="e">
        <f t="shared" si="4"/>
        <v>#DIV/0!</v>
      </c>
      <c r="Q28" s="69" t="e">
        <f t="shared" si="4"/>
        <v>#DIV/0!</v>
      </c>
      <c r="R28" s="69" t="e">
        <f t="shared" si="4"/>
        <v>#DIV/0!</v>
      </c>
      <c r="S28" s="69" t="e">
        <f t="shared" si="4"/>
        <v>#DIV/0!</v>
      </c>
      <c r="T28" s="69" t="e">
        <f t="shared" si="4"/>
        <v>#DIV/0!</v>
      </c>
      <c r="U28" s="69" t="e">
        <f t="shared" si="4"/>
        <v>#DIV/0!</v>
      </c>
      <c r="V28" s="69" t="e">
        <f t="shared" si="4"/>
        <v>#DIV/0!</v>
      </c>
      <c r="W28" s="69" t="e">
        <f t="shared" si="4"/>
        <v>#DIV/0!</v>
      </c>
      <c r="X28" s="69" t="e">
        <f t="shared" si="4"/>
        <v>#DIV/0!</v>
      </c>
      <c r="Y28" s="69" t="e">
        <f t="shared" si="4"/>
        <v>#DIV/0!</v>
      </c>
      <c r="Z28" s="69" t="e">
        <f t="shared" si="4"/>
        <v>#DIV/0!</v>
      </c>
      <c r="AA28" s="69" t="e">
        <f t="shared" si="4"/>
        <v>#DIV/0!</v>
      </c>
      <c r="AB28" s="69" t="e">
        <f t="shared" si="4"/>
        <v>#DIV/0!</v>
      </c>
      <c r="AC28" s="69" t="e">
        <f t="shared" si="4"/>
        <v>#DIV/0!</v>
      </c>
      <c r="AD28" s="69" t="e">
        <f t="shared" si="4"/>
        <v>#DIV/0!</v>
      </c>
      <c r="AE28" s="69" t="e">
        <f t="shared" si="4"/>
        <v>#DIV/0!</v>
      </c>
      <c r="AF28" s="69" t="e">
        <f t="shared" si="4"/>
        <v>#DIV/0!</v>
      </c>
      <c r="AG28" s="69" t="e">
        <f t="shared" si="4"/>
        <v>#DIV/0!</v>
      </c>
      <c r="AH28" s="70" t="e">
        <f t="shared" si="4"/>
        <v>#DIV/0!</v>
      </c>
      <c r="AI28" s="71"/>
    </row>
    <row r="29" spans="2:35" ht="15.75" customHeight="1" thickBot="1" x14ac:dyDescent="0.3">
      <c r="B29" s="231" t="s">
        <v>22</v>
      </c>
      <c r="C29" s="232"/>
      <c r="D29" s="228"/>
      <c r="E29" s="229"/>
      <c r="F29" s="229"/>
      <c r="G29" s="229" t="s">
        <v>27</v>
      </c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29"/>
      <c r="AI29" s="230"/>
    </row>
    <row r="30" spans="2:35" ht="15.75" customHeight="1" thickBot="1" x14ac:dyDescent="0.3">
      <c r="B30" s="15" t="s">
        <v>24</v>
      </c>
      <c r="C30" s="16" t="s">
        <v>23</v>
      </c>
      <c r="D30" s="60">
        <v>246</v>
      </c>
      <c r="E30" s="61">
        <v>220.7</v>
      </c>
      <c r="F30" s="61">
        <v>201</v>
      </c>
      <c r="G30" s="61">
        <v>195</v>
      </c>
      <c r="H30" s="61">
        <v>198</v>
      </c>
      <c r="I30" s="61">
        <v>194.7</v>
      </c>
      <c r="J30" s="61">
        <v>195.7</v>
      </c>
      <c r="K30" s="61">
        <v>169.88</v>
      </c>
      <c r="L30" s="61">
        <v>176.9</v>
      </c>
      <c r="M30" s="61">
        <v>201.3</v>
      </c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2"/>
      <c r="AI30" s="63">
        <f t="shared" si="0"/>
        <v>1999.18</v>
      </c>
    </row>
    <row r="31" spans="2:35" ht="15.75" customHeight="1" x14ac:dyDescent="0.25">
      <c r="B31" s="15" t="s">
        <v>50</v>
      </c>
      <c r="C31" s="16" t="s">
        <v>23</v>
      </c>
      <c r="D31" s="28">
        <v>35</v>
      </c>
      <c r="E31" s="3">
        <v>10.299999999999983</v>
      </c>
      <c r="F31" s="3">
        <v>16.289999999999992</v>
      </c>
      <c r="G31" s="3">
        <v>42.41</v>
      </c>
      <c r="H31" s="3">
        <v>44.44</v>
      </c>
      <c r="I31" s="3">
        <v>37.44</v>
      </c>
      <c r="J31" s="3">
        <v>55.639999999999986</v>
      </c>
      <c r="K31" s="3">
        <v>40.009999999999977</v>
      </c>
      <c r="L31" s="3">
        <v>6.4200000000000159</v>
      </c>
      <c r="M31" s="3">
        <v>0.21000000000000796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6"/>
      <c r="AI31" s="44">
        <f t="shared" si="0"/>
        <v>288.15999999999997</v>
      </c>
    </row>
    <row r="32" spans="2:35" ht="15.75" customHeight="1" x14ac:dyDescent="0.25">
      <c r="B32" s="15" t="s">
        <v>25</v>
      </c>
      <c r="C32" s="18" t="s">
        <v>23</v>
      </c>
      <c r="D32" s="28">
        <v>1.1000000000000001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6"/>
      <c r="AI32" s="44">
        <f t="shared" si="0"/>
        <v>1.1000000000000001</v>
      </c>
    </row>
    <row r="33" spans="2:35" ht="15.75" customHeight="1" x14ac:dyDescent="0.25">
      <c r="B33" s="15" t="s">
        <v>26</v>
      </c>
      <c r="C33" s="18" t="s">
        <v>23</v>
      </c>
      <c r="D33" s="28">
        <v>5.3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6"/>
      <c r="AI33" s="44">
        <f t="shared" si="0"/>
        <v>5.3</v>
      </c>
    </row>
    <row r="34" spans="2:35" ht="15.75" customHeight="1" x14ac:dyDescent="0.25">
      <c r="B34" s="15" t="s">
        <v>0</v>
      </c>
      <c r="C34" s="18" t="s">
        <v>23</v>
      </c>
      <c r="D34" s="28">
        <v>7.0000000000000001E-3</v>
      </c>
      <c r="E34" s="3">
        <v>0.01</v>
      </c>
      <c r="F34" s="3">
        <v>1.7999999999999999E-2</v>
      </c>
      <c r="G34" s="3">
        <v>5.5E-2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0.1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6"/>
      <c r="AI34" s="44">
        <f t="shared" si="0"/>
        <v>0.19</v>
      </c>
    </row>
    <row r="35" spans="2:35" ht="15.75" customHeight="1" x14ac:dyDescent="0.25">
      <c r="B35" s="15" t="s">
        <v>2</v>
      </c>
      <c r="C35" s="18" t="s">
        <v>23</v>
      </c>
      <c r="D35" s="28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6"/>
      <c r="AI35" s="44">
        <f t="shared" si="0"/>
        <v>0</v>
      </c>
    </row>
    <row r="36" spans="2:35" ht="15.75" customHeight="1" x14ac:dyDescent="0.25">
      <c r="B36" s="15" t="s">
        <v>6</v>
      </c>
      <c r="C36" s="18" t="s">
        <v>23</v>
      </c>
      <c r="D36" s="28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6"/>
      <c r="AI36" s="44">
        <f t="shared" si="0"/>
        <v>0</v>
      </c>
    </row>
    <row r="37" spans="2:35" ht="15.75" customHeight="1" thickBot="1" x14ac:dyDescent="0.3">
      <c r="B37" s="15" t="s">
        <v>48</v>
      </c>
      <c r="C37" s="17" t="s">
        <v>23</v>
      </c>
      <c r="D37" s="68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70"/>
      <c r="AI37" s="71">
        <f t="shared" si="0"/>
        <v>0</v>
      </c>
    </row>
    <row r="38" spans="2:35" ht="15.75" customHeight="1" thickBot="1" x14ac:dyDescent="0.3">
      <c r="B38" s="231" t="s">
        <v>28</v>
      </c>
      <c r="C38" s="232"/>
      <c r="D38" s="228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</row>
    <row r="39" spans="2:35" ht="15.75" customHeight="1" x14ac:dyDescent="0.25">
      <c r="B39" s="15" t="s">
        <v>29</v>
      </c>
      <c r="C39" s="16" t="s">
        <v>32</v>
      </c>
      <c r="D39" s="60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2"/>
      <c r="AI39" s="63">
        <f t="shared" si="0"/>
        <v>0</v>
      </c>
    </row>
    <row r="40" spans="2:35" ht="15.75" customHeight="1" x14ac:dyDescent="0.25">
      <c r="B40" s="15" t="s">
        <v>30</v>
      </c>
      <c r="C40" s="18" t="s">
        <v>32</v>
      </c>
      <c r="D40" s="28">
        <v>184</v>
      </c>
      <c r="E40" s="3">
        <v>222</v>
      </c>
      <c r="F40" s="3">
        <v>220</v>
      </c>
      <c r="G40" s="3">
        <v>223</v>
      </c>
      <c r="H40" s="3">
        <v>223</v>
      </c>
      <c r="I40" s="3">
        <v>205</v>
      </c>
      <c r="J40" s="3">
        <v>172</v>
      </c>
      <c r="K40" s="3">
        <v>153</v>
      </c>
      <c r="L40" s="3">
        <v>131</v>
      </c>
      <c r="M40" s="3">
        <v>146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6"/>
      <c r="AI40" s="44">
        <f t="shared" si="0"/>
        <v>1879</v>
      </c>
    </row>
    <row r="41" spans="2:35" ht="15.75" customHeight="1" x14ac:dyDescent="0.25">
      <c r="B41" s="15" t="s">
        <v>31</v>
      </c>
      <c r="C41" s="18" t="s">
        <v>32</v>
      </c>
      <c r="D41" s="28">
        <v>161</v>
      </c>
      <c r="E41" s="3">
        <v>154</v>
      </c>
      <c r="F41" s="3">
        <v>75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6"/>
      <c r="AI41" s="44">
        <f t="shared" si="0"/>
        <v>390</v>
      </c>
    </row>
    <row r="42" spans="2:35" ht="15.75" customHeight="1" x14ac:dyDescent="0.25">
      <c r="B42" s="15" t="s">
        <v>3</v>
      </c>
      <c r="C42" s="18" t="s">
        <v>32</v>
      </c>
      <c r="D42" s="31">
        <f t="shared" ref="D42:AH44" si="5">(D7*8500*0.84)/10^6</f>
        <v>0</v>
      </c>
      <c r="E42" s="6">
        <f t="shared" si="5"/>
        <v>0</v>
      </c>
      <c r="F42" s="6">
        <f t="shared" si="5"/>
        <v>0</v>
      </c>
      <c r="G42" s="6">
        <f t="shared" si="5"/>
        <v>2.1063000000000001</v>
      </c>
      <c r="H42" s="6">
        <f t="shared" si="5"/>
        <v>0</v>
      </c>
      <c r="I42" s="6">
        <f t="shared" si="5"/>
        <v>0</v>
      </c>
      <c r="J42" s="6">
        <f t="shared" si="5"/>
        <v>0</v>
      </c>
      <c r="K42" s="6">
        <f t="shared" si="5"/>
        <v>0</v>
      </c>
      <c r="L42" s="6">
        <f t="shared" si="5"/>
        <v>0</v>
      </c>
      <c r="M42" s="6">
        <f t="shared" si="5"/>
        <v>0</v>
      </c>
      <c r="N42" s="6">
        <f t="shared" si="5"/>
        <v>0</v>
      </c>
      <c r="O42" s="6">
        <f t="shared" si="5"/>
        <v>0</v>
      </c>
      <c r="P42" s="6">
        <f t="shared" si="5"/>
        <v>0</v>
      </c>
      <c r="Q42" s="6">
        <f t="shared" si="5"/>
        <v>0</v>
      </c>
      <c r="R42" s="6">
        <f t="shared" si="5"/>
        <v>0</v>
      </c>
      <c r="S42" s="6">
        <f t="shared" si="5"/>
        <v>0</v>
      </c>
      <c r="T42" s="6">
        <f t="shared" si="5"/>
        <v>0</v>
      </c>
      <c r="U42" s="6">
        <f t="shared" si="5"/>
        <v>0</v>
      </c>
      <c r="V42" s="6">
        <f t="shared" si="5"/>
        <v>0</v>
      </c>
      <c r="W42" s="6">
        <f t="shared" si="5"/>
        <v>0</v>
      </c>
      <c r="X42" s="6">
        <f t="shared" si="5"/>
        <v>0</v>
      </c>
      <c r="Y42" s="6">
        <f t="shared" si="5"/>
        <v>0</v>
      </c>
      <c r="Z42" s="6">
        <f t="shared" si="5"/>
        <v>0</v>
      </c>
      <c r="AA42" s="6">
        <f t="shared" si="5"/>
        <v>0</v>
      </c>
      <c r="AB42" s="6">
        <f t="shared" si="5"/>
        <v>0</v>
      </c>
      <c r="AC42" s="6">
        <f t="shared" si="5"/>
        <v>0</v>
      </c>
      <c r="AD42" s="6">
        <f t="shared" si="5"/>
        <v>0</v>
      </c>
      <c r="AE42" s="6">
        <f t="shared" si="5"/>
        <v>0</v>
      </c>
      <c r="AF42" s="6">
        <f t="shared" si="5"/>
        <v>0</v>
      </c>
      <c r="AG42" s="6">
        <f t="shared" si="5"/>
        <v>0</v>
      </c>
      <c r="AH42" s="39">
        <f t="shared" si="5"/>
        <v>0</v>
      </c>
      <c r="AI42" s="44">
        <f t="shared" si="0"/>
        <v>2.1063000000000001</v>
      </c>
    </row>
    <row r="43" spans="2:35" ht="15.75" customHeight="1" x14ac:dyDescent="0.25">
      <c r="B43" s="15" t="s">
        <v>4</v>
      </c>
      <c r="C43" s="18" t="s">
        <v>32</v>
      </c>
      <c r="D43" s="31">
        <f t="shared" si="5"/>
        <v>0</v>
      </c>
      <c r="E43" s="6">
        <f t="shared" si="5"/>
        <v>0</v>
      </c>
      <c r="F43" s="6">
        <f t="shared" si="5"/>
        <v>40.662300000000002</v>
      </c>
      <c r="G43" s="6">
        <f t="shared" si="5"/>
        <v>71.728440000000006</v>
      </c>
      <c r="H43" s="6">
        <f t="shared" si="5"/>
        <v>64.824060000000003</v>
      </c>
      <c r="I43" s="6">
        <f t="shared" si="5"/>
        <v>62.000903999999998</v>
      </c>
      <c r="J43" s="6">
        <f t="shared" si="5"/>
        <v>62.279364000000001</v>
      </c>
      <c r="K43" s="6">
        <f t="shared" si="5"/>
        <v>61.265341199999995</v>
      </c>
      <c r="L43" s="6">
        <f t="shared" si="5"/>
        <v>69.477840599999993</v>
      </c>
      <c r="M43" s="6">
        <f t="shared" si="5"/>
        <v>62.895546000000003</v>
      </c>
      <c r="N43" s="6">
        <f t="shared" si="5"/>
        <v>0</v>
      </c>
      <c r="O43" s="6">
        <f t="shared" si="5"/>
        <v>0</v>
      </c>
      <c r="P43" s="6">
        <f t="shared" si="5"/>
        <v>0</v>
      </c>
      <c r="Q43" s="6">
        <f t="shared" si="5"/>
        <v>0</v>
      </c>
      <c r="R43" s="6">
        <f t="shared" si="5"/>
        <v>0</v>
      </c>
      <c r="S43" s="6">
        <f t="shared" si="5"/>
        <v>0</v>
      </c>
      <c r="T43" s="6">
        <f t="shared" si="5"/>
        <v>0</v>
      </c>
      <c r="U43" s="6">
        <f t="shared" si="5"/>
        <v>0</v>
      </c>
      <c r="V43" s="6">
        <f t="shared" si="5"/>
        <v>0</v>
      </c>
      <c r="W43" s="6">
        <f t="shared" si="5"/>
        <v>0</v>
      </c>
      <c r="X43" s="6">
        <f t="shared" si="5"/>
        <v>0</v>
      </c>
      <c r="Y43" s="6">
        <f t="shared" si="5"/>
        <v>0</v>
      </c>
      <c r="Z43" s="6">
        <f t="shared" si="5"/>
        <v>0</v>
      </c>
      <c r="AA43" s="6">
        <f t="shared" si="5"/>
        <v>0</v>
      </c>
      <c r="AB43" s="6">
        <f t="shared" si="5"/>
        <v>0</v>
      </c>
      <c r="AC43" s="6">
        <f t="shared" si="5"/>
        <v>0</v>
      </c>
      <c r="AD43" s="6">
        <f t="shared" si="5"/>
        <v>0</v>
      </c>
      <c r="AE43" s="6">
        <f t="shared" si="5"/>
        <v>0</v>
      </c>
      <c r="AF43" s="6">
        <f t="shared" si="5"/>
        <v>0</v>
      </c>
      <c r="AG43" s="6">
        <f t="shared" si="5"/>
        <v>0</v>
      </c>
      <c r="AH43" s="39">
        <f t="shared" si="5"/>
        <v>0</v>
      </c>
      <c r="AI43" s="44">
        <f t="shared" si="0"/>
        <v>495.13379580000003</v>
      </c>
    </row>
    <row r="44" spans="2:35" ht="15.75" customHeight="1" thickBot="1" x14ac:dyDescent="0.3">
      <c r="B44" s="15" t="s">
        <v>5</v>
      </c>
      <c r="C44" s="18" t="s">
        <v>32</v>
      </c>
      <c r="D44" s="80">
        <f t="shared" si="5"/>
        <v>0</v>
      </c>
      <c r="E44" s="81">
        <f t="shared" si="5"/>
        <v>0</v>
      </c>
      <c r="F44" s="81">
        <f t="shared" si="5"/>
        <v>38.8416</v>
      </c>
      <c r="G44" s="81">
        <f t="shared" si="5"/>
        <v>71.985479999999995</v>
      </c>
      <c r="H44" s="81">
        <f t="shared" si="5"/>
        <v>69.136619999999994</v>
      </c>
      <c r="I44" s="81">
        <f t="shared" si="5"/>
        <v>70.441169399999993</v>
      </c>
      <c r="J44" s="81">
        <f t="shared" si="5"/>
        <v>70.277949000000007</v>
      </c>
      <c r="K44" s="81">
        <f t="shared" si="5"/>
        <v>68.380779599999997</v>
      </c>
      <c r="L44" s="81">
        <f t="shared" si="5"/>
        <v>65.973600000000005</v>
      </c>
      <c r="M44" s="81">
        <f t="shared" si="5"/>
        <v>55.651159199999995</v>
      </c>
      <c r="N44" s="81">
        <f t="shared" si="5"/>
        <v>0</v>
      </c>
      <c r="O44" s="81">
        <f t="shared" si="5"/>
        <v>0</v>
      </c>
      <c r="P44" s="81">
        <f t="shared" si="5"/>
        <v>0</v>
      </c>
      <c r="Q44" s="81">
        <f t="shared" si="5"/>
        <v>0</v>
      </c>
      <c r="R44" s="81">
        <f t="shared" si="5"/>
        <v>0</v>
      </c>
      <c r="S44" s="81">
        <f t="shared" si="5"/>
        <v>0</v>
      </c>
      <c r="T44" s="81">
        <f t="shared" si="5"/>
        <v>0</v>
      </c>
      <c r="U44" s="81">
        <f t="shared" si="5"/>
        <v>0</v>
      </c>
      <c r="V44" s="81">
        <f t="shared" si="5"/>
        <v>0</v>
      </c>
      <c r="W44" s="81">
        <f t="shared" si="5"/>
        <v>0</v>
      </c>
      <c r="X44" s="81">
        <f t="shared" si="5"/>
        <v>0</v>
      </c>
      <c r="Y44" s="81">
        <f t="shared" si="5"/>
        <v>0</v>
      </c>
      <c r="Z44" s="81">
        <f t="shared" si="5"/>
        <v>0</v>
      </c>
      <c r="AA44" s="81">
        <f t="shared" si="5"/>
        <v>0</v>
      </c>
      <c r="AB44" s="81">
        <f t="shared" si="5"/>
        <v>0</v>
      </c>
      <c r="AC44" s="81">
        <f t="shared" si="5"/>
        <v>0</v>
      </c>
      <c r="AD44" s="81">
        <f t="shared" si="5"/>
        <v>0</v>
      </c>
      <c r="AE44" s="81">
        <f t="shared" si="5"/>
        <v>0</v>
      </c>
      <c r="AF44" s="81">
        <f t="shared" si="5"/>
        <v>0</v>
      </c>
      <c r="AG44" s="81">
        <f t="shared" si="5"/>
        <v>0</v>
      </c>
      <c r="AH44" s="82">
        <f t="shared" si="5"/>
        <v>0</v>
      </c>
      <c r="AI44" s="71">
        <f t="shared" si="0"/>
        <v>510.68835719999998</v>
      </c>
    </row>
    <row r="45" spans="2:35" ht="15.75" customHeight="1" thickBot="1" x14ac:dyDescent="0.3">
      <c r="B45" s="231" t="s">
        <v>40</v>
      </c>
      <c r="C45" s="232"/>
      <c r="D45" s="228"/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229"/>
      <c r="Y45" s="229"/>
      <c r="Z45" s="229"/>
      <c r="AA45" s="229"/>
      <c r="AB45" s="229"/>
      <c r="AC45" s="229"/>
      <c r="AD45" s="229"/>
      <c r="AE45" s="229"/>
      <c r="AF45" s="229"/>
      <c r="AG45" s="229"/>
      <c r="AH45" s="229"/>
      <c r="AI45" s="230"/>
    </row>
    <row r="46" spans="2:35" ht="15.75" customHeight="1" x14ac:dyDescent="0.25">
      <c r="B46" s="15" t="s">
        <v>41</v>
      </c>
      <c r="C46" s="16" t="s">
        <v>42</v>
      </c>
      <c r="D46" s="83">
        <v>5751.27</v>
      </c>
      <c r="E46" s="84">
        <v>4734</v>
      </c>
      <c r="F46" s="84">
        <v>4993.6499999999996</v>
      </c>
      <c r="G46" s="84">
        <v>5050.1499999999996</v>
      </c>
      <c r="H46" s="84">
        <v>4867.24</v>
      </c>
      <c r="I46" s="84">
        <v>4052.0133377425054</v>
      </c>
      <c r="J46" s="84">
        <v>2743.1735008818332</v>
      </c>
      <c r="K46" s="84">
        <v>3115.3086419753095</v>
      </c>
      <c r="L46" s="84">
        <v>3273.4292328042325</v>
      </c>
      <c r="M46" s="84">
        <v>3396.2268518518513</v>
      </c>
      <c r="N46" s="84"/>
      <c r="O46" s="84"/>
      <c r="P46" s="84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2"/>
      <c r="AI46" s="63">
        <f t="shared" si="0"/>
        <v>41976.461565255733</v>
      </c>
    </row>
    <row r="47" spans="2:35" ht="15.75" customHeight="1" thickBot="1" x14ac:dyDescent="0.3">
      <c r="B47" s="15" t="s">
        <v>43</v>
      </c>
      <c r="C47" s="17" t="s">
        <v>44</v>
      </c>
      <c r="D47" s="68">
        <f>D46*0.6*D51</f>
        <v>29469.50748</v>
      </c>
      <c r="E47" s="69">
        <f t="shared" ref="E47:AH47" si="6">E46*0.6*E51</f>
        <v>24257.016</v>
      </c>
      <c r="F47" s="69">
        <f t="shared" si="6"/>
        <v>25587.462599999995</v>
      </c>
      <c r="G47" s="69">
        <f t="shared" si="6"/>
        <v>25876.968599999997</v>
      </c>
      <c r="H47" s="69">
        <f t="shared" si="6"/>
        <v>24939.737759999993</v>
      </c>
      <c r="I47" s="69">
        <f t="shared" si="6"/>
        <v>20762.516342592597</v>
      </c>
      <c r="J47" s="69">
        <f t="shared" si="6"/>
        <v>14056.021018518511</v>
      </c>
      <c r="K47" s="69">
        <f t="shared" si="6"/>
        <v>15962.841481481484</v>
      </c>
      <c r="L47" s="69">
        <f t="shared" si="6"/>
        <v>16773.051388888885</v>
      </c>
      <c r="M47" s="69">
        <f t="shared" si="6"/>
        <v>17402.266388888882</v>
      </c>
      <c r="N47" s="69">
        <f t="shared" si="6"/>
        <v>0</v>
      </c>
      <c r="O47" s="69">
        <f t="shared" si="6"/>
        <v>0</v>
      </c>
      <c r="P47" s="69">
        <f t="shared" si="6"/>
        <v>0</v>
      </c>
      <c r="Q47" s="69">
        <f t="shared" si="6"/>
        <v>0</v>
      </c>
      <c r="R47" s="69">
        <f t="shared" si="6"/>
        <v>0</v>
      </c>
      <c r="S47" s="69">
        <f t="shared" si="6"/>
        <v>0</v>
      </c>
      <c r="T47" s="69">
        <f t="shared" si="6"/>
        <v>0</v>
      </c>
      <c r="U47" s="69">
        <f t="shared" si="6"/>
        <v>0</v>
      </c>
      <c r="V47" s="69">
        <f t="shared" si="6"/>
        <v>0</v>
      </c>
      <c r="W47" s="69">
        <f t="shared" si="6"/>
        <v>0</v>
      </c>
      <c r="X47" s="69">
        <f t="shared" si="6"/>
        <v>0</v>
      </c>
      <c r="Y47" s="69">
        <f t="shared" si="6"/>
        <v>0</v>
      </c>
      <c r="Z47" s="69">
        <f t="shared" si="6"/>
        <v>0</v>
      </c>
      <c r="AA47" s="69">
        <f t="shared" si="6"/>
        <v>0</v>
      </c>
      <c r="AB47" s="69">
        <f t="shared" si="6"/>
        <v>0</v>
      </c>
      <c r="AC47" s="69">
        <f t="shared" si="6"/>
        <v>0</v>
      </c>
      <c r="AD47" s="69">
        <f t="shared" si="6"/>
        <v>0</v>
      </c>
      <c r="AE47" s="69">
        <f t="shared" si="6"/>
        <v>0</v>
      </c>
      <c r="AF47" s="69">
        <f t="shared" si="6"/>
        <v>0</v>
      </c>
      <c r="AG47" s="69">
        <f t="shared" si="6"/>
        <v>0</v>
      </c>
      <c r="AH47" s="70">
        <f t="shared" si="6"/>
        <v>0</v>
      </c>
      <c r="AI47" s="71">
        <f t="shared" si="0"/>
        <v>215087.38906037033</v>
      </c>
    </row>
    <row r="48" spans="2:35" ht="15.75" customHeight="1" thickBot="1" x14ac:dyDescent="0.3">
      <c r="B48" s="231" t="s">
        <v>52</v>
      </c>
      <c r="C48" s="232"/>
      <c r="D48" s="228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</row>
    <row r="49" spans="2:35" ht="15.75" customHeight="1" thickBot="1" x14ac:dyDescent="0.3">
      <c r="B49" s="10" t="s">
        <v>36</v>
      </c>
      <c r="C49" s="11" t="s">
        <v>37</v>
      </c>
      <c r="D49" s="93">
        <v>25.5</v>
      </c>
      <c r="E49" s="94">
        <v>25.5</v>
      </c>
      <c r="F49" s="94">
        <v>25.5</v>
      </c>
      <c r="G49" s="94">
        <v>25.5</v>
      </c>
      <c r="H49" s="94">
        <v>25.5</v>
      </c>
      <c r="I49" s="94">
        <v>25.5</v>
      </c>
      <c r="J49" s="94">
        <v>25.5</v>
      </c>
      <c r="K49" s="94">
        <v>25.5</v>
      </c>
      <c r="L49" s="94">
        <v>25.5</v>
      </c>
      <c r="M49" s="94">
        <v>25.5</v>
      </c>
      <c r="N49" s="94">
        <v>25.5</v>
      </c>
      <c r="O49" s="94">
        <v>25.5</v>
      </c>
      <c r="P49" s="94">
        <v>25.5</v>
      </c>
      <c r="Q49" s="94">
        <v>25.5</v>
      </c>
      <c r="R49" s="94">
        <v>25.5</v>
      </c>
      <c r="S49" s="94">
        <v>25.5</v>
      </c>
      <c r="T49" s="94">
        <v>25.5</v>
      </c>
      <c r="U49" s="94">
        <v>25.5</v>
      </c>
      <c r="V49" s="94">
        <v>25.5</v>
      </c>
      <c r="W49" s="94">
        <v>25.5</v>
      </c>
      <c r="X49" s="94">
        <v>25.5</v>
      </c>
      <c r="Y49" s="94">
        <v>25.5</v>
      </c>
      <c r="Z49" s="94">
        <v>25.5</v>
      </c>
      <c r="AA49" s="94">
        <v>25.5</v>
      </c>
      <c r="AB49" s="94">
        <v>25.5</v>
      </c>
      <c r="AC49" s="94">
        <v>25.5</v>
      </c>
      <c r="AD49" s="94">
        <v>25.5</v>
      </c>
      <c r="AE49" s="94">
        <v>25.5</v>
      </c>
      <c r="AF49" s="94">
        <v>25.5</v>
      </c>
      <c r="AG49" s="94">
        <v>25.5</v>
      </c>
      <c r="AH49" s="95">
        <v>25.5</v>
      </c>
      <c r="AI49" s="85"/>
    </row>
    <row r="50" spans="2:35" ht="15.75" customHeight="1" x14ac:dyDescent="0.25">
      <c r="B50" s="12" t="s">
        <v>53</v>
      </c>
      <c r="C50" s="11" t="s">
        <v>54</v>
      </c>
      <c r="D50" s="96">
        <v>4.7</v>
      </c>
      <c r="E50" s="97">
        <v>4.7</v>
      </c>
      <c r="F50" s="97">
        <v>4.7</v>
      </c>
      <c r="G50" s="97">
        <v>4.7</v>
      </c>
      <c r="H50" s="97">
        <v>4.7</v>
      </c>
      <c r="I50" s="97">
        <v>4.7</v>
      </c>
      <c r="J50" s="97">
        <v>4.7</v>
      </c>
      <c r="K50" s="97">
        <v>4.7</v>
      </c>
      <c r="L50" s="97">
        <v>4.7</v>
      </c>
      <c r="M50" s="97">
        <v>4.7</v>
      </c>
      <c r="N50" s="97">
        <v>4.7</v>
      </c>
      <c r="O50" s="97">
        <v>4.7</v>
      </c>
      <c r="P50" s="97">
        <v>4.7</v>
      </c>
      <c r="Q50" s="97">
        <v>4.7</v>
      </c>
      <c r="R50" s="97">
        <v>4.7</v>
      </c>
      <c r="S50" s="97">
        <v>4.7</v>
      </c>
      <c r="T50" s="97">
        <v>4.7</v>
      </c>
      <c r="U50" s="97">
        <v>4.7</v>
      </c>
      <c r="V50" s="97">
        <v>4.7</v>
      </c>
      <c r="W50" s="97">
        <v>4.7</v>
      </c>
      <c r="X50" s="97">
        <v>4.7</v>
      </c>
      <c r="Y50" s="97">
        <v>4.7</v>
      </c>
      <c r="Z50" s="97">
        <v>4.7</v>
      </c>
      <c r="AA50" s="97">
        <v>4.7</v>
      </c>
      <c r="AB50" s="97">
        <v>4.7</v>
      </c>
      <c r="AC50" s="97">
        <v>4.7</v>
      </c>
      <c r="AD50" s="97">
        <v>4.7</v>
      </c>
      <c r="AE50" s="97">
        <v>4.7</v>
      </c>
      <c r="AF50" s="97">
        <v>4.7</v>
      </c>
      <c r="AG50" s="97">
        <v>4.7</v>
      </c>
      <c r="AH50" s="98">
        <v>4.7</v>
      </c>
      <c r="AI50" s="46"/>
    </row>
    <row r="51" spans="2:35" ht="15.75" customHeight="1" x14ac:dyDescent="0.25">
      <c r="B51" s="13" t="s">
        <v>38</v>
      </c>
      <c r="C51" s="14" t="s">
        <v>39</v>
      </c>
      <c r="D51" s="96">
        <v>8.5399999999999991</v>
      </c>
      <c r="E51" s="97">
        <v>8.5399999999999991</v>
      </c>
      <c r="F51" s="97">
        <v>8.5399999999999991</v>
      </c>
      <c r="G51" s="97">
        <v>8.5399999999999991</v>
      </c>
      <c r="H51" s="97">
        <v>8.5399999999999991</v>
      </c>
      <c r="I51" s="97">
        <v>8.5399999999999991</v>
      </c>
      <c r="J51" s="97">
        <v>8.5399999999999991</v>
      </c>
      <c r="K51" s="97">
        <v>8.5399999999999991</v>
      </c>
      <c r="L51" s="97">
        <v>8.5399999999999991</v>
      </c>
      <c r="M51" s="97">
        <v>8.5399999999999991</v>
      </c>
      <c r="N51" s="97">
        <v>8.5399999999999991</v>
      </c>
      <c r="O51" s="97">
        <v>8.5399999999999991</v>
      </c>
      <c r="P51" s="97">
        <v>8.5399999999999991</v>
      </c>
      <c r="Q51" s="97">
        <v>8.5399999999999991</v>
      </c>
      <c r="R51" s="97">
        <v>8.5399999999999991</v>
      </c>
      <c r="S51" s="97">
        <v>8.5399999999999991</v>
      </c>
      <c r="T51" s="97">
        <v>8.5399999999999991</v>
      </c>
      <c r="U51" s="97">
        <v>8.5399999999999991</v>
      </c>
      <c r="V51" s="97">
        <v>8.5399999999999991</v>
      </c>
      <c r="W51" s="97">
        <v>8.5399999999999991</v>
      </c>
      <c r="X51" s="97">
        <v>8.5399999999999991</v>
      </c>
      <c r="Y51" s="97">
        <v>8.5399999999999991</v>
      </c>
      <c r="Z51" s="97">
        <v>8.5399999999999991</v>
      </c>
      <c r="AA51" s="97">
        <v>8.5399999999999991</v>
      </c>
      <c r="AB51" s="97">
        <v>8.5399999999999991</v>
      </c>
      <c r="AC51" s="97">
        <v>8.5399999999999991</v>
      </c>
      <c r="AD51" s="97">
        <v>8.5399999999999991</v>
      </c>
      <c r="AE51" s="97">
        <v>8.5399999999999991</v>
      </c>
      <c r="AF51" s="97">
        <v>8.5399999999999991</v>
      </c>
      <c r="AG51" s="97">
        <v>8.5399999999999991</v>
      </c>
      <c r="AH51" s="98">
        <v>8.5399999999999991</v>
      </c>
      <c r="AI51" s="46"/>
    </row>
    <row r="52" spans="2:35" ht="15.75" customHeight="1" x14ac:dyDescent="0.25">
      <c r="B52" s="13" t="s">
        <v>51</v>
      </c>
      <c r="C52" s="14" t="s">
        <v>39</v>
      </c>
      <c r="D52" s="32">
        <f>((D18-D19)*D49/D26)+1.2-(D47/D26)</f>
        <v>6.1334598508055622</v>
      </c>
      <c r="E52" s="24">
        <f t="shared" ref="E52:AH52" si="7">(E18-E19)*E49/E26</f>
        <v>5.100928703703703</v>
      </c>
      <c r="F52" s="24">
        <f t="shared" si="7"/>
        <v>5.5285435514829624</v>
      </c>
      <c r="G52" s="24">
        <f t="shared" si="7"/>
        <v>6.1336423283047017</v>
      </c>
      <c r="H52" s="24">
        <f t="shared" si="7"/>
        <v>6.0751285347090569</v>
      </c>
      <c r="I52" s="24">
        <f t="shared" si="7"/>
        <v>6.0765938646361448</v>
      </c>
      <c r="J52" s="24">
        <f t="shared" si="7"/>
        <v>6.3863399970279353</v>
      </c>
      <c r="K52" s="24">
        <f t="shared" si="7"/>
        <v>6.6457498462865274</v>
      </c>
      <c r="L52" s="24">
        <f t="shared" si="7"/>
        <v>6.0733019879937373</v>
      </c>
      <c r="M52" s="24">
        <f t="shared" si="7"/>
        <v>5.4689923747908429</v>
      </c>
      <c r="N52" s="24" t="e">
        <f t="shared" si="7"/>
        <v>#DIV/0!</v>
      </c>
      <c r="O52" s="24" t="e">
        <f t="shared" si="7"/>
        <v>#DIV/0!</v>
      </c>
      <c r="P52" s="24" t="e">
        <f t="shared" si="7"/>
        <v>#DIV/0!</v>
      </c>
      <c r="Q52" s="24" t="e">
        <f t="shared" si="7"/>
        <v>#DIV/0!</v>
      </c>
      <c r="R52" s="24" t="e">
        <f t="shared" si="7"/>
        <v>#DIV/0!</v>
      </c>
      <c r="S52" s="24" t="e">
        <f t="shared" si="7"/>
        <v>#DIV/0!</v>
      </c>
      <c r="T52" s="24" t="e">
        <f t="shared" si="7"/>
        <v>#DIV/0!</v>
      </c>
      <c r="U52" s="24" t="e">
        <f t="shared" si="7"/>
        <v>#DIV/0!</v>
      </c>
      <c r="V52" s="24" t="e">
        <f t="shared" si="7"/>
        <v>#DIV/0!</v>
      </c>
      <c r="W52" s="24" t="e">
        <f t="shared" si="7"/>
        <v>#DIV/0!</v>
      </c>
      <c r="X52" s="24" t="e">
        <f t="shared" si="7"/>
        <v>#DIV/0!</v>
      </c>
      <c r="Y52" s="24" t="e">
        <f t="shared" si="7"/>
        <v>#DIV/0!</v>
      </c>
      <c r="Z52" s="24" t="e">
        <f t="shared" si="7"/>
        <v>#DIV/0!</v>
      </c>
      <c r="AA52" s="24" t="e">
        <f t="shared" si="7"/>
        <v>#DIV/0!</v>
      </c>
      <c r="AB52" s="24" t="e">
        <f t="shared" si="7"/>
        <v>#DIV/0!</v>
      </c>
      <c r="AC52" s="24" t="e">
        <f t="shared" si="7"/>
        <v>#DIV/0!</v>
      </c>
      <c r="AD52" s="24" t="e">
        <f t="shared" si="7"/>
        <v>#DIV/0!</v>
      </c>
      <c r="AE52" s="24" t="e">
        <f t="shared" si="7"/>
        <v>#DIV/0!</v>
      </c>
      <c r="AF52" s="24" t="e">
        <f t="shared" si="7"/>
        <v>#DIV/0!</v>
      </c>
      <c r="AG52" s="24" t="e">
        <f t="shared" si="7"/>
        <v>#DIV/0!</v>
      </c>
      <c r="AH52" s="40" t="e">
        <f t="shared" si="7"/>
        <v>#DIV/0!</v>
      </c>
      <c r="AI52" s="46"/>
    </row>
    <row r="53" spans="2:35" ht="15.75" customHeight="1" thickBot="1" x14ac:dyDescent="0.3">
      <c r="B53" s="13" t="s">
        <v>75</v>
      </c>
      <c r="C53" s="14" t="s">
        <v>44</v>
      </c>
      <c r="D53" s="33">
        <f>(D51-D52)*D26</f>
        <v>327121.00247999979</v>
      </c>
      <c r="E53" s="25">
        <f t="shared" ref="E53:AH53" si="8">(E51-E52)*E26</f>
        <v>423418.45799999998</v>
      </c>
      <c r="F53" s="25">
        <f t="shared" si="8"/>
        <v>343595.1349499998</v>
      </c>
      <c r="G53" s="25">
        <f t="shared" si="8"/>
        <v>264468.33354999998</v>
      </c>
      <c r="H53" s="25">
        <f t="shared" si="8"/>
        <v>270425.97819999984</v>
      </c>
      <c r="I53" s="25">
        <f t="shared" si="8"/>
        <v>264313.6247000001</v>
      </c>
      <c r="J53" s="25">
        <f t="shared" si="8"/>
        <v>217390.44070000012</v>
      </c>
      <c r="K53" s="25">
        <f t="shared" si="8"/>
        <v>186697.29514999979</v>
      </c>
      <c r="L53" s="25">
        <f t="shared" si="8"/>
        <v>226817.8155999998</v>
      </c>
      <c r="M53" s="25">
        <f t="shared" si="8"/>
        <v>323020.8660499999</v>
      </c>
      <c r="N53" s="25" t="e">
        <f t="shared" si="8"/>
        <v>#DIV/0!</v>
      </c>
      <c r="O53" s="25" t="e">
        <f t="shared" si="8"/>
        <v>#DIV/0!</v>
      </c>
      <c r="P53" s="25" t="e">
        <f t="shared" si="8"/>
        <v>#DIV/0!</v>
      </c>
      <c r="Q53" s="25" t="e">
        <f t="shared" si="8"/>
        <v>#DIV/0!</v>
      </c>
      <c r="R53" s="25" t="e">
        <f t="shared" si="8"/>
        <v>#DIV/0!</v>
      </c>
      <c r="S53" s="25" t="e">
        <f t="shared" si="8"/>
        <v>#DIV/0!</v>
      </c>
      <c r="T53" s="25" t="e">
        <f t="shared" si="8"/>
        <v>#DIV/0!</v>
      </c>
      <c r="U53" s="25" t="e">
        <f t="shared" si="8"/>
        <v>#DIV/0!</v>
      </c>
      <c r="V53" s="25" t="e">
        <f t="shared" si="8"/>
        <v>#DIV/0!</v>
      </c>
      <c r="W53" s="25" t="e">
        <f t="shared" si="8"/>
        <v>#DIV/0!</v>
      </c>
      <c r="X53" s="25" t="e">
        <f t="shared" si="8"/>
        <v>#DIV/0!</v>
      </c>
      <c r="Y53" s="25" t="e">
        <f t="shared" si="8"/>
        <v>#DIV/0!</v>
      </c>
      <c r="Z53" s="25" t="e">
        <f t="shared" si="8"/>
        <v>#DIV/0!</v>
      </c>
      <c r="AA53" s="25" t="e">
        <f t="shared" si="8"/>
        <v>#DIV/0!</v>
      </c>
      <c r="AB53" s="25" t="e">
        <f t="shared" si="8"/>
        <v>#DIV/0!</v>
      </c>
      <c r="AC53" s="25" t="e">
        <f t="shared" si="8"/>
        <v>#DIV/0!</v>
      </c>
      <c r="AD53" s="25" t="e">
        <f t="shared" si="8"/>
        <v>#DIV/0!</v>
      </c>
      <c r="AE53" s="25" t="e">
        <f t="shared" si="8"/>
        <v>#DIV/0!</v>
      </c>
      <c r="AF53" s="25" t="e">
        <f t="shared" si="8"/>
        <v>#DIV/0!</v>
      </c>
      <c r="AG53" s="25" t="e">
        <f t="shared" si="8"/>
        <v>#DIV/0!</v>
      </c>
      <c r="AH53" s="41" t="e">
        <f t="shared" si="8"/>
        <v>#DIV/0!</v>
      </c>
      <c r="AI53" s="71" t="e">
        <f t="shared" ref="AI53" si="9">SUM(D53:AH53)</f>
        <v>#DIV/0!</v>
      </c>
    </row>
    <row r="54" spans="2:35" ht="15.75" customHeight="1" x14ac:dyDescent="0.25">
      <c r="B54" s="13" t="s">
        <v>84</v>
      </c>
      <c r="C54" s="14" t="s">
        <v>74</v>
      </c>
      <c r="D54" s="34">
        <f>D53/10^5</f>
        <v>3.271210024799998</v>
      </c>
      <c r="E54" s="26">
        <f>(D54+(E53/10^5))</f>
        <v>7.5053946047999975</v>
      </c>
      <c r="F54" s="26">
        <f>(E54+(F53/10^5))</f>
        <v>10.941345954299996</v>
      </c>
      <c r="G54" s="26">
        <f t="shared" ref="G54:AH54" si="10">(F54+(G53/10^5))</f>
        <v>13.586029289799995</v>
      </c>
      <c r="H54" s="26">
        <f t="shared" si="10"/>
        <v>16.290289071799993</v>
      </c>
      <c r="I54" s="26">
        <f t="shared" si="10"/>
        <v>18.933425318799994</v>
      </c>
      <c r="J54" s="26">
        <f t="shared" si="10"/>
        <v>21.107329725799996</v>
      </c>
      <c r="K54" s="26">
        <f t="shared" si="10"/>
        <v>22.974302677299995</v>
      </c>
      <c r="L54" s="26">
        <f t="shared" si="10"/>
        <v>25.242480833299993</v>
      </c>
      <c r="M54" s="26">
        <f t="shared" si="10"/>
        <v>28.47268949379999</v>
      </c>
      <c r="N54" s="26" t="e">
        <f t="shared" si="10"/>
        <v>#DIV/0!</v>
      </c>
      <c r="O54" s="26" t="e">
        <f t="shared" si="10"/>
        <v>#DIV/0!</v>
      </c>
      <c r="P54" s="26" t="e">
        <f t="shared" si="10"/>
        <v>#DIV/0!</v>
      </c>
      <c r="Q54" s="26" t="e">
        <f t="shared" si="10"/>
        <v>#DIV/0!</v>
      </c>
      <c r="R54" s="26" t="e">
        <f t="shared" si="10"/>
        <v>#DIV/0!</v>
      </c>
      <c r="S54" s="26" t="e">
        <f t="shared" si="10"/>
        <v>#DIV/0!</v>
      </c>
      <c r="T54" s="26" t="e">
        <f t="shared" si="10"/>
        <v>#DIV/0!</v>
      </c>
      <c r="U54" s="26" t="e">
        <f t="shared" si="10"/>
        <v>#DIV/0!</v>
      </c>
      <c r="V54" s="26" t="e">
        <f t="shared" si="10"/>
        <v>#DIV/0!</v>
      </c>
      <c r="W54" s="26" t="e">
        <f t="shared" si="10"/>
        <v>#DIV/0!</v>
      </c>
      <c r="X54" s="26" t="e">
        <f t="shared" si="10"/>
        <v>#DIV/0!</v>
      </c>
      <c r="Y54" s="26" t="e">
        <f t="shared" si="10"/>
        <v>#DIV/0!</v>
      </c>
      <c r="Z54" s="26" t="e">
        <f t="shared" si="10"/>
        <v>#DIV/0!</v>
      </c>
      <c r="AA54" s="26" t="e">
        <f t="shared" si="10"/>
        <v>#DIV/0!</v>
      </c>
      <c r="AB54" s="26" t="e">
        <f t="shared" si="10"/>
        <v>#DIV/0!</v>
      </c>
      <c r="AC54" s="26" t="e">
        <f t="shared" si="10"/>
        <v>#DIV/0!</v>
      </c>
      <c r="AD54" s="26" t="e">
        <f t="shared" si="10"/>
        <v>#DIV/0!</v>
      </c>
      <c r="AE54" s="26" t="e">
        <f t="shared" si="10"/>
        <v>#DIV/0!</v>
      </c>
      <c r="AF54" s="26" t="e">
        <f t="shared" si="10"/>
        <v>#DIV/0!</v>
      </c>
      <c r="AG54" s="26" t="e">
        <f t="shared" si="10"/>
        <v>#DIV/0!</v>
      </c>
      <c r="AH54" s="42" t="e">
        <f t="shared" si="10"/>
        <v>#DIV/0!</v>
      </c>
      <c r="AI54" s="46"/>
    </row>
    <row r="55" spans="2:35" ht="15.75" customHeight="1" x14ac:dyDescent="0.25">
      <c r="B55" s="13" t="s">
        <v>76</v>
      </c>
      <c r="C55" s="14" t="s">
        <v>21</v>
      </c>
      <c r="D55" s="31">
        <f>D24+D26</f>
        <v>140630</v>
      </c>
      <c r="E55" s="6">
        <f t="shared" ref="E55:AH55" si="11">E24+E26</f>
        <v>142370</v>
      </c>
      <c r="F55" s="6">
        <f t="shared" si="11"/>
        <v>144996</v>
      </c>
      <c r="G55" s="6">
        <f t="shared" si="11"/>
        <v>145754</v>
      </c>
      <c r="H55" s="6">
        <f t="shared" si="11"/>
        <v>145062</v>
      </c>
      <c r="I55" s="6">
        <f t="shared" si="11"/>
        <v>142996</v>
      </c>
      <c r="J55" s="6">
        <f t="shared" si="11"/>
        <v>136290</v>
      </c>
      <c r="K55" s="6">
        <f t="shared" si="11"/>
        <v>131610</v>
      </c>
      <c r="L55" s="6">
        <f t="shared" si="11"/>
        <v>113824</v>
      </c>
      <c r="M55" s="6">
        <f t="shared" si="11"/>
        <v>116534</v>
      </c>
      <c r="N55" s="6">
        <f t="shared" si="11"/>
        <v>0</v>
      </c>
      <c r="O55" s="6">
        <f t="shared" si="11"/>
        <v>0</v>
      </c>
      <c r="P55" s="6">
        <f t="shared" si="11"/>
        <v>0</v>
      </c>
      <c r="Q55" s="6">
        <f t="shared" si="11"/>
        <v>0</v>
      </c>
      <c r="R55" s="6">
        <f t="shared" si="11"/>
        <v>0</v>
      </c>
      <c r="S55" s="6">
        <f t="shared" si="11"/>
        <v>0</v>
      </c>
      <c r="T55" s="6">
        <f t="shared" si="11"/>
        <v>0</v>
      </c>
      <c r="U55" s="6">
        <f t="shared" si="11"/>
        <v>0</v>
      </c>
      <c r="V55" s="6">
        <f t="shared" si="11"/>
        <v>0</v>
      </c>
      <c r="W55" s="6">
        <f t="shared" si="11"/>
        <v>0</v>
      </c>
      <c r="X55" s="6">
        <f t="shared" si="11"/>
        <v>0</v>
      </c>
      <c r="Y55" s="6">
        <f t="shared" si="11"/>
        <v>0</v>
      </c>
      <c r="Z55" s="6">
        <f t="shared" si="11"/>
        <v>0</v>
      </c>
      <c r="AA55" s="6">
        <f t="shared" si="11"/>
        <v>0</v>
      </c>
      <c r="AB55" s="6">
        <f t="shared" si="11"/>
        <v>0</v>
      </c>
      <c r="AC55" s="6">
        <f t="shared" si="11"/>
        <v>0</v>
      </c>
      <c r="AD55" s="6">
        <f t="shared" si="11"/>
        <v>0</v>
      </c>
      <c r="AE55" s="6">
        <f t="shared" si="11"/>
        <v>0</v>
      </c>
      <c r="AF55" s="6">
        <f t="shared" si="11"/>
        <v>0</v>
      </c>
      <c r="AG55" s="6">
        <f t="shared" si="11"/>
        <v>0</v>
      </c>
      <c r="AH55" s="39">
        <f t="shared" si="11"/>
        <v>0</v>
      </c>
      <c r="AI55" s="46"/>
    </row>
    <row r="56" spans="2:35" ht="15.75" customHeight="1" thickBot="1" x14ac:dyDescent="0.3">
      <c r="B56" s="13" t="s">
        <v>77</v>
      </c>
      <c r="C56" s="14" t="s">
        <v>78</v>
      </c>
      <c r="D56" s="86">
        <f>((D26*D52)+(D24*D51))/D55</f>
        <v>6.2138889107587287</v>
      </c>
      <c r="E56" s="87">
        <f t="shared" ref="E56:AH56" si="12">((E26*E52)+(E24*E51))/E55</f>
        <v>5.5659292126150168</v>
      </c>
      <c r="F56" s="87">
        <f t="shared" si="12"/>
        <v>6.1703130089795586</v>
      </c>
      <c r="G56" s="87">
        <f t="shared" si="12"/>
        <v>6.7255157762394155</v>
      </c>
      <c r="H56" s="87">
        <f t="shared" si="12"/>
        <v>6.6757903641201688</v>
      </c>
      <c r="I56" s="87">
        <f t="shared" si="12"/>
        <v>6.6916012706649122</v>
      </c>
      <c r="J56" s="87">
        <f t="shared" si="12"/>
        <v>6.9449421036026102</v>
      </c>
      <c r="K56" s="87">
        <f t="shared" si="12"/>
        <v>7.1214353381202047</v>
      </c>
      <c r="L56" s="87">
        <f t="shared" si="12"/>
        <v>6.5472935795614289</v>
      </c>
      <c r="M56" s="87">
        <f t="shared" si="12"/>
        <v>5.7680976706368963</v>
      </c>
      <c r="N56" s="87" t="e">
        <f t="shared" si="12"/>
        <v>#DIV/0!</v>
      </c>
      <c r="O56" s="87" t="e">
        <f t="shared" si="12"/>
        <v>#DIV/0!</v>
      </c>
      <c r="P56" s="87" t="e">
        <f t="shared" si="12"/>
        <v>#DIV/0!</v>
      </c>
      <c r="Q56" s="87" t="e">
        <f t="shared" si="12"/>
        <v>#DIV/0!</v>
      </c>
      <c r="R56" s="87" t="e">
        <f t="shared" si="12"/>
        <v>#DIV/0!</v>
      </c>
      <c r="S56" s="87" t="e">
        <f t="shared" si="12"/>
        <v>#DIV/0!</v>
      </c>
      <c r="T56" s="87" t="e">
        <f t="shared" si="12"/>
        <v>#DIV/0!</v>
      </c>
      <c r="U56" s="87" t="e">
        <f t="shared" si="12"/>
        <v>#DIV/0!</v>
      </c>
      <c r="V56" s="87" t="e">
        <f t="shared" si="12"/>
        <v>#DIV/0!</v>
      </c>
      <c r="W56" s="87" t="e">
        <f t="shared" si="12"/>
        <v>#DIV/0!</v>
      </c>
      <c r="X56" s="87" t="e">
        <f t="shared" si="12"/>
        <v>#DIV/0!</v>
      </c>
      <c r="Y56" s="87" t="e">
        <f t="shared" si="12"/>
        <v>#DIV/0!</v>
      </c>
      <c r="Z56" s="87" t="e">
        <f t="shared" si="12"/>
        <v>#DIV/0!</v>
      </c>
      <c r="AA56" s="87" t="e">
        <f t="shared" si="12"/>
        <v>#DIV/0!</v>
      </c>
      <c r="AB56" s="87" t="e">
        <f t="shared" si="12"/>
        <v>#DIV/0!</v>
      </c>
      <c r="AC56" s="87" t="e">
        <f t="shared" si="12"/>
        <v>#DIV/0!</v>
      </c>
      <c r="AD56" s="87" t="e">
        <f t="shared" si="12"/>
        <v>#DIV/0!</v>
      </c>
      <c r="AE56" s="87" t="e">
        <f t="shared" si="12"/>
        <v>#DIV/0!</v>
      </c>
      <c r="AF56" s="87" t="e">
        <f t="shared" si="12"/>
        <v>#DIV/0!</v>
      </c>
      <c r="AG56" s="87" t="e">
        <f t="shared" si="12"/>
        <v>#DIV/0!</v>
      </c>
      <c r="AH56" s="88" t="e">
        <f t="shared" si="12"/>
        <v>#DIV/0!</v>
      </c>
      <c r="AI56" s="47"/>
    </row>
    <row r="57" spans="2:35" ht="15.75" customHeight="1" x14ac:dyDescent="0.25">
      <c r="B57" s="235" t="s">
        <v>62</v>
      </c>
      <c r="C57" s="236"/>
      <c r="D57" s="228"/>
      <c r="E57" s="229"/>
      <c r="F57" s="229"/>
      <c r="G57" s="229"/>
      <c r="H57" s="229"/>
      <c r="I57" s="229"/>
      <c r="J57" s="229"/>
      <c r="K57" s="229"/>
      <c r="L57" s="229"/>
      <c r="M57" s="229"/>
      <c r="N57" s="229"/>
      <c r="O57" s="229"/>
      <c r="P57" s="229"/>
      <c r="Q57" s="229"/>
      <c r="R57" s="229"/>
      <c r="S57" s="229"/>
      <c r="T57" s="229"/>
      <c r="U57" s="229"/>
      <c r="V57" s="229"/>
      <c r="W57" s="229"/>
      <c r="X57" s="229"/>
      <c r="Y57" s="229"/>
      <c r="Z57" s="229"/>
      <c r="AA57" s="229"/>
      <c r="AB57" s="229"/>
      <c r="AC57" s="229"/>
      <c r="AD57" s="229"/>
      <c r="AE57" s="229"/>
      <c r="AF57" s="229"/>
      <c r="AG57" s="229"/>
      <c r="AH57" s="229"/>
      <c r="AI57" s="230"/>
    </row>
    <row r="58" spans="2:35" ht="15.75" hidden="1" customHeight="1" x14ac:dyDescent="0.25">
      <c r="B58" s="7" t="s">
        <v>61</v>
      </c>
      <c r="C58" s="8" t="s">
        <v>32</v>
      </c>
      <c r="D58" s="83">
        <f>(SUM(D13:D15)*9500)/10^6</f>
        <v>411.53050000000002</v>
      </c>
      <c r="E58" s="84">
        <f t="shared" ref="E58:AH58" si="13">(SUM(E13:E15)*9500)/10^6</f>
        <v>384.26037000000002</v>
      </c>
      <c r="F58" s="84">
        <f t="shared" si="13"/>
        <v>366.9375</v>
      </c>
      <c r="G58" s="84">
        <f t="shared" si="13"/>
        <v>360.13549999999998</v>
      </c>
      <c r="H58" s="84">
        <f t="shared" si="13"/>
        <v>357.99799999999999</v>
      </c>
      <c r="I58" s="84">
        <f t="shared" si="13"/>
        <v>355.23140999999998</v>
      </c>
      <c r="J58" s="84">
        <f t="shared" si="13"/>
        <v>340.2045</v>
      </c>
      <c r="K58" s="84">
        <f t="shared" si="13"/>
        <v>336.78829999999999</v>
      </c>
      <c r="L58" s="84">
        <f t="shared" si="13"/>
        <v>329.82555999999994</v>
      </c>
      <c r="M58" s="84">
        <f t="shared" si="13"/>
        <v>357.9486</v>
      </c>
      <c r="N58" s="84">
        <f t="shared" si="13"/>
        <v>0</v>
      </c>
      <c r="O58" s="84">
        <f t="shared" si="13"/>
        <v>0</v>
      </c>
      <c r="P58" s="84">
        <f t="shared" si="13"/>
        <v>0</v>
      </c>
      <c r="Q58" s="84">
        <f t="shared" si="13"/>
        <v>0</v>
      </c>
      <c r="R58" s="84">
        <f t="shared" si="13"/>
        <v>0</v>
      </c>
      <c r="S58" s="84">
        <f t="shared" si="13"/>
        <v>0</v>
      </c>
      <c r="T58" s="84">
        <f t="shared" si="13"/>
        <v>0</v>
      </c>
      <c r="U58" s="84">
        <f t="shared" si="13"/>
        <v>0</v>
      </c>
      <c r="V58" s="84">
        <f t="shared" si="13"/>
        <v>0</v>
      </c>
      <c r="W58" s="84">
        <f t="shared" si="13"/>
        <v>0</v>
      </c>
      <c r="X58" s="84">
        <f t="shared" si="13"/>
        <v>0</v>
      </c>
      <c r="Y58" s="84">
        <f t="shared" si="13"/>
        <v>0</v>
      </c>
      <c r="Z58" s="84">
        <f t="shared" si="13"/>
        <v>0</v>
      </c>
      <c r="AA58" s="84">
        <f t="shared" si="13"/>
        <v>0</v>
      </c>
      <c r="AB58" s="84">
        <f t="shared" si="13"/>
        <v>0</v>
      </c>
      <c r="AC58" s="84">
        <f t="shared" si="13"/>
        <v>0</v>
      </c>
      <c r="AD58" s="84">
        <f t="shared" si="13"/>
        <v>0</v>
      </c>
      <c r="AE58" s="84">
        <f t="shared" si="13"/>
        <v>0</v>
      </c>
      <c r="AF58" s="84">
        <f t="shared" si="13"/>
        <v>0</v>
      </c>
      <c r="AG58" s="84">
        <f t="shared" si="13"/>
        <v>0</v>
      </c>
      <c r="AH58" s="89">
        <f t="shared" si="13"/>
        <v>0</v>
      </c>
      <c r="AI58" s="63">
        <f t="shared" ref="AI58:AI82" si="14">SUM(D58:AH58)</f>
        <v>3600.86024</v>
      </c>
    </row>
    <row r="59" spans="2:35" ht="15.75" customHeight="1" x14ac:dyDescent="0.25">
      <c r="B59" s="7" t="s">
        <v>57</v>
      </c>
      <c r="C59" s="8" t="s">
        <v>32</v>
      </c>
      <c r="D59" s="28">
        <f>((D26*860.5)/10^6)+((D30*1000*565)/10^6)+((D46*3024)/10^6)+D39</f>
        <v>273.34960547999998</v>
      </c>
      <c r="E59" s="28">
        <f t="shared" ref="E59:AH59" si="15">((E26*860.5)/10^6)+((E30*1000*565)/10^6)+((E46*3024)/10^6)+E39</f>
        <v>244.95587600000002</v>
      </c>
      <c r="F59" s="28">
        <f t="shared" si="15"/>
        <v>226.84540559999999</v>
      </c>
      <c r="G59" s="28">
        <f t="shared" si="15"/>
        <v>220.0190456</v>
      </c>
      <c r="H59" s="28">
        <f t="shared" si="15"/>
        <v>220.99570976000001</v>
      </c>
      <c r="I59" s="28">
        <f t="shared" si="15"/>
        <v>214.58699633333333</v>
      </c>
      <c r="J59" s="28">
        <f t="shared" si="15"/>
        <v>205.72472666666667</v>
      </c>
      <c r="K59" s="28">
        <f t="shared" si="15"/>
        <v>190.21377333333334</v>
      </c>
      <c r="L59" s="28">
        <f t="shared" si="15"/>
        <v>188.97204600000001</v>
      </c>
      <c r="M59" s="28">
        <f t="shared" si="15"/>
        <v>214.51552199999998</v>
      </c>
      <c r="N59" s="28">
        <f t="shared" si="15"/>
        <v>0</v>
      </c>
      <c r="O59" s="28">
        <f t="shared" si="15"/>
        <v>0</v>
      </c>
      <c r="P59" s="28">
        <f t="shared" si="15"/>
        <v>0</v>
      </c>
      <c r="Q59" s="28">
        <f t="shared" si="15"/>
        <v>0</v>
      </c>
      <c r="R59" s="28">
        <f t="shared" si="15"/>
        <v>0</v>
      </c>
      <c r="S59" s="28">
        <f t="shared" si="15"/>
        <v>0</v>
      </c>
      <c r="T59" s="28">
        <f t="shared" si="15"/>
        <v>0</v>
      </c>
      <c r="U59" s="28">
        <f t="shared" si="15"/>
        <v>0</v>
      </c>
      <c r="V59" s="28">
        <f t="shared" si="15"/>
        <v>0</v>
      </c>
      <c r="W59" s="28">
        <f t="shared" si="15"/>
        <v>0</v>
      </c>
      <c r="X59" s="28">
        <f t="shared" si="15"/>
        <v>0</v>
      </c>
      <c r="Y59" s="28">
        <f t="shared" si="15"/>
        <v>0</v>
      </c>
      <c r="Z59" s="28">
        <f t="shared" si="15"/>
        <v>0</v>
      </c>
      <c r="AA59" s="28">
        <f t="shared" si="15"/>
        <v>0</v>
      </c>
      <c r="AB59" s="28">
        <f t="shared" si="15"/>
        <v>0</v>
      </c>
      <c r="AC59" s="28">
        <f t="shared" si="15"/>
        <v>0</v>
      </c>
      <c r="AD59" s="28">
        <f t="shared" si="15"/>
        <v>0</v>
      </c>
      <c r="AE59" s="28">
        <f t="shared" si="15"/>
        <v>0</v>
      </c>
      <c r="AF59" s="28">
        <f t="shared" si="15"/>
        <v>0</v>
      </c>
      <c r="AG59" s="28">
        <f t="shared" si="15"/>
        <v>0</v>
      </c>
      <c r="AH59" s="28">
        <f t="shared" si="15"/>
        <v>0</v>
      </c>
      <c r="AI59" s="44">
        <f t="shared" si="14"/>
        <v>2200.1787067733335</v>
      </c>
    </row>
    <row r="60" spans="2:35" ht="15.75" hidden="1" customHeight="1" thickBot="1" x14ac:dyDescent="0.3">
      <c r="B60" s="7" t="s">
        <v>62</v>
      </c>
      <c r="C60" s="8" t="s">
        <v>63</v>
      </c>
      <c r="D60" s="90">
        <f>(D59/D58)*100</f>
        <v>66.42268446202651</v>
      </c>
      <c r="E60" s="91">
        <f t="shared" ref="E60:AH60" si="16">(E59/E58)*100</f>
        <v>63.747369003990705</v>
      </c>
      <c r="F60" s="91">
        <f t="shared" si="16"/>
        <v>61.821265365355138</v>
      </c>
      <c r="G60" s="91">
        <f t="shared" si="16"/>
        <v>61.093406676098304</v>
      </c>
      <c r="H60" s="91">
        <f t="shared" si="16"/>
        <v>61.730990050223745</v>
      </c>
      <c r="I60" s="91">
        <f t="shared" si="16"/>
        <v>60.407663931895364</v>
      </c>
      <c r="J60" s="91">
        <f t="shared" si="16"/>
        <v>60.470901080575558</v>
      </c>
      <c r="K60" s="91">
        <f t="shared" si="16"/>
        <v>56.478735553857817</v>
      </c>
      <c r="L60" s="91">
        <f t="shared" si="16"/>
        <v>57.294542606097608</v>
      </c>
      <c r="M60" s="91">
        <f t="shared" si="16"/>
        <v>59.92914122306945</v>
      </c>
      <c r="N60" s="91" t="e">
        <f t="shared" si="16"/>
        <v>#DIV/0!</v>
      </c>
      <c r="O60" s="91" t="e">
        <f t="shared" si="16"/>
        <v>#DIV/0!</v>
      </c>
      <c r="P60" s="91" t="e">
        <f t="shared" si="16"/>
        <v>#DIV/0!</v>
      </c>
      <c r="Q60" s="91" t="e">
        <f t="shared" si="16"/>
        <v>#DIV/0!</v>
      </c>
      <c r="R60" s="91" t="e">
        <f t="shared" si="16"/>
        <v>#DIV/0!</v>
      </c>
      <c r="S60" s="91" t="e">
        <f t="shared" si="16"/>
        <v>#DIV/0!</v>
      </c>
      <c r="T60" s="91" t="e">
        <f t="shared" si="16"/>
        <v>#DIV/0!</v>
      </c>
      <c r="U60" s="91" t="e">
        <f t="shared" si="16"/>
        <v>#DIV/0!</v>
      </c>
      <c r="V60" s="91" t="e">
        <f t="shared" si="16"/>
        <v>#DIV/0!</v>
      </c>
      <c r="W60" s="91" t="e">
        <f t="shared" si="16"/>
        <v>#DIV/0!</v>
      </c>
      <c r="X60" s="91" t="e">
        <f t="shared" si="16"/>
        <v>#DIV/0!</v>
      </c>
      <c r="Y60" s="91" t="e">
        <f t="shared" si="16"/>
        <v>#DIV/0!</v>
      </c>
      <c r="Z60" s="91" t="e">
        <f t="shared" si="16"/>
        <v>#DIV/0!</v>
      </c>
      <c r="AA60" s="91" t="e">
        <f t="shared" si="16"/>
        <v>#DIV/0!</v>
      </c>
      <c r="AB60" s="91" t="e">
        <f t="shared" si="16"/>
        <v>#DIV/0!</v>
      </c>
      <c r="AC60" s="91" t="e">
        <f t="shared" si="16"/>
        <v>#DIV/0!</v>
      </c>
      <c r="AD60" s="91" t="e">
        <f t="shared" si="16"/>
        <v>#DIV/0!</v>
      </c>
      <c r="AE60" s="91" t="e">
        <f t="shared" si="16"/>
        <v>#DIV/0!</v>
      </c>
      <c r="AF60" s="91" t="e">
        <f t="shared" si="16"/>
        <v>#DIV/0!</v>
      </c>
      <c r="AG60" s="91" t="e">
        <f t="shared" si="16"/>
        <v>#DIV/0!</v>
      </c>
      <c r="AH60" s="92" t="e">
        <f t="shared" si="16"/>
        <v>#DIV/0!</v>
      </c>
      <c r="AI60" s="71"/>
    </row>
    <row r="61" spans="2:35" ht="15.75" hidden="1" customHeight="1" thickBot="1" x14ac:dyDescent="0.3">
      <c r="B61" s="235" t="s">
        <v>66</v>
      </c>
      <c r="C61" s="236"/>
      <c r="D61" s="228"/>
      <c r="E61" s="229"/>
      <c r="F61" s="229"/>
      <c r="G61" s="229"/>
      <c r="H61" s="229"/>
      <c r="I61" s="229"/>
      <c r="J61" s="229"/>
      <c r="K61" s="229"/>
      <c r="L61" s="229"/>
      <c r="M61" s="229"/>
      <c r="N61" s="229"/>
      <c r="O61" s="229"/>
      <c r="P61" s="229"/>
      <c r="Q61" s="229"/>
      <c r="R61" s="229"/>
      <c r="S61" s="229"/>
      <c r="T61" s="229"/>
      <c r="U61" s="229"/>
      <c r="V61" s="229"/>
      <c r="W61" s="229"/>
      <c r="X61" s="229"/>
      <c r="Y61" s="229"/>
      <c r="Z61" s="229"/>
      <c r="AA61" s="229"/>
      <c r="AB61" s="229"/>
      <c r="AC61" s="229"/>
      <c r="AD61" s="229"/>
      <c r="AE61" s="229"/>
      <c r="AF61" s="229"/>
      <c r="AG61" s="229"/>
      <c r="AH61" s="229"/>
      <c r="AI61" s="230"/>
    </row>
    <row r="62" spans="2:35" ht="15.75" hidden="1" customHeight="1" x14ac:dyDescent="0.25">
      <c r="B62" s="7" t="s">
        <v>64</v>
      </c>
      <c r="C62" s="8" t="s">
        <v>32</v>
      </c>
      <c r="D62" s="60">
        <f t="shared" ref="D62:AH62" si="17">(D21*1000*4800)/10^6</f>
        <v>248.44800000000001</v>
      </c>
      <c r="E62" s="61">
        <f t="shared" si="17"/>
        <v>291.26400000000001</v>
      </c>
      <c r="F62" s="61">
        <f t="shared" si="17"/>
        <v>291.50400000000002</v>
      </c>
      <c r="G62" s="61">
        <f t="shared" si="17"/>
        <v>289.77600000000001</v>
      </c>
      <c r="H62" s="61">
        <f t="shared" si="17"/>
        <v>290.73599999999999</v>
      </c>
      <c r="I62" s="61">
        <f t="shared" si="17"/>
        <v>251.66399999999999</v>
      </c>
      <c r="J62" s="61">
        <f t="shared" si="17"/>
        <v>226.32</v>
      </c>
      <c r="K62" s="61">
        <f t="shared" si="17"/>
        <v>203.328</v>
      </c>
      <c r="L62" s="61">
        <f t="shared" si="17"/>
        <v>174.91200000000001</v>
      </c>
      <c r="M62" s="61">
        <f t="shared" si="17"/>
        <v>197.28</v>
      </c>
      <c r="N62" s="61">
        <f t="shared" si="17"/>
        <v>0</v>
      </c>
      <c r="O62" s="61">
        <f t="shared" si="17"/>
        <v>0</v>
      </c>
      <c r="P62" s="61">
        <f t="shared" si="17"/>
        <v>0</v>
      </c>
      <c r="Q62" s="61">
        <f t="shared" si="17"/>
        <v>0</v>
      </c>
      <c r="R62" s="61">
        <f t="shared" si="17"/>
        <v>0</v>
      </c>
      <c r="S62" s="61">
        <f t="shared" si="17"/>
        <v>0</v>
      </c>
      <c r="T62" s="61">
        <f t="shared" si="17"/>
        <v>0</v>
      </c>
      <c r="U62" s="61">
        <f t="shared" si="17"/>
        <v>0</v>
      </c>
      <c r="V62" s="61">
        <f t="shared" si="17"/>
        <v>0</v>
      </c>
      <c r="W62" s="61">
        <f t="shared" si="17"/>
        <v>0</v>
      </c>
      <c r="X62" s="61">
        <f t="shared" si="17"/>
        <v>0</v>
      </c>
      <c r="Y62" s="61">
        <f t="shared" si="17"/>
        <v>0</v>
      </c>
      <c r="Z62" s="61">
        <f t="shared" si="17"/>
        <v>0</v>
      </c>
      <c r="AA62" s="61">
        <f t="shared" si="17"/>
        <v>0</v>
      </c>
      <c r="AB62" s="61">
        <f t="shared" si="17"/>
        <v>0</v>
      </c>
      <c r="AC62" s="61">
        <f t="shared" si="17"/>
        <v>0</v>
      </c>
      <c r="AD62" s="61">
        <f t="shared" si="17"/>
        <v>0</v>
      </c>
      <c r="AE62" s="61">
        <f t="shared" si="17"/>
        <v>0</v>
      </c>
      <c r="AF62" s="61">
        <f t="shared" si="17"/>
        <v>0</v>
      </c>
      <c r="AG62" s="61">
        <f t="shared" si="17"/>
        <v>0</v>
      </c>
      <c r="AH62" s="62">
        <f t="shared" si="17"/>
        <v>0</v>
      </c>
      <c r="AI62" s="63">
        <f t="shared" si="14"/>
        <v>2465.232</v>
      </c>
    </row>
    <row r="63" spans="2:35" ht="17.25" customHeight="1" x14ac:dyDescent="0.25">
      <c r="B63" s="7" t="s">
        <v>65</v>
      </c>
      <c r="C63" s="8" t="s">
        <v>32</v>
      </c>
      <c r="D63" s="28">
        <f t="shared" ref="D63:AH63" si="18">D40+(((D32)*1000*565))/10^6</f>
        <v>184.6215</v>
      </c>
      <c r="E63" s="3">
        <f t="shared" si="18"/>
        <v>222</v>
      </c>
      <c r="F63" s="3">
        <f t="shared" si="18"/>
        <v>220</v>
      </c>
      <c r="G63" s="3">
        <f t="shared" si="18"/>
        <v>223</v>
      </c>
      <c r="H63" s="3">
        <f t="shared" si="18"/>
        <v>223</v>
      </c>
      <c r="I63" s="3">
        <f t="shared" si="18"/>
        <v>205</v>
      </c>
      <c r="J63" s="3">
        <f t="shared" si="18"/>
        <v>172</v>
      </c>
      <c r="K63" s="3">
        <f t="shared" si="18"/>
        <v>153</v>
      </c>
      <c r="L63" s="3">
        <f t="shared" si="18"/>
        <v>131</v>
      </c>
      <c r="M63" s="3">
        <f t="shared" si="18"/>
        <v>146</v>
      </c>
      <c r="N63" s="3">
        <f t="shared" si="18"/>
        <v>0</v>
      </c>
      <c r="O63" s="3">
        <f t="shared" si="18"/>
        <v>0</v>
      </c>
      <c r="P63" s="3">
        <f t="shared" si="18"/>
        <v>0</v>
      </c>
      <c r="Q63" s="3">
        <f t="shared" si="18"/>
        <v>0</v>
      </c>
      <c r="R63" s="3">
        <f t="shared" si="18"/>
        <v>0</v>
      </c>
      <c r="S63" s="3">
        <f t="shared" si="18"/>
        <v>0</v>
      </c>
      <c r="T63" s="3">
        <f t="shared" si="18"/>
        <v>0</v>
      </c>
      <c r="U63" s="3">
        <f t="shared" si="18"/>
        <v>0</v>
      </c>
      <c r="V63" s="3">
        <f t="shared" si="18"/>
        <v>0</v>
      </c>
      <c r="W63" s="3">
        <f t="shared" si="18"/>
        <v>0</v>
      </c>
      <c r="X63" s="3">
        <f t="shared" si="18"/>
        <v>0</v>
      </c>
      <c r="Y63" s="3">
        <f t="shared" si="18"/>
        <v>0</v>
      </c>
      <c r="Z63" s="3">
        <f t="shared" si="18"/>
        <v>0</v>
      </c>
      <c r="AA63" s="3">
        <f t="shared" si="18"/>
        <v>0</v>
      </c>
      <c r="AB63" s="3">
        <f t="shared" si="18"/>
        <v>0</v>
      </c>
      <c r="AC63" s="3">
        <f t="shared" si="18"/>
        <v>0</v>
      </c>
      <c r="AD63" s="3">
        <f t="shared" si="18"/>
        <v>0</v>
      </c>
      <c r="AE63" s="3">
        <f t="shared" si="18"/>
        <v>0</v>
      </c>
      <c r="AF63" s="3">
        <f t="shared" si="18"/>
        <v>0</v>
      </c>
      <c r="AG63" s="3">
        <f t="shared" si="18"/>
        <v>0</v>
      </c>
      <c r="AH63" s="36">
        <f t="shared" si="18"/>
        <v>0</v>
      </c>
      <c r="AI63" s="44">
        <f t="shared" si="14"/>
        <v>1879.6215</v>
      </c>
    </row>
    <row r="64" spans="2:35" ht="17.25" hidden="1" customHeight="1" x14ac:dyDescent="0.25">
      <c r="B64" s="7" t="s">
        <v>67</v>
      </c>
      <c r="C64" s="8" t="s">
        <v>63</v>
      </c>
      <c r="D64" s="35">
        <f>(D63/D62)*100</f>
        <v>74.309915958268931</v>
      </c>
      <c r="E64" s="27">
        <f t="shared" ref="E64:AH64" si="19">(E63/E62)*100</f>
        <v>76.219512195121951</v>
      </c>
      <c r="F64" s="27">
        <f t="shared" si="19"/>
        <v>75.470662495197317</v>
      </c>
      <c r="G64" s="27">
        <f t="shared" si="19"/>
        <v>76.955993595052732</v>
      </c>
      <c r="H64" s="27">
        <f t="shared" si="19"/>
        <v>76.701887623135761</v>
      </c>
      <c r="I64" s="27">
        <f t="shared" si="19"/>
        <v>81.457816771568446</v>
      </c>
      <c r="J64" s="27">
        <f t="shared" si="19"/>
        <v>75.998586072817247</v>
      </c>
      <c r="K64" s="27">
        <f t="shared" si="19"/>
        <v>75.247875354107649</v>
      </c>
      <c r="L64" s="27">
        <f t="shared" si="19"/>
        <v>74.894804244420044</v>
      </c>
      <c r="M64" s="27">
        <f t="shared" si="19"/>
        <v>74.006488240064883</v>
      </c>
      <c r="N64" s="27" t="e">
        <f t="shared" si="19"/>
        <v>#DIV/0!</v>
      </c>
      <c r="O64" s="27" t="e">
        <f t="shared" si="19"/>
        <v>#DIV/0!</v>
      </c>
      <c r="P64" s="27" t="e">
        <f t="shared" si="19"/>
        <v>#DIV/0!</v>
      </c>
      <c r="Q64" s="27" t="e">
        <f t="shared" si="19"/>
        <v>#DIV/0!</v>
      </c>
      <c r="R64" s="27" t="e">
        <f t="shared" si="19"/>
        <v>#DIV/0!</v>
      </c>
      <c r="S64" s="27" t="e">
        <f t="shared" si="19"/>
        <v>#DIV/0!</v>
      </c>
      <c r="T64" s="27" t="e">
        <f t="shared" si="19"/>
        <v>#DIV/0!</v>
      </c>
      <c r="U64" s="27" t="e">
        <f t="shared" si="19"/>
        <v>#DIV/0!</v>
      </c>
      <c r="V64" s="27" t="e">
        <f t="shared" si="19"/>
        <v>#DIV/0!</v>
      </c>
      <c r="W64" s="27" t="e">
        <f t="shared" si="19"/>
        <v>#DIV/0!</v>
      </c>
      <c r="X64" s="27" t="e">
        <f t="shared" si="19"/>
        <v>#DIV/0!</v>
      </c>
      <c r="Y64" s="27" t="e">
        <f t="shared" si="19"/>
        <v>#DIV/0!</v>
      </c>
      <c r="Z64" s="27" t="e">
        <f t="shared" si="19"/>
        <v>#DIV/0!</v>
      </c>
      <c r="AA64" s="27" t="e">
        <f t="shared" si="19"/>
        <v>#DIV/0!</v>
      </c>
      <c r="AB64" s="27" t="e">
        <f t="shared" si="19"/>
        <v>#DIV/0!</v>
      </c>
      <c r="AC64" s="27" t="e">
        <f t="shared" si="19"/>
        <v>#DIV/0!</v>
      </c>
      <c r="AD64" s="27" t="e">
        <f t="shared" si="19"/>
        <v>#DIV/0!</v>
      </c>
      <c r="AE64" s="27" t="e">
        <f t="shared" si="19"/>
        <v>#DIV/0!</v>
      </c>
      <c r="AF64" s="27" t="e">
        <f t="shared" si="19"/>
        <v>#DIV/0!</v>
      </c>
      <c r="AG64" s="27" t="e">
        <f t="shared" si="19"/>
        <v>#DIV/0!</v>
      </c>
      <c r="AH64" s="43" t="e">
        <f t="shared" si="19"/>
        <v>#DIV/0!</v>
      </c>
      <c r="AI64" s="44"/>
    </row>
    <row r="65" spans="2:35" ht="17.25" hidden="1" customHeight="1" x14ac:dyDescent="0.25">
      <c r="B65" s="7" t="s">
        <v>68</v>
      </c>
      <c r="C65" s="8" t="s">
        <v>32</v>
      </c>
      <c r="D65" s="28">
        <f t="shared" ref="D65:AH65" si="20">(D22*1000*4800)/10^6</f>
        <v>211.2</v>
      </c>
      <c r="E65" s="3">
        <f t="shared" si="20"/>
        <v>201.6</v>
      </c>
      <c r="F65" s="3">
        <f t="shared" si="20"/>
        <v>105.6</v>
      </c>
      <c r="G65" s="3">
        <f t="shared" si="20"/>
        <v>0</v>
      </c>
      <c r="H65" s="3">
        <f t="shared" si="20"/>
        <v>0</v>
      </c>
      <c r="I65" s="3">
        <f t="shared" si="20"/>
        <v>0</v>
      </c>
      <c r="J65" s="3">
        <f t="shared" si="20"/>
        <v>0</v>
      </c>
      <c r="K65" s="3">
        <f t="shared" si="20"/>
        <v>0</v>
      </c>
      <c r="L65" s="3">
        <f t="shared" si="20"/>
        <v>0</v>
      </c>
      <c r="M65" s="3">
        <f t="shared" si="20"/>
        <v>0</v>
      </c>
      <c r="N65" s="3">
        <f t="shared" si="20"/>
        <v>0</v>
      </c>
      <c r="O65" s="3">
        <f t="shared" si="20"/>
        <v>0</v>
      </c>
      <c r="P65" s="3">
        <f t="shared" si="20"/>
        <v>0</v>
      </c>
      <c r="Q65" s="3">
        <f t="shared" si="20"/>
        <v>0</v>
      </c>
      <c r="R65" s="3">
        <f t="shared" si="20"/>
        <v>0</v>
      </c>
      <c r="S65" s="3">
        <f t="shared" si="20"/>
        <v>0</v>
      </c>
      <c r="T65" s="3">
        <f t="shared" si="20"/>
        <v>0</v>
      </c>
      <c r="U65" s="3">
        <f t="shared" si="20"/>
        <v>0</v>
      </c>
      <c r="V65" s="3">
        <f t="shared" si="20"/>
        <v>0</v>
      </c>
      <c r="W65" s="3">
        <f t="shared" si="20"/>
        <v>0</v>
      </c>
      <c r="X65" s="3">
        <f t="shared" si="20"/>
        <v>0</v>
      </c>
      <c r="Y65" s="3">
        <f t="shared" si="20"/>
        <v>0</v>
      </c>
      <c r="Z65" s="3">
        <f t="shared" si="20"/>
        <v>0</v>
      </c>
      <c r="AA65" s="3">
        <f t="shared" si="20"/>
        <v>0</v>
      </c>
      <c r="AB65" s="3">
        <f t="shared" si="20"/>
        <v>0</v>
      </c>
      <c r="AC65" s="3">
        <f t="shared" si="20"/>
        <v>0</v>
      </c>
      <c r="AD65" s="3">
        <f t="shared" si="20"/>
        <v>0</v>
      </c>
      <c r="AE65" s="3">
        <f t="shared" si="20"/>
        <v>0</v>
      </c>
      <c r="AF65" s="3">
        <f t="shared" si="20"/>
        <v>0</v>
      </c>
      <c r="AG65" s="3">
        <f t="shared" si="20"/>
        <v>0</v>
      </c>
      <c r="AH65" s="36">
        <f t="shared" si="20"/>
        <v>0</v>
      </c>
      <c r="AI65" s="44">
        <f t="shared" si="14"/>
        <v>518.4</v>
      </c>
    </row>
    <row r="66" spans="2:35" ht="17.25" customHeight="1" thickBot="1" x14ac:dyDescent="0.3">
      <c r="B66" s="7" t="s">
        <v>69</v>
      </c>
      <c r="C66" s="8" t="s">
        <v>32</v>
      </c>
      <c r="D66" s="28">
        <f t="shared" ref="D66:AH66" si="21">D41+(((D33)*1000*565))/10^6</f>
        <v>163.99449999999999</v>
      </c>
      <c r="E66" s="3">
        <f t="shared" si="21"/>
        <v>154</v>
      </c>
      <c r="F66" s="3">
        <f t="shared" si="21"/>
        <v>75</v>
      </c>
      <c r="G66" s="3">
        <f t="shared" si="21"/>
        <v>0</v>
      </c>
      <c r="H66" s="3">
        <f t="shared" si="21"/>
        <v>0</v>
      </c>
      <c r="I66" s="3">
        <f t="shared" si="21"/>
        <v>0</v>
      </c>
      <c r="J66" s="3">
        <f t="shared" si="21"/>
        <v>0</v>
      </c>
      <c r="K66" s="3">
        <f t="shared" si="21"/>
        <v>0</v>
      </c>
      <c r="L66" s="3">
        <f t="shared" si="21"/>
        <v>0</v>
      </c>
      <c r="M66" s="3">
        <f t="shared" si="21"/>
        <v>0</v>
      </c>
      <c r="N66" s="3">
        <f t="shared" si="21"/>
        <v>0</v>
      </c>
      <c r="O66" s="3">
        <f t="shared" si="21"/>
        <v>0</v>
      </c>
      <c r="P66" s="3">
        <f t="shared" si="21"/>
        <v>0</v>
      </c>
      <c r="Q66" s="3">
        <f t="shared" si="21"/>
        <v>0</v>
      </c>
      <c r="R66" s="3">
        <f t="shared" si="21"/>
        <v>0</v>
      </c>
      <c r="S66" s="3">
        <f t="shared" si="21"/>
        <v>0</v>
      </c>
      <c r="T66" s="3">
        <f t="shared" si="21"/>
        <v>0</v>
      </c>
      <c r="U66" s="3">
        <f t="shared" si="21"/>
        <v>0</v>
      </c>
      <c r="V66" s="3">
        <f t="shared" si="21"/>
        <v>0</v>
      </c>
      <c r="W66" s="3">
        <f t="shared" si="21"/>
        <v>0</v>
      </c>
      <c r="X66" s="3">
        <f t="shared" si="21"/>
        <v>0</v>
      </c>
      <c r="Y66" s="3">
        <f t="shared" si="21"/>
        <v>0</v>
      </c>
      <c r="Z66" s="3">
        <f t="shared" si="21"/>
        <v>0</v>
      </c>
      <c r="AA66" s="3">
        <f t="shared" si="21"/>
        <v>0</v>
      </c>
      <c r="AB66" s="3">
        <f t="shared" si="21"/>
        <v>0</v>
      </c>
      <c r="AC66" s="3">
        <f t="shared" si="21"/>
        <v>0</v>
      </c>
      <c r="AD66" s="3">
        <f t="shared" si="21"/>
        <v>0</v>
      </c>
      <c r="AE66" s="3">
        <f t="shared" si="21"/>
        <v>0</v>
      </c>
      <c r="AF66" s="3">
        <f t="shared" si="21"/>
        <v>0</v>
      </c>
      <c r="AG66" s="3">
        <f t="shared" si="21"/>
        <v>0</v>
      </c>
      <c r="AH66" s="36">
        <f t="shared" si="21"/>
        <v>0</v>
      </c>
      <c r="AI66" s="44">
        <f t="shared" si="14"/>
        <v>392.99450000000002</v>
      </c>
    </row>
    <row r="67" spans="2:35" ht="17.25" hidden="1" customHeight="1" thickBot="1" x14ac:dyDescent="0.3">
      <c r="B67" s="7" t="s">
        <v>70</v>
      </c>
      <c r="C67" s="8" t="s">
        <v>63</v>
      </c>
      <c r="D67" s="90">
        <f>(D66/D65)*100</f>
        <v>77.648910984848484</v>
      </c>
      <c r="E67" s="91">
        <f t="shared" ref="E67:AH67" si="22">(E66/E65)*100</f>
        <v>76.3888888888889</v>
      </c>
      <c r="F67" s="91">
        <f t="shared" si="22"/>
        <v>71.02272727272728</v>
      </c>
      <c r="G67" s="91" t="e">
        <f t="shared" si="22"/>
        <v>#DIV/0!</v>
      </c>
      <c r="H67" s="91" t="e">
        <f t="shared" si="22"/>
        <v>#DIV/0!</v>
      </c>
      <c r="I67" s="91" t="e">
        <f t="shared" si="22"/>
        <v>#DIV/0!</v>
      </c>
      <c r="J67" s="91" t="e">
        <f t="shared" si="22"/>
        <v>#DIV/0!</v>
      </c>
      <c r="K67" s="91" t="e">
        <f t="shared" si="22"/>
        <v>#DIV/0!</v>
      </c>
      <c r="L67" s="91" t="e">
        <f t="shared" si="22"/>
        <v>#DIV/0!</v>
      </c>
      <c r="M67" s="91" t="e">
        <f t="shared" si="22"/>
        <v>#DIV/0!</v>
      </c>
      <c r="N67" s="91" t="e">
        <f t="shared" si="22"/>
        <v>#DIV/0!</v>
      </c>
      <c r="O67" s="91" t="e">
        <f t="shared" si="22"/>
        <v>#DIV/0!</v>
      </c>
      <c r="P67" s="91" t="e">
        <f t="shared" si="22"/>
        <v>#DIV/0!</v>
      </c>
      <c r="Q67" s="91" t="e">
        <f t="shared" si="22"/>
        <v>#DIV/0!</v>
      </c>
      <c r="R67" s="91" t="e">
        <f t="shared" si="22"/>
        <v>#DIV/0!</v>
      </c>
      <c r="S67" s="91" t="e">
        <f t="shared" si="22"/>
        <v>#DIV/0!</v>
      </c>
      <c r="T67" s="91" t="e">
        <f t="shared" si="22"/>
        <v>#DIV/0!</v>
      </c>
      <c r="U67" s="91" t="e">
        <f t="shared" si="22"/>
        <v>#DIV/0!</v>
      </c>
      <c r="V67" s="91" t="e">
        <f t="shared" si="22"/>
        <v>#DIV/0!</v>
      </c>
      <c r="W67" s="91" t="e">
        <f t="shared" si="22"/>
        <v>#DIV/0!</v>
      </c>
      <c r="X67" s="91" t="e">
        <f t="shared" si="22"/>
        <v>#DIV/0!</v>
      </c>
      <c r="Y67" s="91" t="e">
        <f t="shared" si="22"/>
        <v>#DIV/0!</v>
      </c>
      <c r="Z67" s="91" t="e">
        <f t="shared" si="22"/>
        <v>#DIV/0!</v>
      </c>
      <c r="AA67" s="91" t="e">
        <f t="shared" si="22"/>
        <v>#DIV/0!</v>
      </c>
      <c r="AB67" s="91" t="e">
        <f t="shared" si="22"/>
        <v>#DIV/0!</v>
      </c>
      <c r="AC67" s="91" t="e">
        <f t="shared" si="22"/>
        <v>#DIV/0!</v>
      </c>
      <c r="AD67" s="91" t="e">
        <f t="shared" si="22"/>
        <v>#DIV/0!</v>
      </c>
      <c r="AE67" s="91" t="e">
        <f t="shared" si="22"/>
        <v>#DIV/0!</v>
      </c>
      <c r="AF67" s="91" t="e">
        <f t="shared" si="22"/>
        <v>#DIV/0!</v>
      </c>
      <c r="AG67" s="91" t="e">
        <f t="shared" si="22"/>
        <v>#DIV/0!</v>
      </c>
      <c r="AH67" s="92" t="e">
        <f t="shared" si="22"/>
        <v>#DIV/0!</v>
      </c>
      <c r="AI67" s="71"/>
    </row>
    <row r="68" spans="2:35" ht="17.25" hidden="1" customHeight="1" thickBot="1" x14ac:dyDescent="0.3">
      <c r="B68" s="235" t="s">
        <v>72</v>
      </c>
      <c r="C68" s="236"/>
      <c r="D68" s="228"/>
      <c r="E68" s="229"/>
      <c r="F68" s="229"/>
      <c r="G68" s="229"/>
      <c r="H68" s="229"/>
      <c r="I68" s="229"/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  <c r="U68" s="229"/>
      <c r="V68" s="229"/>
      <c r="W68" s="229"/>
      <c r="X68" s="229"/>
      <c r="Y68" s="229"/>
      <c r="Z68" s="229"/>
      <c r="AA68" s="229"/>
      <c r="AB68" s="229"/>
      <c r="AC68" s="229"/>
      <c r="AD68" s="229"/>
      <c r="AE68" s="229"/>
      <c r="AF68" s="229"/>
      <c r="AG68" s="229"/>
      <c r="AH68" s="229"/>
      <c r="AI68" s="230"/>
    </row>
    <row r="69" spans="2:35" ht="17.25" customHeight="1" x14ac:dyDescent="0.25">
      <c r="B69" s="7" t="s">
        <v>71</v>
      </c>
      <c r="C69" s="54" t="s">
        <v>32</v>
      </c>
      <c r="D69" s="60">
        <f t="shared" ref="D69:AH69" si="23">SUM(D42:D44)</f>
        <v>0</v>
      </c>
      <c r="E69" s="61">
        <f t="shared" si="23"/>
        <v>0</v>
      </c>
      <c r="F69" s="61">
        <f t="shared" si="23"/>
        <v>79.503900000000002</v>
      </c>
      <c r="G69" s="61">
        <f t="shared" si="23"/>
        <v>145.82022000000001</v>
      </c>
      <c r="H69" s="61">
        <f t="shared" si="23"/>
        <v>133.96068</v>
      </c>
      <c r="I69" s="61">
        <f t="shared" si="23"/>
        <v>132.4420734</v>
      </c>
      <c r="J69" s="61">
        <f t="shared" si="23"/>
        <v>132.55731300000002</v>
      </c>
      <c r="K69" s="61">
        <f t="shared" si="23"/>
        <v>129.64612080000001</v>
      </c>
      <c r="L69" s="61">
        <f t="shared" si="23"/>
        <v>135.45144060000001</v>
      </c>
      <c r="M69" s="61">
        <f>(SUM(M42:M44)*1000*565)/10^6</f>
        <v>66.978888437999998</v>
      </c>
      <c r="N69" s="61">
        <f t="shared" si="23"/>
        <v>0</v>
      </c>
      <c r="O69" s="61">
        <f t="shared" si="23"/>
        <v>0</v>
      </c>
      <c r="P69" s="61">
        <f t="shared" si="23"/>
        <v>0</v>
      </c>
      <c r="Q69" s="61">
        <f t="shared" si="23"/>
        <v>0</v>
      </c>
      <c r="R69" s="61">
        <f t="shared" si="23"/>
        <v>0</v>
      </c>
      <c r="S69" s="61">
        <f t="shared" si="23"/>
        <v>0</v>
      </c>
      <c r="T69" s="61">
        <f t="shared" si="23"/>
        <v>0</v>
      </c>
      <c r="U69" s="61">
        <f t="shared" si="23"/>
        <v>0</v>
      </c>
      <c r="V69" s="61">
        <f t="shared" si="23"/>
        <v>0</v>
      </c>
      <c r="W69" s="61">
        <f t="shared" si="23"/>
        <v>0</v>
      </c>
      <c r="X69" s="61">
        <f t="shared" si="23"/>
        <v>0</v>
      </c>
      <c r="Y69" s="61">
        <f t="shared" si="23"/>
        <v>0</v>
      </c>
      <c r="Z69" s="61">
        <f t="shared" si="23"/>
        <v>0</v>
      </c>
      <c r="AA69" s="61">
        <f t="shared" si="23"/>
        <v>0</v>
      </c>
      <c r="AB69" s="61">
        <f t="shared" si="23"/>
        <v>0</v>
      </c>
      <c r="AC69" s="61">
        <f t="shared" si="23"/>
        <v>0</v>
      </c>
      <c r="AD69" s="61">
        <f t="shared" si="23"/>
        <v>0</v>
      </c>
      <c r="AE69" s="61">
        <f t="shared" si="23"/>
        <v>0</v>
      </c>
      <c r="AF69" s="61">
        <f t="shared" si="23"/>
        <v>0</v>
      </c>
      <c r="AG69" s="61">
        <f t="shared" si="23"/>
        <v>0</v>
      </c>
      <c r="AH69" s="62">
        <f t="shared" si="23"/>
        <v>0</v>
      </c>
      <c r="AI69" s="63">
        <f t="shared" si="14"/>
        <v>956.3606362380001</v>
      </c>
    </row>
    <row r="70" spans="2:35" ht="17.25" customHeight="1" x14ac:dyDescent="0.25">
      <c r="B70" s="7" t="s">
        <v>58</v>
      </c>
      <c r="C70" s="54" t="s">
        <v>32</v>
      </c>
      <c r="D70" s="28">
        <f>(SUM(D34:D37)*1000*565)/10^6</f>
        <v>3.9550000000000002E-3</v>
      </c>
      <c r="E70" s="28">
        <f t="shared" ref="E70:AH70" si="24">(SUM(E34:E37)*1000*565)/10^6</f>
        <v>5.6499999999999996E-3</v>
      </c>
      <c r="F70" s="28">
        <f t="shared" si="24"/>
        <v>1.017E-2</v>
      </c>
      <c r="G70" s="28">
        <f t="shared" si="24"/>
        <v>3.1074999999999998E-2</v>
      </c>
      <c r="H70" s="28">
        <f t="shared" si="24"/>
        <v>0</v>
      </c>
      <c r="I70" s="28">
        <f t="shared" si="24"/>
        <v>0</v>
      </c>
      <c r="J70" s="28">
        <f t="shared" si="24"/>
        <v>0</v>
      </c>
      <c r="K70" s="28">
        <f t="shared" si="24"/>
        <v>0</v>
      </c>
      <c r="L70" s="28">
        <f t="shared" si="24"/>
        <v>0</v>
      </c>
      <c r="M70" s="28">
        <f t="shared" si="24"/>
        <v>5.6500000000000002E-2</v>
      </c>
      <c r="N70" s="28">
        <f t="shared" si="24"/>
        <v>0</v>
      </c>
      <c r="O70" s="28">
        <f t="shared" si="24"/>
        <v>0</v>
      </c>
      <c r="P70" s="28">
        <f t="shared" si="24"/>
        <v>0</v>
      </c>
      <c r="Q70" s="28">
        <f t="shared" si="24"/>
        <v>0</v>
      </c>
      <c r="R70" s="28">
        <f t="shared" si="24"/>
        <v>0</v>
      </c>
      <c r="S70" s="28">
        <f t="shared" si="24"/>
        <v>0</v>
      </c>
      <c r="T70" s="28">
        <f t="shared" si="24"/>
        <v>0</v>
      </c>
      <c r="U70" s="28">
        <f t="shared" si="24"/>
        <v>0</v>
      </c>
      <c r="V70" s="28">
        <f t="shared" si="24"/>
        <v>0</v>
      </c>
      <c r="W70" s="28">
        <f t="shared" si="24"/>
        <v>0</v>
      </c>
      <c r="X70" s="28">
        <f t="shared" si="24"/>
        <v>0</v>
      </c>
      <c r="Y70" s="28">
        <f t="shared" si="24"/>
        <v>0</v>
      </c>
      <c r="Z70" s="28">
        <f t="shared" si="24"/>
        <v>0</v>
      </c>
      <c r="AA70" s="28">
        <f t="shared" si="24"/>
        <v>0</v>
      </c>
      <c r="AB70" s="28">
        <f t="shared" si="24"/>
        <v>0</v>
      </c>
      <c r="AC70" s="28">
        <f t="shared" si="24"/>
        <v>0</v>
      </c>
      <c r="AD70" s="28">
        <f t="shared" si="24"/>
        <v>0</v>
      </c>
      <c r="AE70" s="28">
        <f t="shared" si="24"/>
        <v>0</v>
      </c>
      <c r="AF70" s="28">
        <f t="shared" si="24"/>
        <v>0</v>
      </c>
      <c r="AG70" s="28">
        <f t="shared" si="24"/>
        <v>0</v>
      </c>
      <c r="AH70" s="28">
        <f t="shared" si="24"/>
        <v>0</v>
      </c>
      <c r="AI70" s="44">
        <f t="shared" si="14"/>
        <v>0.10735</v>
      </c>
    </row>
    <row r="71" spans="2:35" ht="17.25" customHeight="1" x14ac:dyDescent="0.25">
      <c r="B71" s="7" t="s">
        <v>90</v>
      </c>
      <c r="C71" s="54" t="s">
        <v>32</v>
      </c>
      <c r="D71" s="28">
        <f>(D24*860.5)/10^6</f>
        <v>4.0443499999999997</v>
      </c>
      <c r="E71" s="28">
        <f t="shared" ref="E71:AH71" si="25">(E24*860.5)/10^6</f>
        <v>16.564624999999999</v>
      </c>
      <c r="F71" s="28">
        <f t="shared" si="25"/>
        <v>26.589449999999999</v>
      </c>
      <c r="G71" s="28">
        <f t="shared" si="25"/>
        <v>30.848925000000001</v>
      </c>
      <c r="H71" s="28">
        <f t="shared" si="25"/>
        <v>30.418675</v>
      </c>
      <c r="I71" s="28">
        <f t="shared" si="25"/>
        <v>30.719850000000001</v>
      </c>
      <c r="J71" s="28">
        <f t="shared" si="25"/>
        <v>30.418675</v>
      </c>
      <c r="K71" s="28">
        <f t="shared" si="25"/>
        <v>28.439525</v>
      </c>
      <c r="L71" s="28">
        <f t="shared" si="25"/>
        <v>18.820855999999999</v>
      </c>
      <c r="M71" s="28">
        <f t="shared" si="25"/>
        <v>9.7666749999999993</v>
      </c>
      <c r="N71" s="28">
        <f t="shared" si="25"/>
        <v>0</v>
      </c>
      <c r="O71" s="28">
        <f t="shared" si="25"/>
        <v>0</v>
      </c>
      <c r="P71" s="28">
        <f t="shared" si="25"/>
        <v>0</v>
      </c>
      <c r="Q71" s="28">
        <f t="shared" si="25"/>
        <v>0</v>
      </c>
      <c r="R71" s="28">
        <f t="shared" si="25"/>
        <v>0</v>
      </c>
      <c r="S71" s="28">
        <f t="shared" si="25"/>
        <v>0</v>
      </c>
      <c r="T71" s="28">
        <f t="shared" si="25"/>
        <v>0</v>
      </c>
      <c r="U71" s="28">
        <f t="shared" si="25"/>
        <v>0</v>
      </c>
      <c r="V71" s="28">
        <f t="shared" si="25"/>
        <v>0</v>
      </c>
      <c r="W71" s="28">
        <f t="shared" si="25"/>
        <v>0</v>
      </c>
      <c r="X71" s="28">
        <f t="shared" si="25"/>
        <v>0</v>
      </c>
      <c r="Y71" s="28">
        <f t="shared" si="25"/>
        <v>0</v>
      </c>
      <c r="Z71" s="28">
        <f t="shared" si="25"/>
        <v>0</v>
      </c>
      <c r="AA71" s="28">
        <f t="shared" si="25"/>
        <v>0</v>
      </c>
      <c r="AB71" s="28">
        <f t="shared" si="25"/>
        <v>0</v>
      </c>
      <c r="AC71" s="28">
        <f t="shared" si="25"/>
        <v>0</v>
      </c>
      <c r="AD71" s="28">
        <f t="shared" si="25"/>
        <v>0</v>
      </c>
      <c r="AE71" s="28">
        <f t="shared" si="25"/>
        <v>0</v>
      </c>
      <c r="AF71" s="28">
        <f t="shared" si="25"/>
        <v>0</v>
      </c>
      <c r="AG71" s="28">
        <f t="shared" si="25"/>
        <v>0</v>
      </c>
      <c r="AH71" s="28">
        <f t="shared" si="25"/>
        <v>0</v>
      </c>
      <c r="AI71" s="44"/>
    </row>
    <row r="72" spans="2:35" ht="17.25" customHeight="1" x14ac:dyDescent="0.25">
      <c r="B72" s="7" t="s">
        <v>45</v>
      </c>
      <c r="C72" s="54"/>
      <c r="D72" s="99">
        <f>D59+D63+D66+D69+D70</f>
        <v>621.96956048000004</v>
      </c>
      <c r="E72" s="99">
        <f t="shared" ref="E72:AH72" si="26">E59+E63+E66+E69+E70</f>
        <v>620.96152599999994</v>
      </c>
      <c r="F72" s="99">
        <f t="shared" si="26"/>
        <v>601.35947560000011</v>
      </c>
      <c r="G72" s="99">
        <f t="shared" si="26"/>
        <v>588.87034060000008</v>
      </c>
      <c r="H72" s="99">
        <f t="shared" si="26"/>
        <v>577.95638975999998</v>
      </c>
      <c r="I72" s="99">
        <f t="shared" si="26"/>
        <v>552.02906973333336</v>
      </c>
      <c r="J72" s="99">
        <f t="shared" si="26"/>
        <v>510.28203966666672</v>
      </c>
      <c r="K72" s="99">
        <f t="shared" si="26"/>
        <v>472.85989413333334</v>
      </c>
      <c r="L72" s="99">
        <f t="shared" si="26"/>
        <v>455.42348659999999</v>
      </c>
      <c r="M72" s="99">
        <f t="shared" si="26"/>
        <v>427.55091043800002</v>
      </c>
      <c r="N72" s="99">
        <f t="shared" si="26"/>
        <v>0</v>
      </c>
      <c r="O72" s="99">
        <f t="shared" si="26"/>
        <v>0</v>
      </c>
      <c r="P72" s="99">
        <f t="shared" si="26"/>
        <v>0</v>
      </c>
      <c r="Q72" s="99">
        <f t="shared" si="26"/>
        <v>0</v>
      </c>
      <c r="R72" s="99">
        <f t="shared" si="26"/>
        <v>0</v>
      </c>
      <c r="S72" s="99">
        <f t="shared" si="26"/>
        <v>0</v>
      </c>
      <c r="T72" s="99">
        <f t="shared" si="26"/>
        <v>0</v>
      </c>
      <c r="U72" s="99">
        <f t="shared" si="26"/>
        <v>0</v>
      </c>
      <c r="V72" s="99">
        <f t="shared" si="26"/>
        <v>0</v>
      </c>
      <c r="W72" s="99">
        <f t="shared" si="26"/>
        <v>0</v>
      </c>
      <c r="X72" s="99">
        <f t="shared" si="26"/>
        <v>0</v>
      </c>
      <c r="Y72" s="99">
        <f t="shared" si="26"/>
        <v>0</v>
      </c>
      <c r="Z72" s="99">
        <f t="shared" si="26"/>
        <v>0</v>
      </c>
      <c r="AA72" s="99">
        <f t="shared" si="26"/>
        <v>0</v>
      </c>
      <c r="AB72" s="99">
        <f t="shared" si="26"/>
        <v>0</v>
      </c>
      <c r="AC72" s="99">
        <f t="shared" si="26"/>
        <v>0</v>
      </c>
      <c r="AD72" s="99">
        <f t="shared" si="26"/>
        <v>0</v>
      </c>
      <c r="AE72" s="99">
        <f t="shared" si="26"/>
        <v>0</v>
      </c>
      <c r="AF72" s="99">
        <f t="shared" si="26"/>
        <v>0</v>
      </c>
      <c r="AG72" s="99">
        <f t="shared" si="26"/>
        <v>0</v>
      </c>
      <c r="AH72" s="99">
        <f t="shared" si="26"/>
        <v>0</v>
      </c>
      <c r="AI72" s="44"/>
    </row>
    <row r="73" spans="2:35" ht="17.25" customHeight="1" x14ac:dyDescent="0.25">
      <c r="B73" s="7" t="s">
        <v>85</v>
      </c>
      <c r="C73" s="54" t="s">
        <v>78</v>
      </c>
      <c r="D73" s="28">
        <f>(D13+D14+D15)*D49</f>
        <v>1104634.5</v>
      </c>
      <c r="E73" s="28">
        <f t="shared" ref="E73:AH73" si="27">(E13+E14+E15)*E49</f>
        <v>1031435.73</v>
      </c>
      <c r="F73" s="28">
        <f t="shared" si="27"/>
        <v>984937.5</v>
      </c>
      <c r="G73" s="28">
        <f t="shared" si="27"/>
        <v>966679.5</v>
      </c>
      <c r="H73" s="28">
        <f t="shared" si="27"/>
        <v>960942</v>
      </c>
      <c r="I73" s="28">
        <f t="shared" si="27"/>
        <v>953515.89</v>
      </c>
      <c r="J73" s="28">
        <f t="shared" si="27"/>
        <v>913180.5</v>
      </c>
      <c r="K73" s="28">
        <f t="shared" si="27"/>
        <v>904010.70000000007</v>
      </c>
      <c r="L73" s="28">
        <f t="shared" si="27"/>
        <v>885321.23999999987</v>
      </c>
      <c r="M73" s="28">
        <f t="shared" si="27"/>
        <v>960809.4</v>
      </c>
      <c r="N73" s="28">
        <f t="shared" si="27"/>
        <v>0</v>
      </c>
      <c r="O73" s="28">
        <f t="shared" si="27"/>
        <v>0</v>
      </c>
      <c r="P73" s="28">
        <f t="shared" si="27"/>
        <v>0</v>
      </c>
      <c r="Q73" s="28">
        <f t="shared" si="27"/>
        <v>0</v>
      </c>
      <c r="R73" s="28">
        <f t="shared" si="27"/>
        <v>0</v>
      </c>
      <c r="S73" s="28">
        <f t="shared" si="27"/>
        <v>0</v>
      </c>
      <c r="T73" s="28">
        <f t="shared" si="27"/>
        <v>0</v>
      </c>
      <c r="U73" s="28">
        <f t="shared" si="27"/>
        <v>0</v>
      </c>
      <c r="V73" s="28">
        <f t="shared" si="27"/>
        <v>0</v>
      </c>
      <c r="W73" s="28">
        <f t="shared" si="27"/>
        <v>0</v>
      </c>
      <c r="X73" s="28">
        <f t="shared" si="27"/>
        <v>0</v>
      </c>
      <c r="Y73" s="28">
        <f t="shared" si="27"/>
        <v>0</v>
      </c>
      <c r="Z73" s="28">
        <f t="shared" si="27"/>
        <v>0</v>
      </c>
      <c r="AA73" s="28">
        <f t="shared" si="27"/>
        <v>0</v>
      </c>
      <c r="AB73" s="28">
        <f t="shared" si="27"/>
        <v>0</v>
      </c>
      <c r="AC73" s="28">
        <f t="shared" si="27"/>
        <v>0</v>
      </c>
      <c r="AD73" s="28">
        <f t="shared" si="27"/>
        <v>0</v>
      </c>
      <c r="AE73" s="28">
        <f t="shared" si="27"/>
        <v>0</v>
      </c>
      <c r="AF73" s="28">
        <f t="shared" si="27"/>
        <v>0</v>
      </c>
      <c r="AG73" s="28">
        <f t="shared" si="27"/>
        <v>0</v>
      </c>
      <c r="AH73" s="28">
        <f t="shared" si="27"/>
        <v>0</v>
      </c>
      <c r="AI73" s="44"/>
    </row>
    <row r="74" spans="2:35" ht="17.25" customHeight="1" x14ac:dyDescent="0.25">
      <c r="B74" s="7" t="s">
        <v>86</v>
      </c>
      <c r="C74" s="54" t="s">
        <v>78</v>
      </c>
      <c r="D74" s="28">
        <f>D21*D50*1000</f>
        <v>243272</v>
      </c>
      <c r="E74" s="28">
        <f t="shared" ref="E74:AH74" si="28">E21*E50*1000</f>
        <v>285196</v>
      </c>
      <c r="F74" s="28">
        <f t="shared" si="28"/>
        <v>285431</v>
      </c>
      <c r="G74" s="28">
        <f t="shared" si="28"/>
        <v>283739</v>
      </c>
      <c r="H74" s="28">
        <f t="shared" si="28"/>
        <v>284679.00000000006</v>
      </c>
      <c r="I74" s="28">
        <f t="shared" si="28"/>
        <v>246421.00000000003</v>
      </c>
      <c r="J74" s="28">
        <f t="shared" si="28"/>
        <v>221605</v>
      </c>
      <c r="K74" s="28">
        <f t="shared" si="28"/>
        <v>199092</v>
      </c>
      <c r="L74" s="28">
        <f t="shared" si="28"/>
        <v>171268</v>
      </c>
      <c r="M74" s="28">
        <f t="shared" si="28"/>
        <v>193170.00000000003</v>
      </c>
      <c r="N74" s="28">
        <f t="shared" si="28"/>
        <v>0</v>
      </c>
      <c r="O74" s="28">
        <f t="shared" si="28"/>
        <v>0</v>
      </c>
      <c r="P74" s="28">
        <f t="shared" si="28"/>
        <v>0</v>
      </c>
      <c r="Q74" s="28">
        <f t="shared" si="28"/>
        <v>0</v>
      </c>
      <c r="R74" s="28">
        <f t="shared" si="28"/>
        <v>0</v>
      </c>
      <c r="S74" s="28">
        <f t="shared" si="28"/>
        <v>0</v>
      </c>
      <c r="T74" s="28">
        <f t="shared" si="28"/>
        <v>0</v>
      </c>
      <c r="U74" s="28">
        <f t="shared" si="28"/>
        <v>0</v>
      </c>
      <c r="V74" s="28">
        <f t="shared" si="28"/>
        <v>0</v>
      </c>
      <c r="W74" s="28">
        <f t="shared" si="28"/>
        <v>0</v>
      </c>
      <c r="X74" s="28">
        <f t="shared" si="28"/>
        <v>0</v>
      </c>
      <c r="Y74" s="28">
        <f t="shared" si="28"/>
        <v>0</v>
      </c>
      <c r="Z74" s="28">
        <f t="shared" si="28"/>
        <v>0</v>
      </c>
      <c r="AA74" s="28">
        <f t="shared" si="28"/>
        <v>0</v>
      </c>
      <c r="AB74" s="28">
        <f t="shared" si="28"/>
        <v>0</v>
      </c>
      <c r="AC74" s="28">
        <f t="shared" si="28"/>
        <v>0</v>
      </c>
      <c r="AD74" s="28">
        <f t="shared" si="28"/>
        <v>0</v>
      </c>
      <c r="AE74" s="28">
        <f t="shared" si="28"/>
        <v>0</v>
      </c>
      <c r="AF74" s="28">
        <f t="shared" si="28"/>
        <v>0</v>
      </c>
      <c r="AG74" s="28">
        <f t="shared" si="28"/>
        <v>0</v>
      </c>
      <c r="AH74" s="28">
        <f t="shared" si="28"/>
        <v>0</v>
      </c>
      <c r="AI74" s="44"/>
    </row>
    <row r="75" spans="2:35" ht="17.25" customHeight="1" x14ac:dyDescent="0.25">
      <c r="B75" s="7" t="s">
        <v>87</v>
      </c>
      <c r="C75" s="54" t="s">
        <v>78</v>
      </c>
      <c r="D75" s="28">
        <f>D22*D50*1000</f>
        <v>206800</v>
      </c>
      <c r="E75" s="28">
        <f t="shared" ref="E75:AH75" si="29">E22*E50*1000</f>
        <v>197400</v>
      </c>
      <c r="F75" s="28">
        <f t="shared" si="29"/>
        <v>103400</v>
      </c>
      <c r="G75" s="28">
        <f t="shared" si="29"/>
        <v>0</v>
      </c>
      <c r="H75" s="28">
        <f t="shared" si="29"/>
        <v>0</v>
      </c>
      <c r="I75" s="28">
        <f t="shared" si="29"/>
        <v>0</v>
      </c>
      <c r="J75" s="28">
        <f t="shared" si="29"/>
        <v>0</v>
      </c>
      <c r="K75" s="28">
        <f t="shared" si="29"/>
        <v>0</v>
      </c>
      <c r="L75" s="28">
        <f t="shared" si="29"/>
        <v>0</v>
      </c>
      <c r="M75" s="28">
        <f t="shared" si="29"/>
        <v>0</v>
      </c>
      <c r="N75" s="28">
        <f t="shared" si="29"/>
        <v>0</v>
      </c>
      <c r="O75" s="28">
        <f t="shared" si="29"/>
        <v>0</v>
      </c>
      <c r="P75" s="28">
        <f t="shared" si="29"/>
        <v>0</v>
      </c>
      <c r="Q75" s="28">
        <f t="shared" si="29"/>
        <v>0</v>
      </c>
      <c r="R75" s="28">
        <f t="shared" si="29"/>
        <v>0</v>
      </c>
      <c r="S75" s="28">
        <f t="shared" si="29"/>
        <v>0</v>
      </c>
      <c r="T75" s="28">
        <f t="shared" si="29"/>
        <v>0</v>
      </c>
      <c r="U75" s="28">
        <f t="shared" si="29"/>
        <v>0</v>
      </c>
      <c r="V75" s="28">
        <f t="shared" si="29"/>
        <v>0</v>
      </c>
      <c r="W75" s="28">
        <f t="shared" si="29"/>
        <v>0</v>
      </c>
      <c r="X75" s="28">
        <f t="shared" si="29"/>
        <v>0</v>
      </c>
      <c r="Y75" s="28">
        <f t="shared" si="29"/>
        <v>0</v>
      </c>
      <c r="Z75" s="28">
        <f t="shared" si="29"/>
        <v>0</v>
      </c>
      <c r="AA75" s="28">
        <f t="shared" si="29"/>
        <v>0</v>
      </c>
      <c r="AB75" s="28">
        <f t="shared" si="29"/>
        <v>0</v>
      </c>
      <c r="AC75" s="28">
        <f t="shared" si="29"/>
        <v>0</v>
      </c>
      <c r="AD75" s="28">
        <f t="shared" si="29"/>
        <v>0</v>
      </c>
      <c r="AE75" s="28">
        <f t="shared" si="29"/>
        <v>0</v>
      </c>
      <c r="AF75" s="28">
        <f t="shared" si="29"/>
        <v>0</v>
      </c>
      <c r="AG75" s="28">
        <f t="shared" si="29"/>
        <v>0</v>
      </c>
      <c r="AH75" s="28">
        <f t="shared" si="29"/>
        <v>0</v>
      </c>
      <c r="AI75" s="44"/>
    </row>
    <row r="76" spans="2:35" ht="17.25" customHeight="1" x14ac:dyDescent="0.25">
      <c r="B76" s="7" t="s">
        <v>88</v>
      </c>
      <c r="C76" s="54" t="s">
        <v>78</v>
      </c>
      <c r="D76" s="28">
        <f>(SUM(D7:D9)*D49)</f>
        <v>0</v>
      </c>
      <c r="E76" s="28">
        <f t="shared" ref="E76:AH76" si="30">(SUM(E7:E9)*E49)</f>
        <v>0</v>
      </c>
      <c r="F76" s="28">
        <f t="shared" si="30"/>
        <v>283942.5</v>
      </c>
      <c r="G76" s="28">
        <f t="shared" si="30"/>
        <v>520786.5</v>
      </c>
      <c r="H76" s="28">
        <f t="shared" si="30"/>
        <v>478431</v>
      </c>
      <c r="I76" s="28">
        <f t="shared" si="30"/>
        <v>473007.40499999991</v>
      </c>
      <c r="J76" s="28">
        <f t="shared" si="30"/>
        <v>473418.97500000003</v>
      </c>
      <c r="K76" s="28">
        <f t="shared" si="30"/>
        <v>463021.86000000004</v>
      </c>
      <c r="L76" s="28">
        <f t="shared" si="30"/>
        <v>483755.14500000002</v>
      </c>
      <c r="M76" s="28">
        <f t="shared" si="30"/>
        <v>423381.09</v>
      </c>
      <c r="N76" s="28">
        <f t="shared" si="30"/>
        <v>0</v>
      </c>
      <c r="O76" s="28">
        <f t="shared" si="30"/>
        <v>0</v>
      </c>
      <c r="P76" s="28">
        <f t="shared" si="30"/>
        <v>0</v>
      </c>
      <c r="Q76" s="28">
        <f t="shared" si="30"/>
        <v>0</v>
      </c>
      <c r="R76" s="28">
        <f t="shared" si="30"/>
        <v>0</v>
      </c>
      <c r="S76" s="28">
        <f t="shared" si="30"/>
        <v>0</v>
      </c>
      <c r="T76" s="28">
        <f t="shared" si="30"/>
        <v>0</v>
      </c>
      <c r="U76" s="28">
        <f t="shared" si="30"/>
        <v>0</v>
      </c>
      <c r="V76" s="28">
        <f t="shared" si="30"/>
        <v>0</v>
      </c>
      <c r="W76" s="28">
        <f t="shared" si="30"/>
        <v>0</v>
      </c>
      <c r="X76" s="28">
        <f t="shared" si="30"/>
        <v>0</v>
      </c>
      <c r="Y76" s="28">
        <f t="shared" si="30"/>
        <v>0</v>
      </c>
      <c r="Z76" s="28">
        <f t="shared" si="30"/>
        <v>0</v>
      </c>
      <c r="AA76" s="28">
        <f t="shared" si="30"/>
        <v>0</v>
      </c>
      <c r="AB76" s="28">
        <f t="shared" si="30"/>
        <v>0</v>
      </c>
      <c r="AC76" s="28">
        <f t="shared" si="30"/>
        <v>0</v>
      </c>
      <c r="AD76" s="28">
        <f t="shared" si="30"/>
        <v>0</v>
      </c>
      <c r="AE76" s="28">
        <f t="shared" si="30"/>
        <v>0</v>
      </c>
      <c r="AF76" s="28">
        <f t="shared" si="30"/>
        <v>0</v>
      </c>
      <c r="AG76" s="28">
        <f t="shared" si="30"/>
        <v>0</v>
      </c>
      <c r="AH76" s="28">
        <f t="shared" si="30"/>
        <v>0</v>
      </c>
      <c r="AI76" s="44"/>
    </row>
    <row r="77" spans="2:35" ht="17.25" customHeight="1" x14ac:dyDescent="0.25">
      <c r="B77" s="7" t="s">
        <v>89</v>
      </c>
      <c r="C77" s="54" t="s">
        <v>78</v>
      </c>
      <c r="D77" s="28">
        <f>(D5+D6+D10+D11+D12)*D49</f>
        <v>2065.5</v>
      </c>
      <c r="E77" s="28">
        <f t="shared" ref="E77:AH77" si="31">(E5+E6+E10+E11+E12)*E49</f>
        <v>2130.5250000000001</v>
      </c>
      <c r="F77" s="28">
        <f t="shared" si="31"/>
        <v>1632</v>
      </c>
      <c r="G77" s="28">
        <f t="shared" si="31"/>
        <v>1147.5</v>
      </c>
      <c r="H77" s="28">
        <f t="shared" si="31"/>
        <v>3264</v>
      </c>
      <c r="I77" s="28">
        <f t="shared" si="31"/>
        <v>1703.3999999999999</v>
      </c>
      <c r="J77" s="28">
        <f t="shared" si="31"/>
        <v>708.9</v>
      </c>
      <c r="K77" s="28">
        <f t="shared" si="31"/>
        <v>3124.77</v>
      </c>
      <c r="L77" s="28">
        <f t="shared" si="31"/>
        <v>1917.345</v>
      </c>
      <c r="M77" s="28">
        <f t="shared" si="31"/>
        <v>1775.3100000000002</v>
      </c>
      <c r="N77" s="28">
        <f t="shared" si="31"/>
        <v>0</v>
      </c>
      <c r="O77" s="28">
        <f t="shared" si="31"/>
        <v>0</v>
      </c>
      <c r="P77" s="28">
        <f t="shared" si="31"/>
        <v>0</v>
      </c>
      <c r="Q77" s="28">
        <f t="shared" si="31"/>
        <v>0</v>
      </c>
      <c r="R77" s="28">
        <f t="shared" si="31"/>
        <v>0</v>
      </c>
      <c r="S77" s="28">
        <f t="shared" si="31"/>
        <v>0</v>
      </c>
      <c r="T77" s="28">
        <f t="shared" si="31"/>
        <v>0</v>
      </c>
      <c r="U77" s="28">
        <f t="shared" si="31"/>
        <v>0</v>
      </c>
      <c r="V77" s="28">
        <f t="shared" si="31"/>
        <v>0</v>
      </c>
      <c r="W77" s="28">
        <f t="shared" si="31"/>
        <v>0</v>
      </c>
      <c r="X77" s="28">
        <f t="shared" si="31"/>
        <v>0</v>
      </c>
      <c r="Y77" s="28">
        <f t="shared" si="31"/>
        <v>0</v>
      </c>
      <c r="Z77" s="28">
        <f t="shared" si="31"/>
        <v>0</v>
      </c>
      <c r="AA77" s="28">
        <f t="shared" si="31"/>
        <v>0</v>
      </c>
      <c r="AB77" s="28">
        <f t="shared" si="31"/>
        <v>0</v>
      </c>
      <c r="AC77" s="28">
        <f t="shared" si="31"/>
        <v>0</v>
      </c>
      <c r="AD77" s="28">
        <f t="shared" si="31"/>
        <v>0</v>
      </c>
      <c r="AE77" s="28">
        <f t="shared" si="31"/>
        <v>0</v>
      </c>
      <c r="AF77" s="28">
        <f t="shared" si="31"/>
        <v>0</v>
      </c>
      <c r="AG77" s="28">
        <f t="shared" si="31"/>
        <v>0</v>
      </c>
      <c r="AH77" s="28">
        <f t="shared" si="31"/>
        <v>0</v>
      </c>
      <c r="AI77" s="44"/>
    </row>
    <row r="78" spans="2:35" ht="17.25" customHeight="1" x14ac:dyDescent="0.25">
      <c r="B78" s="7" t="s">
        <v>90</v>
      </c>
      <c r="C78" s="54" t="s">
        <v>78</v>
      </c>
      <c r="D78" s="28">
        <f>D24*D51</f>
        <v>40137.999999999993</v>
      </c>
      <c r="E78" s="28">
        <f t="shared" ref="E78:AH78" si="32">E24*E51</f>
        <v>164394.99999999997</v>
      </c>
      <c r="F78" s="28">
        <f t="shared" si="32"/>
        <v>263886</v>
      </c>
      <c r="G78" s="28">
        <f t="shared" si="32"/>
        <v>306158.99999999994</v>
      </c>
      <c r="H78" s="28">
        <f t="shared" si="32"/>
        <v>301888.99999999994</v>
      </c>
      <c r="I78" s="28">
        <f t="shared" si="32"/>
        <v>304877.99999999994</v>
      </c>
      <c r="J78" s="28">
        <f t="shared" si="32"/>
        <v>301888.99999999994</v>
      </c>
      <c r="K78" s="28">
        <f t="shared" si="32"/>
        <v>282247</v>
      </c>
      <c r="L78" s="28">
        <f t="shared" si="32"/>
        <v>186786.87999999998</v>
      </c>
      <c r="M78" s="28">
        <f t="shared" si="32"/>
        <v>96928.999999999985</v>
      </c>
      <c r="N78" s="28">
        <f t="shared" si="32"/>
        <v>0</v>
      </c>
      <c r="O78" s="28">
        <f t="shared" si="32"/>
        <v>0</v>
      </c>
      <c r="P78" s="28">
        <f t="shared" si="32"/>
        <v>0</v>
      </c>
      <c r="Q78" s="28">
        <f t="shared" si="32"/>
        <v>0</v>
      </c>
      <c r="R78" s="28">
        <f t="shared" si="32"/>
        <v>0</v>
      </c>
      <c r="S78" s="28">
        <f t="shared" si="32"/>
        <v>0</v>
      </c>
      <c r="T78" s="28">
        <f t="shared" si="32"/>
        <v>0</v>
      </c>
      <c r="U78" s="28">
        <f t="shared" si="32"/>
        <v>0</v>
      </c>
      <c r="V78" s="28">
        <f t="shared" si="32"/>
        <v>0</v>
      </c>
      <c r="W78" s="28">
        <f t="shared" si="32"/>
        <v>0</v>
      </c>
      <c r="X78" s="28">
        <f t="shared" si="32"/>
        <v>0</v>
      </c>
      <c r="Y78" s="28">
        <f t="shared" si="32"/>
        <v>0</v>
      </c>
      <c r="Z78" s="28">
        <f t="shared" si="32"/>
        <v>0</v>
      </c>
      <c r="AA78" s="28">
        <f t="shared" si="32"/>
        <v>0</v>
      </c>
      <c r="AB78" s="28">
        <f t="shared" si="32"/>
        <v>0</v>
      </c>
      <c r="AC78" s="28">
        <f t="shared" si="32"/>
        <v>0</v>
      </c>
      <c r="AD78" s="28">
        <f t="shared" si="32"/>
        <v>0</v>
      </c>
      <c r="AE78" s="28">
        <f t="shared" si="32"/>
        <v>0</v>
      </c>
      <c r="AF78" s="28">
        <f t="shared" si="32"/>
        <v>0</v>
      </c>
      <c r="AG78" s="28">
        <f t="shared" si="32"/>
        <v>0</v>
      </c>
      <c r="AH78" s="28">
        <f t="shared" si="32"/>
        <v>0</v>
      </c>
      <c r="AI78" s="44"/>
    </row>
    <row r="79" spans="2:35" ht="17.25" customHeight="1" x14ac:dyDescent="0.25">
      <c r="B79" s="7" t="s">
        <v>45</v>
      </c>
      <c r="C79" s="54"/>
      <c r="D79" s="99">
        <f>(SUM(D73:D78))</f>
        <v>1596910</v>
      </c>
      <c r="E79" s="99">
        <f t="shared" ref="E79:AH79" si="33">(SUM(E73:E78))/10^5</f>
        <v>16.805572549999997</v>
      </c>
      <c r="F79" s="99">
        <f t="shared" si="33"/>
        <v>19.232289999999999</v>
      </c>
      <c r="G79" s="99">
        <f t="shared" si="33"/>
        <v>20.785115000000001</v>
      </c>
      <c r="H79" s="99">
        <f t="shared" si="33"/>
        <v>20.29205</v>
      </c>
      <c r="I79" s="99">
        <f t="shared" si="33"/>
        <v>19.795256949999999</v>
      </c>
      <c r="J79" s="99">
        <f t="shared" si="33"/>
        <v>19.108023750000001</v>
      </c>
      <c r="K79" s="99">
        <f t="shared" si="33"/>
        <v>18.514963300000002</v>
      </c>
      <c r="L79" s="99">
        <f t="shared" si="33"/>
        <v>17.290486099999995</v>
      </c>
      <c r="M79" s="99">
        <f t="shared" si="33"/>
        <v>16.760648000000003</v>
      </c>
      <c r="N79" s="99">
        <f t="shared" si="33"/>
        <v>0</v>
      </c>
      <c r="O79" s="99">
        <f t="shared" si="33"/>
        <v>0</v>
      </c>
      <c r="P79" s="99">
        <f t="shared" si="33"/>
        <v>0</v>
      </c>
      <c r="Q79" s="99">
        <f t="shared" si="33"/>
        <v>0</v>
      </c>
      <c r="R79" s="99">
        <f t="shared" si="33"/>
        <v>0</v>
      </c>
      <c r="S79" s="99">
        <f t="shared" si="33"/>
        <v>0</v>
      </c>
      <c r="T79" s="99">
        <f t="shared" si="33"/>
        <v>0</v>
      </c>
      <c r="U79" s="99">
        <f t="shared" si="33"/>
        <v>0</v>
      </c>
      <c r="V79" s="99">
        <f t="shared" si="33"/>
        <v>0</v>
      </c>
      <c r="W79" s="99">
        <f t="shared" si="33"/>
        <v>0</v>
      </c>
      <c r="X79" s="99">
        <f t="shared" si="33"/>
        <v>0</v>
      </c>
      <c r="Y79" s="99">
        <f t="shared" si="33"/>
        <v>0</v>
      </c>
      <c r="Z79" s="99">
        <f t="shared" si="33"/>
        <v>0</v>
      </c>
      <c r="AA79" s="99">
        <f t="shared" si="33"/>
        <v>0</v>
      </c>
      <c r="AB79" s="99">
        <f t="shared" si="33"/>
        <v>0</v>
      </c>
      <c r="AC79" s="99">
        <f t="shared" si="33"/>
        <v>0</v>
      </c>
      <c r="AD79" s="99">
        <f t="shared" si="33"/>
        <v>0</v>
      </c>
      <c r="AE79" s="99">
        <f t="shared" si="33"/>
        <v>0</v>
      </c>
      <c r="AF79" s="99">
        <f t="shared" si="33"/>
        <v>0</v>
      </c>
      <c r="AG79" s="99">
        <f t="shared" si="33"/>
        <v>0</v>
      </c>
      <c r="AH79" s="99">
        <f t="shared" si="33"/>
        <v>0</v>
      </c>
      <c r="AI79" s="44"/>
    </row>
    <row r="80" spans="2:35" ht="17.25" customHeight="1" x14ac:dyDescent="0.25">
      <c r="B80" s="7"/>
      <c r="C80" s="54" t="s">
        <v>91</v>
      </c>
      <c r="D80" s="28">
        <f>D79/D72</f>
        <v>2567.5050701317241</v>
      </c>
      <c r="E80" s="28">
        <f t="shared" ref="E80:V80" si="34">E79/E72</f>
        <v>2.7063790341819018E-2</v>
      </c>
      <c r="F80" s="28">
        <f t="shared" si="34"/>
        <v>3.1981353550322264E-2</v>
      </c>
      <c r="G80" s="28">
        <f t="shared" si="34"/>
        <v>3.5296590041913205E-2</v>
      </c>
      <c r="H80" s="28">
        <f t="shared" si="34"/>
        <v>3.5110001999331474E-2</v>
      </c>
      <c r="I80" s="28">
        <f t="shared" si="34"/>
        <v>3.5859084304314663E-2</v>
      </c>
      <c r="J80" s="28">
        <f t="shared" si="34"/>
        <v>3.7446004884831928E-2</v>
      </c>
      <c r="K80" s="28">
        <f t="shared" si="34"/>
        <v>3.9155283689124409E-2</v>
      </c>
      <c r="L80" s="28">
        <f t="shared" si="34"/>
        <v>3.7965732134465628E-2</v>
      </c>
      <c r="M80" s="28">
        <f t="shared" si="34"/>
        <v>3.9201525691594796E-2</v>
      </c>
      <c r="N80" s="28" t="e">
        <f t="shared" si="34"/>
        <v>#DIV/0!</v>
      </c>
      <c r="O80" s="28" t="e">
        <f t="shared" si="34"/>
        <v>#DIV/0!</v>
      </c>
      <c r="P80" s="28" t="e">
        <f t="shared" si="34"/>
        <v>#DIV/0!</v>
      </c>
      <c r="Q80" s="28" t="e">
        <f t="shared" si="34"/>
        <v>#DIV/0!</v>
      </c>
      <c r="R80" s="28" t="e">
        <f t="shared" si="34"/>
        <v>#DIV/0!</v>
      </c>
      <c r="S80" s="28" t="e">
        <f t="shared" si="34"/>
        <v>#DIV/0!</v>
      </c>
      <c r="T80" s="28" t="e">
        <f t="shared" si="34"/>
        <v>#DIV/0!</v>
      </c>
      <c r="U80" s="28" t="e">
        <f t="shared" si="34"/>
        <v>#DIV/0!</v>
      </c>
      <c r="V80" s="28" t="e">
        <f t="shared" si="34"/>
        <v>#DIV/0!</v>
      </c>
      <c r="W80" s="28" t="e">
        <f t="shared" ref="W80:AH80" si="35">W79/W72</f>
        <v>#DIV/0!</v>
      </c>
      <c r="X80" s="28" t="e">
        <f t="shared" si="35"/>
        <v>#DIV/0!</v>
      </c>
      <c r="Y80" s="28" t="e">
        <f t="shared" si="35"/>
        <v>#DIV/0!</v>
      </c>
      <c r="Z80" s="28" t="e">
        <f t="shared" si="35"/>
        <v>#DIV/0!</v>
      </c>
      <c r="AA80" s="28" t="e">
        <f t="shared" si="35"/>
        <v>#DIV/0!</v>
      </c>
      <c r="AB80" s="28" t="e">
        <f t="shared" si="35"/>
        <v>#DIV/0!</v>
      </c>
      <c r="AC80" s="28" t="e">
        <f t="shared" si="35"/>
        <v>#DIV/0!</v>
      </c>
      <c r="AD80" s="28" t="e">
        <f t="shared" si="35"/>
        <v>#DIV/0!</v>
      </c>
      <c r="AE80" s="28" t="e">
        <f t="shared" si="35"/>
        <v>#DIV/0!</v>
      </c>
      <c r="AF80" s="28" t="e">
        <f t="shared" si="35"/>
        <v>#DIV/0!</v>
      </c>
      <c r="AG80" s="28" t="e">
        <f t="shared" si="35"/>
        <v>#DIV/0!</v>
      </c>
      <c r="AH80" s="28" t="e">
        <f t="shared" si="35"/>
        <v>#DIV/0!</v>
      </c>
      <c r="AI80" s="44"/>
    </row>
    <row r="81" spans="2:35" s="1" customFormat="1" ht="38.25" hidden="1" customHeight="1" x14ac:dyDescent="0.25">
      <c r="B81" s="9" t="s">
        <v>59</v>
      </c>
      <c r="C81" s="54" t="s">
        <v>32</v>
      </c>
      <c r="D81" s="28">
        <f t="shared" ref="D81:AH81" si="36">D59+D66+D63+((D24*860.5)/10^6)+D69+D70</f>
        <v>626.01391047999994</v>
      </c>
      <c r="E81" s="3">
        <f t="shared" si="36"/>
        <v>637.52615099999991</v>
      </c>
      <c r="F81" s="3">
        <f t="shared" si="36"/>
        <v>627.94892560000005</v>
      </c>
      <c r="G81" s="3">
        <f t="shared" si="36"/>
        <v>619.71926560000009</v>
      </c>
      <c r="H81" s="3">
        <f t="shared" si="36"/>
        <v>608.37506475999999</v>
      </c>
      <c r="I81" s="3">
        <f t="shared" si="36"/>
        <v>582.74891973333331</v>
      </c>
      <c r="J81" s="3">
        <f t="shared" si="36"/>
        <v>540.70071466666673</v>
      </c>
      <c r="K81" s="3">
        <f t="shared" si="36"/>
        <v>501.29941913333334</v>
      </c>
      <c r="L81" s="3">
        <f t="shared" si="36"/>
        <v>474.24434259999998</v>
      </c>
      <c r="M81" s="3">
        <f t="shared" si="36"/>
        <v>437.31758543800004</v>
      </c>
      <c r="N81" s="3">
        <f t="shared" si="36"/>
        <v>0</v>
      </c>
      <c r="O81" s="3">
        <f t="shared" si="36"/>
        <v>0</v>
      </c>
      <c r="P81" s="3">
        <f t="shared" si="36"/>
        <v>0</v>
      </c>
      <c r="Q81" s="3">
        <f t="shared" si="36"/>
        <v>0</v>
      </c>
      <c r="R81" s="3">
        <f t="shared" si="36"/>
        <v>0</v>
      </c>
      <c r="S81" s="3">
        <f t="shared" si="36"/>
        <v>0</v>
      </c>
      <c r="T81" s="3">
        <f t="shared" si="36"/>
        <v>0</v>
      </c>
      <c r="U81" s="3">
        <f t="shared" si="36"/>
        <v>0</v>
      </c>
      <c r="V81" s="3">
        <f t="shared" si="36"/>
        <v>0</v>
      </c>
      <c r="W81" s="3">
        <f t="shared" si="36"/>
        <v>0</v>
      </c>
      <c r="X81" s="3">
        <f t="shared" si="36"/>
        <v>0</v>
      </c>
      <c r="Y81" s="3">
        <f t="shared" si="36"/>
        <v>0</v>
      </c>
      <c r="Z81" s="3">
        <f t="shared" si="36"/>
        <v>0</v>
      </c>
      <c r="AA81" s="3">
        <f t="shared" si="36"/>
        <v>0</v>
      </c>
      <c r="AB81" s="3">
        <f t="shared" si="36"/>
        <v>0</v>
      </c>
      <c r="AC81" s="3">
        <f t="shared" si="36"/>
        <v>0</v>
      </c>
      <c r="AD81" s="3">
        <f t="shared" si="36"/>
        <v>0</v>
      </c>
      <c r="AE81" s="3">
        <f t="shared" si="36"/>
        <v>0</v>
      </c>
      <c r="AF81" s="3">
        <f t="shared" si="36"/>
        <v>0</v>
      </c>
      <c r="AG81" s="3">
        <f t="shared" si="36"/>
        <v>0</v>
      </c>
      <c r="AH81" s="36">
        <f t="shared" si="36"/>
        <v>0</v>
      </c>
      <c r="AI81" s="44">
        <f t="shared" si="14"/>
        <v>5655.8942990113337</v>
      </c>
    </row>
    <row r="82" spans="2:35" s="1" customFormat="1" ht="43.5" hidden="1" customHeight="1" x14ac:dyDescent="0.25">
      <c r="B82" s="9" t="s">
        <v>55</v>
      </c>
      <c r="C82" s="54" t="s">
        <v>44</v>
      </c>
      <c r="D82" s="28">
        <f>(((D18-D19)*D49)+((D21+D22)*1000*D50)+(D24*D51)+((SUM(D5:D12))*D49))</f>
        <v>1192350.2050000001</v>
      </c>
      <c r="E82" s="3">
        <f t="shared" ref="E82:AH82" si="37">(((E18-E19)*E49)+((E21+E22)*1000*E50)+(E24*E51)+((SUM(E5:E12))*E49))</f>
        <v>1277147.8669999999</v>
      </c>
      <c r="F82" s="3">
        <f t="shared" si="37"/>
        <v>1569076.20505</v>
      </c>
      <c r="G82" s="3">
        <f t="shared" si="37"/>
        <v>1785943.8264499998</v>
      </c>
      <c r="H82" s="3">
        <f t="shared" si="37"/>
        <v>1734777.5018</v>
      </c>
      <c r="I82" s="3">
        <f t="shared" si="37"/>
        <v>1678004.0202999997</v>
      </c>
      <c r="J82" s="3">
        <f t="shared" si="37"/>
        <v>1642259.0342999997</v>
      </c>
      <c r="K82" s="3">
        <f t="shared" si="37"/>
        <v>1602490.7348500004</v>
      </c>
      <c r="L82" s="3">
        <f t="shared" si="37"/>
        <v>1402179.6344000003</v>
      </c>
      <c r="M82" s="3">
        <f t="shared" si="37"/>
        <v>1290505.8939499999</v>
      </c>
      <c r="N82" s="3">
        <f t="shared" si="37"/>
        <v>0</v>
      </c>
      <c r="O82" s="3">
        <f t="shared" si="37"/>
        <v>0</v>
      </c>
      <c r="P82" s="3">
        <f t="shared" si="37"/>
        <v>0</v>
      </c>
      <c r="Q82" s="3">
        <f t="shared" si="37"/>
        <v>0</v>
      </c>
      <c r="R82" s="3">
        <f t="shared" si="37"/>
        <v>0</v>
      </c>
      <c r="S82" s="3">
        <f t="shared" si="37"/>
        <v>0</v>
      </c>
      <c r="T82" s="3">
        <f t="shared" si="37"/>
        <v>0</v>
      </c>
      <c r="U82" s="3">
        <f t="shared" si="37"/>
        <v>0</v>
      </c>
      <c r="V82" s="3">
        <f t="shared" si="37"/>
        <v>0</v>
      </c>
      <c r="W82" s="3">
        <f t="shared" si="37"/>
        <v>0</v>
      </c>
      <c r="X82" s="3">
        <f t="shared" si="37"/>
        <v>0</v>
      </c>
      <c r="Y82" s="3">
        <f t="shared" si="37"/>
        <v>0</v>
      </c>
      <c r="Z82" s="3">
        <f t="shared" si="37"/>
        <v>0</v>
      </c>
      <c r="AA82" s="3">
        <f t="shared" si="37"/>
        <v>0</v>
      </c>
      <c r="AB82" s="3">
        <f t="shared" si="37"/>
        <v>0</v>
      </c>
      <c r="AC82" s="3">
        <f t="shared" si="37"/>
        <v>0</v>
      </c>
      <c r="AD82" s="3">
        <f t="shared" si="37"/>
        <v>0</v>
      </c>
      <c r="AE82" s="3">
        <f t="shared" si="37"/>
        <v>0</v>
      </c>
      <c r="AF82" s="3">
        <f t="shared" si="37"/>
        <v>0</v>
      </c>
      <c r="AG82" s="3">
        <f t="shared" si="37"/>
        <v>0</v>
      </c>
      <c r="AH82" s="36">
        <f t="shared" si="37"/>
        <v>0</v>
      </c>
      <c r="AI82" s="44">
        <f t="shared" si="14"/>
        <v>15174734.9231</v>
      </c>
    </row>
    <row r="83" spans="2:35" s="2" customFormat="1" ht="18" hidden="1" customHeight="1" thickBot="1" x14ac:dyDescent="0.3">
      <c r="B83" s="55" t="s">
        <v>60</v>
      </c>
      <c r="C83" s="56" t="s">
        <v>56</v>
      </c>
      <c r="D83" s="57">
        <f>D82/D81</f>
        <v>1904.670463449859</v>
      </c>
      <c r="E83" s="58">
        <f t="shared" ref="E83:AH83" si="38">E82/E81</f>
        <v>2003.2870259466424</v>
      </c>
      <c r="F83" s="58">
        <f t="shared" si="38"/>
        <v>2498.7322074813019</v>
      </c>
      <c r="G83" s="58">
        <f t="shared" si="38"/>
        <v>2881.8594573155378</v>
      </c>
      <c r="H83" s="58">
        <f t="shared" si="38"/>
        <v>2851.4934327302822</v>
      </c>
      <c r="I83" s="58">
        <f t="shared" si="38"/>
        <v>2879.4631160669619</v>
      </c>
      <c r="J83" s="58">
        <f t="shared" si="38"/>
        <v>3037.279200402807</v>
      </c>
      <c r="K83" s="58">
        <f t="shared" si="38"/>
        <v>3196.6738314208524</v>
      </c>
      <c r="L83" s="58">
        <f t="shared" si="38"/>
        <v>2956.6607515288056</v>
      </c>
      <c r="M83" s="58">
        <f t="shared" si="38"/>
        <v>2950.9581524316709</v>
      </c>
      <c r="N83" s="58" t="e">
        <f t="shared" si="38"/>
        <v>#DIV/0!</v>
      </c>
      <c r="O83" s="58" t="e">
        <f t="shared" si="38"/>
        <v>#DIV/0!</v>
      </c>
      <c r="P83" s="58" t="e">
        <f t="shared" si="38"/>
        <v>#DIV/0!</v>
      </c>
      <c r="Q83" s="58" t="e">
        <f t="shared" si="38"/>
        <v>#DIV/0!</v>
      </c>
      <c r="R83" s="58" t="e">
        <f t="shared" si="38"/>
        <v>#DIV/0!</v>
      </c>
      <c r="S83" s="58" t="e">
        <f t="shared" si="38"/>
        <v>#DIV/0!</v>
      </c>
      <c r="T83" s="58" t="e">
        <f t="shared" si="38"/>
        <v>#DIV/0!</v>
      </c>
      <c r="U83" s="58" t="e">
        <f t="shared" si="38"/>
        <v>#DIV/0!</v>
      </c>
      <c r="V83" s="58" t="e">
        <f t="shared" si="38"/>
        <v>#DIV/0!</v>
      </c>
      <c r="W83" s="58" t="e">
        <f t="shared" si="38"/>
        <v>#DIV/0!</v>
      </c>
      <c r="X83" s="58" t="e">
        <f t="shared" si="38"/>
        <v>#DIV/0!</v>
      </c>
      <c r="Y83" s="58" t="e">
        <f t="shared" si="38"/>
        <v>#DIV/0!</v>
      </c>
      <c r="Z83" s="58" t="e">
        <f t="shared" si="38"/>
        <v>#DIV/0!</v>
      </c>
      <c r="AA83" s="58" t="e">
        <f t="shared" si="38"/>
        <v>#DIV/0!</v>
      </c>
      <c r="AB83" s="58" t="e">
        <f t="shared" si="38"/>
        <v>#DIV/0!</v>
      </c>
      <c r="AC83" s="58" t="e">
        <f t="shared" si="38"/>
        <v>#DIV/0!</v>
      </c>
      <c r="AD83" s="58" t="e">
        <f t="shared" si="38"/>
        <v>#DIV/0!</v>
      </c>
      <c r="AE83" s="58" t="e">
        <f t="shared" si="38"/>
        <v>#DIV/0!</v>
      </c>
      <c r="AF83" s="58" t="e">
        <f t="shared" si="38"/>
        <v>#DIV/0!</v>
      </c>
      <c r="AG83" s="58" t="e">
        <f t="shared" si="38"/>
        <v>#DIV/0!</v>
      </c>
      <c r="AH83" s="59" t="e">
        <f t="shared" si="38"/>
        <v>#DIV/0!</v>
      </c>
      <c r="AI83" s="47"/>
    </row>
    <row r="85" spans="2:35" x14ac:dyDescent="0.25">
      <c r="D85">
        <f>D73/D59</f>
        <v>4041.1051556495559</v>
      </c>
      <c r="E85">
        <f t="shared" ref="E85:AI85" si="39">E73/E59</f>
        <v>4210.7000935956312</v>
      </c>
      <c r="F85">
        <f t="shared" si="39"/>
        <v>4341.8886857984489</v>
      </c>
      <c r="G85">
        <f t="shared" si="39"/>
        <v>4393.617367822997</v>
      </c>
      <c r="H85">
        <f t="shared" si="39"/>
        <v>4348.2382578538609</v>
      </c>
      <c r="I85">
        <f t="shared" si="39"/>
        <v>4443.4933443908949</v>
      </c>
      <c r="J85">
        <f t="shared" si="39"/>
        <v>4438.8465829856978</v>
      </c>
      <c r="K85">
        <f t="shared" si="39"/>
        <v>4752.6037897150527</v>
      </c>
      <c r="L85">
        <f t="shared" si="39"/>
        <v>4684.9322888740899</v>
      </c>
      <c r="M85">
        <f t="shared" si="39"/>
        <v>4478.9737872674787</v>
      </c>
      <c r="N85" t="e">
        <f t="shared" si="39"/>
        <v>#DIV/0!</v>
      </c>
      <c r="O85" t="e">
        <f t="shared" si="39"/>
        <v>#DIV/0!</v>
      </c>
      <c r="P85" t="e">
        <f t="shared" si="39"/>
        <v>#DIV/0!</v>
      </c>
      <c r="Q85" t="e">
        <f t="shared" si="39"/>
        <v>#DIV/0!</v>
      </c>
      <c r="R85" t="e">
        <f t="shared" si="39"/>
        <v>#DIV/0!</v>
      </c>
      <c r="S85" t="e">
        <f t="shared" si="39"/>
        <v>#DIV/0!</v>
      </c>
      <c r="T85" t="e">
        <f t="shared" si="39"/>
        <v>#DIV/0!</v>
      </c>
      <c r="U85" t="e">
        <f t="shared" si="39"/>
        <v>#DIV/0!</v>
      </c>
      <c r="V85" t="e">
        <f t="shared" si="39"/>
        <v>#DIV/0!</v>
      </c>
      <c r="W85" t="e">
        <f t="shared" si="39"/>
        <v>#DIV/0!</v>
      </c>
      <c r="X85" t="e">
        <f t="shared" si="39"/>
        <v>#DIV/0!</v>
      </c>
      <c r="Y85" t="e">
        <f t="shared" si="39"/>
        <v>#DIV/0!</v>
      </c>
      <c r="Z85" t="e">
        <f t="shared" si="39"/>
        <v>#DIV/0!</v>
      </c>
      <c r="AA85" t="e">
        <f t="shared" si="39"/>
        <v>#DIV/0!</v>
      </c>
      <c r="AB85" t="e">
        <f t="shared" si="39"/>
        <v>#DIV/0!</v>
      </c>
      <c r="AC85" t="e">
        <f t="shared" si="39"/>
        <v>#DIV/0!</v>
      </c>
      <c r="AD85" t="e">
        <f t="shared" si="39"/>
        <v>#DIV/0!</v>
      </c>
      <c r="AE85" t="e">
        <f t="shared" si="39"/>
        <v>#DIV/0!</v>
      </c>
      <c r="AF85" t="e">
        <f t="shared" si="39"/>
        <v>#DIV/0!</v>
      </c>
      <c r="AG85" t="e">
        <f t="shared" si="39"/>
        <v>#DIV/0!</v>
      </c>
      <c r="AH85" t="e">
        <f t="shared" si="39"/>
        <v>#DIV/0!</v>
      </c>
      <c r="AI85">
        <f t="shared" si="39"/>
        <v>0</v>
      </c>
    </row>
    <row r="86" spans="2:35" x14ac:dyDescent="0.25">
      <c r="D86">
        <f>D74/D63</f>
        <v>1317.6796851937613</v>
      </c>
      <c r="E86">
        <f t="shared" ref="E86:AI86" si="40">E74/E63</f>
        <v>1284.6666666666667</v>
      </c>
      <c r="F86">
        <f t="shared" si="40"/>
        <v>1297.4136363636364</v>
      </c>
      <c r="G86">
        <f t="shared" si="40"/>
        <v>1272.3721973094171</v>
      </c>
      <c r="H86">
        <f t="shared" si="40"/>
        <v>1276.5874439461886</v>
      </c>
      <c r="I86">
        <f t="shared" si="40"/>
        <v>1202.0536585365855</v>
      </c>
      <c r="J86">
        <f t="shared" si="40"/>
        <v>1288.4011627906978</v>
      </c>
      <c r="K86">
        <f t="shared" si="40"/>
        <v>1301.2549019607843</v>
      </c>
      <c r="L86">
        <f t="shared" si="40"/>
        <v>1307.3893129770993</v>
      </c>
      <c r="M86">
        <f t="shared" si="40"/>
        <v>1323.0821917808221</v>
      </c>
      <c r="N86" t="e">
        <f t="shared" si="40"/>
        <v>#DIV/0!</v>
      </c>
      <c r="O86" t="e">
        <f t="shared" si="40"/>
        <v>#DIV/0!</v>
      </c>
      <c r="P86" t="e">
        <f t="shared" si="40"/>
        <v>#DIV/0!</v>
      </c>
      <c r="Q86" t="e">
        <f t="shared" si="40"/>
        <v>#DIV/0!</v>
      </c>
      <c r="R86" t="e">
        <f t="shared" si="40"/>
        <v>#DIV/0!</v>
      </c>
      <c r="S86" t="e">
        <f t="shared" si="40"/>
        <v>#DIV/0!</v>
      </c>
      <c r="T86" t="e">
        <f t="shared" si="40"/>
        <v>#DIV/0!</v>
      </c>
      <c r="U86" t="e">
        <f t="shared" si="40"/>
        <v>#DIV/0!</v>
      </c>
      <c r="V86" t="e">
        <f t="shared" si="40"/>
        <v>#DIV/0!</v>
      </c>
      <c r="W86" t="e">
        <f t="shared" si="40"/>
        <v>#DIV/0!</v>
      </c>
      <c r="X86" t="e">
        <f t="shared" si="40"/>
        <v>#DIV/0!</v>
      </c>
      <c r="Y86" t="e">
        <f t="shared" si="40"/>
        <v>#DIV/0!</v>
      </c>
      <c r="Z86" t="e">
        <f t="shared" si="40"/>
        <v>#DIV/0!</v>
      </c>
      <c r="AA86" t="e">
        <f t="shared" si="40"/>
        <v>#DIV/0!</v>
      </c>
      <c r="AB86" t="e">
        <f t="shared" si="40"/>
        <v>#DIV/0!</v>
      </c>
      <c r="AC86" t="e">
        <f t="shared" si="40"/>
        <v>#DIV/0!</v>
      </c>
      <c r="AD86" t="e">
        <f t="shared" si="40"/>
        <v>#DIV/0!</v>
      </c>
      <c r="AE86" t="e">
        <f t="shared" si="40"/>
        <v>#DIV/0!</v>
      </c>
      <c r="AF86" t="e">
        <f t="shared" si="40"/>
        <v>#DIV/0!</v>
      </c>
      <c r="AG86" t="e">
        <f t="shared" si="40"/>
        <v>#DIV/0!</v>
      </c>
      <c r="AH86" t="e">
        <f t="shared" si="40"/>
        <v>#DIV/0!</v>
      </c>
      <c r="AI86">
        <f t="shared" si="40"/>
        <v>0</v>
      </c>
    </row>
    <row r="87" spans="2:35" ht="15.75" customHeight="1" x14ac:dyDescent="0.25">
      <c r="B87" t="s">
        <v>73</v>
      </c>
      <c r="D87">
        <f>D75/D66</f>
        <v>1261.0178999905486</v>
      </c>
      <c r="E87">
        <f t="shared" ref="E87:AI87" si="41">E75/E66</f>
        <v>1281.8181818181818</v>
      </c>
      <c r="F87">
        <f t="shared" si="41"/>
        <v>1378.6666666666667</v>
      </c>
      <c r="G87" t="e">
        <f t="shared" si="41"/>
        <v>#DIV/0!</v>
      </c>
      <c r="H87" t="e">
        <f t="shared" si="41"/>
        <v>#DIV/0!</v>
      </c>
      <c r="I87" t="e">
        <f t="shared" si="41"/>
        <v>#DIV/0!</v>
      </c>
      <c r="J87" t="e">
        <f t="shared" si="41"/>
        <v>#DIV/0!</v>
      </c>
      <c r="K87" t="e">
        <f t="shared" si="41"/>
        <v>#DIV/0!</v>
      </c>
      <c r="L87" t="e">
        <f t="shared" si="41"/>
        <v>#DIV/0!</v>
      </c>
      <c r="M87" t="e">
        <f t="shared" si="41"/>
        <v>#DIV/0!</v>
      </c>
      <c r="N87" t="e">
        <f t="shared" si="41"/>
        <v>#DIV/0!</v>
      </c>
      <c r="O87" t="e">
        <f t="shared" si="41"/>
        <v>#DIV/0!</v>
      </c>
      <c r="P87" t="e">
        <f t="shared" si="41"/>
        <v>#DIV/0!</v>
      </c>
      <c r="Q87" t="e">
        <f t="shared" si="41"/>
        <v>#DIV/0!</v>
      </c>
      <c r="R87" t="e">
        <f t="shared" si="41"/>
        <v>#DIV/0!</v>
      </c>
      <c r="S87" t="e">
        <f t="shared" si="41"/>
        <v>#DIV/0!</v>
      </c>
      <c r="T87" t="e">
        <f t="shared" si="41"/>
        <v>#DIV/0!</v>
      </c>
      <c r="U87" t="e">
        <f t="shared" si="41"/>
        <v>#DIV/0!</v>
      </c>
      <c r="V87" t="e">
        <f t="shared" si="41"/>
        <v>#DIV/0!</v>
      </c>
      <c r="W87" t="e">
        <f t="shared" si="41"/>
        <v>#DIV/0!</v>
      </c>
      <c r="X87" t="e">
        <f t="shared" si="41"/>
        <v>#DIV/0!</v>
      </c>
      <c r="Y87" t="e">
        <f t="shared" si="41"/>
        <v>#DIV/0!</v>
      </c>
      <c r="Z87" t="e">
        <f t="shared" si="41"/>
        <v>#DIV/0!</v>
      </c>
      <c r="AA87" t="e">
        <f t="shared" si="41"/>
        <v>#DIV/0!</v>
      </c>
      <c r="AB87" t="e">
        <f t="shared" si="41"/>
        <v>#DIV/0!</v>
      </c>
      <c r="AC87" t="e">
        <f t="shared" si="41"/>
        <v>#DIV/0!</v>
      </c>
      <c r="AD87" t="e">
        <f t="shared" si="41"/>
        <v>#DIV/0!</v>
      </c>
      <c r="AE87" t="e">
        <f t="shared" si="41"/>
        <v>#DIV/0!</v>
      </c>
      <c r="AF87" t="e">
        <f t="shared" si="41"/>
        <v>#DIV/0!</v>
      </c>
      <c r="AG87" t="e">
        <f t="shared" si="41"/>
        <v>#DIV/0!</v>
      </c>
      <c r="AH87" t="e">
        <f t="shared" si="41"/>
        <v>#DIV/0!</v>
      </c>
      <c r="AI87">
        <f t="shared" si="41"/>
        <v>0</v>
      </c>
    </row>
    <row r="88" spans="2:35" x14ac:dyDescent="0.25">
      <c r="D88" t="e">
        <f>D76/D69</f>
        <v>#DIV/0!</v>
      </c>
      <c r="E88" t="e">
        <f t="shared" ref="E88:AI88" si="42">E76/E69</f>
        <v>#DIV/0!</v>
      </c>
      <c r="F88">
        <f t="shared" si="42"/>
        <v>3571.4285714285716</v>
      </c>
      <c r="G88">
        <f t="shared" si="42"/>
        <v>3571.4285714285711</v>
      </c>
      <c r="H88">
        <f t="shared" si="42"/>
        <v>3571.4285714285716</v>
      </c>
      <c r="I88">
        <f t="shared" si="42"/>
        <v>3571.4285714285706</v>
      </c>
      <c r="J88">
        <f t="shared" si="42"/>
        <v>3571.4285714285711</v>
      </c>
      <c r="K88">
        <f t="shared" si="42"/>
        <v>3571.4285714285716</v>
      </c>
      <c r="L88">
        <f t="shared" si="42"/>
        <v>3571.4285714285711</v>
      </c>
      <c r="M88">
        <f t="shared" si="42"/>
        <v>6321.1125158027817</v>
      </c>
      <c r="N88" t="e">
        <f t="shared" si="42"/>
        <v>#DIV/0!</v>
      </c>
      <c r="O88" t="e">
        <f t="shared" si="42"/>
        <v>#DIV/0!</v>
      </c>
      <c r="P88" t="e">
        <f t="shared" si="42"/>
        <v>#DIV/0!</v>
      </c>
      <c r="Q88" t="e">
        <f t="shared" si="42"/>
        <v>#DIV/0!</v>
      </c>
      <c r="R88" t="e">
        <f t="shared" si="42"/>
        <v>#DIV/0!</v>
      </c>
      <c r="S88" t="e">
        <f t="shared" si="42"/>
        <v>#DIV/0!</v>
      </c>
      <c r="T88" t="e">
        <f t="shared" si="42"/>
        <v>#DIV/0!</v>
      </c>
      <c r="U88" t="e">
        <f t="shared" si="42"/>
        <v>#DIV/0!</v>
      </c>
      <c r="V88" t="e">
        <f t="shared" si="42"/>
        <v>#DIV/0!</v>
      </c>
      <c r="W88" t="e">
        <f t="shared" si="42"/>
        <v>#DIV/0!</v>
      </c>
      <c r="X88" t="e">
        <f t="shared" si="42"/>
        <v>#DIV/0!</v>
      </c>
      <c r="Y88" t="e">
        <f t="shared" si="42"/>
        <v>#DIV/0!</v>
      </c>
      <c r="Z88" t="e">
        <f t="shared" si="42"/>
        <v>#DIV/0!</v>
      </c>
      <c r="AA88" t="e">
        <f t="shared" si="42"/>
        <v>#DIV/0!</v>
      </c>
      <c r="AB88" t="e">
        <f t="shared" si="42"/>
        <v>#DIV/0!</v>
      </c>
      <c r="AC88" t="e">
        <f t="shared" si="42"/>
        <v>#DIV/0!</v>
      </c>
      <c r="AD88" t="e">
        <f t="shared" si="42"/>
        <v>#DIV/0!</v>
      </c>
      <c r="AE88" t="e">
        <f t="shared" si="42"/>
        <v>#DIV/0!</v>
      </c>
      <c r="AF88" t="e">
        <f t="shared" si="42"/>
        <v>#DIV/0!</v>
      </c>
      <c r="AG88" t="e">
        <f t="shared" si="42"/>
        <v>#DIV/0!</v>
      </c>
      <c r="AH88" t="e">
        <f t="shared" si="42"/>
        <v>#DIV/0!</v>
      </c>
      <c r="AI88">
        <f t="shared" si="42"/>
        <v>0</v>
      </c>
    </row>
    <row r="89" spans="2:35" x14ac:dyDescent="0.25">
      <c r="D89">
        <f>D77/D70</f>
        <v>522250.31605562579</v>
      </c>
      <c r="E89">
        <f>E77/E70</f>
        <v>377084.0707964602</v>
      </c>
      <c r="F89">
        <f t="shared" ref="F89:AI89" si="43">F77/F70</f>
        <v>160471.97640117994</v>
      </c>
      <c r="G89">
        <f t="shared" si="43"/>
        <v>36926.79002413516</v>
      </c>
      <c r="H89" t="e">
        <f t="shared" si="43"/>
        <v>#DIV/0!</v>
      </c>
      <c r="I89" t="e">
        <f t="shared" si="43"/>
        <v>#DIV/0!</v>
      </c>
      <c r="J89" t="e">
        <f t="shared" si="43"/>
        <v>#DIV/0!</v>
      </c>
      <c r="K89" t="e">
        <f t="shared" si="43"/>
        <v>#DIV/0!</v>
      </c>
      <c r="L89" t="e">
        <f t="shared" si="43"/>
        <v>#DIV/0!</v>
      </c>
      <c r="M89">
        <f t="shared" si="43"/>
        <v>31421.415929203544</v>
      </c>
      <c r="N89" t="e">
        <f t="shared" si="43"/>
        <v>#DIV/0!</v>
      </c>
      <c r="O89" t="e">
        <f t="shared" si="43"/>
        <v>#DIV/0!</v>
      </c>
      <c r="P89" t="e">
        <f t="shared" si="43"/>
        <v>#DIV/0!</v>
      </c>
      <c r="Q89" t="e">
        <f t="shared" si="43"/>
        <v>#DIV/0!</v>
      </c>
      <c r="R89" t="e">
        <f t="shared" si="43"/>
        <v>#DIV/0!</v>
      </c>
      <c r="S89" t="e">
        <f t="shared" si="43"/>
        <v>#DIV/0!</v>
      </c>
      <c r="T89" t="e">
        <f t="shared" si="43"/>
        <v>#DIV/0!</v>
      </c>
      <c r="U89" t="e">
        <f t="shared" si="43"/>
        <v>#DIV/0!</v>
      </c>
      <c r="V89" t="e">
        <f t="shared" si="43"/>
        <v>#DIV/0!</v>
      </c>
      <c r="W89" t="e">
        <f t="shared" si="43"/>
        <v>#DIV/0!</v>
      </c>
      <c r="X89" t="e">
        <f t="shared" si="43"/>
        <v>#DIV/0!</v>
      </c>
      <c r="Y89" t="e">
        <f t="shared" si="43"/>
        <v>#DIV/0!</v>
      </c>
      <c r="Z89" t="e">
        <f t="shared" si="43"/>
        <v>#DIV/0!</v>
      </c>
      <c r="AA89" t="e">
        <f t="shared" si="43"/>
        <v>#DIV/0!</v>
      </c>
      <c r="AB89" t="e">
        <f t="shared" si="43"/>
        <v>#DIV/0!</v>
      </c>
      <c r="AC89" t="e">
        <f t="shared" si="43"/>
        <v>#DIV/0!</v>
      </c>
      <c r="AD89" t="e">
        <f t="shared" si="43"/>
        <v>#DIV/0!</v>
      </c>
      <c r="AE89" t="e">
        <f t="shared" si="43"/>
        <v>#DIV/0!</v>
      </c>
      <c r="AF89" t="e">
        <f t="shared" si="43"/>
        <v>#DIV/0!</v>
      </c>
      <c r="AG89" t="e">
        <f t="shared" si="43"/>
        <v>#DIV/0!</v>
      </c>
      <c r="AH89" t="e">
        <f t="shared" si="43"/>
        <v>#DIV/0!</v>
      </c>
      <c r="AI89">
        <f t="shared" si="43"/>
        <v>0</v>
      </c>
    </row>
    <row r="90" spans="2:35" x14ac:dyDescent="0.25">
      <c r="D90">
        <f>D78/D71</f>
        <v>9924.4625217896555</v>
      </c>
      <c r="E90">
        <f t="shared" ref="E90:AI90" si="44">E78/E71</f>
        <v>9924.4625217896555</v>
      </c>
      <c r="F90">
        <f t="shared" si="44"/>
        <v>9924.4625217896573</v>
      </c>
      <c r="G90">
        <f t="shared" si="44"/>
        <v>9924.4625217896555</v>
      </c>
      <c r="H90">
        <f t="shared" si="44"/>
        <v>9924.4625217896555</v>
      </c>
      <c r="I90">
        <f t="shared" si="44"/>
        <v>9924.4625217896555</v>
      </c>
      <c r="J90">
        <f t="shared" si="44"/>
        <v>9924.4625217896555</v>
      </c>
      <c r="K90">
        <f t="shared" si="44"/>
        <v>9924.4625217896573</v>
      </c>
      <c r="L90">
        <f t="shared" si="44"/>
        <v>9924.4625217896555</v>
      </c>
      <c r="M90">
        <f t="shared" si="44"/>
        <v>9924.4625217896555</v>
      </c>
      <c r="N90" t="e">
        <f t="shared" si="44"/>
        <v>#DIV/0!</v>
      </c>
      <c r="O90" t="e">
        <f t="shared" si="44"/>
        <v>#DIV/0!</v>
      </c>
      <c r="P90" t="e">
        <f t="shared" si="44"/>
        <v>#DIV/0!</v>
      </c>
      <c r="Q90" t="e">
        <f t="shared" si="44"/>
        <v>#DIV/0!</v>
      </c>
      <c r="R90" t="e">
        <f t="shared" si="44"/>
        <v>#DIV/0!</v>
      </c>
      <c r="S90" t="e">
        <f t="shared" si="44"/>
        <v>#DIV/0!</v>
      </c>
      <c r="T90" t="e">
        <f t="shared" si="44"/>
        <v>#DIV/0!</v>
      </c>
      <c r="U90" t="e">
        <f t="shared" si="44"/>
        <v>#DIV/0!</v>
      </c>
      <c r="V90" t="e">
        <f t="shared" si="44"/>
        <v>#DIV/0!</v>
      </c>
      <c r="W90" t="e">
        <f t="shared" si="44"/>
        <v>#DIV/0!</v>
      </c>
      <c r="X90" t="e">
        <f t="shared" si="44"/>
        <v>#DIV/0!</v>
      </c>
      <c r="Y90" t="e">
        <f t="shared" si="44"/>
        <v>#DIV/0!</v>
      </c>
      <c r="Z90" t="e">
        <f t="shared" si="44"/>
        <v>#DIV/0!</v>
      </c>
      <c r="AA90" t="e">
        <f t="shared" si="44"/>
        <v>#DIV/0!</v>
      </c>
      <c r="AB90" t="e">
        <f t="shared" si="44"/>
        <v>#DIV/0!</v>
      </c>
      <c r="AC90" t="e">
        <f t="shared" si="44"/>
        <v>#DIV/0!</v>
      </c>
      <c r="AD90" t="e">
        <f t="shared" si="44"/>
        <v>#DIV/0!</v>
      </c>
      <c r="AE90" t="e">
        <f t="shared" si="44"/>
        <v>#DIV/0!</v>
      </c>
      <c r="AF90" t="e">
        <f t="shared" si="44"/>
        <v>#DIV/0!</v>
      </c>
      <c r="AG90" t="e">
        <f t="shared" si="44"/>
        <v>#DIV/0!</v>
      </c>
      <c r="AH90" t="e">
        <f t="shared" si="44"/>
        <v>#DIV/0!</v>
      </c>
      <c r="AI90" t="e">
        <f t="shared" si="44"/>
        <v>#DIV/0!</v>
      </c>
    </row>
    <row r="94" spans="2:35" x14ac:dyDescent="0.25">
      <c r="C94" t="s">
        <v>92</v>
      </c>
      <c r="D94">
        <v>4413</v>
      </c>
    </row>
    <row r="95" spans="2:35" x14ac:dyDescent="0.25">
      <c r="C95" t="s">
        <v>93</v>
      </c>
      <c r="D95">
        <v>1287</v>
      </c>
    </row>
    <row r="96" spans="2:35" x14ac:dyDescent="0.25">
      <c r="C96" t="s">
        <v>94</v>
      </c>
      <c r="D96">
        <v>1307</v>
      </c>
    </row>
    <row r="97" spans="3:4" x14ac:dyDescent="0.25">
      <c r="C97" t="s">
        <v>95</v>
      </c>
    </row>
    <row r="98" spans="3:4" x14ac:dyDescent="0.25">
      <c r="C98" t="s">
        <v>96</v>
      </c>
    </row>
    <row r="99" spans="3:4" x14ac:dyDescent="0.25">
      <c r="C99" t="s">
        <v>90</v>
      </c>
      <c r="D99">
        <v>9924</v>
      </c>
    </row>
  </sheetData>
  <mergeCells count="22">
    <mergeCell ref="B68:C68"/>
    <mergeCell ref="D68:AI68"/>
    <mergeCell ref="B48:C48"/>
    <mergeCell ref="D48:AI48"/>
    <mergeCell ref="B57:C57"/>
    <mergeCell ref="D57:AI57"/>
    <mergeCell ref="B61:C61"/>
    <mergeCell ref="D61:AI61"/>
    <mergeCell ref="B45:C45"/>
    <mergeCell ref="D45:AI45"/>
    <mergeCell ref="B3:C3"/>
    <mergeCell ref="B4:C4"/>
    <mergeCell ref="D4:AI4"/>
    <mergeCell ref="B20:C20"/>
    <mergeCell ref="D20:AI20"/>
    <mergeCell ref="B23:C23"/>
    <mergeCell ref="D23:AI23"/>
    <mergeCell ref="B25:C25"/>
    <mergeCell ref="B29:C29"/>
    <mergeCell ref="D29:AI29"/>
    <mergeCell ref="B38:C38"/>
    <mergeCell ref="D38:AI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86"/>
  <sheetViews>
    <sheetView topLeftCell="A67" zoomScale="80" zoomScaleNormal="80" workbookViewId="0">
      <selection activeCell="E89" sqref="E89"/>
    </sheetView>
  </sheetViews>
  <sheetFormatPr defaultRowHeight="15" x14ac:dyDescent="0.25"/>
  <cols>
    <col min="2" max="2" width="61.7109375" bestFit="1" customWidth="1"/>
    <col min="3" max="3" width="12.140625" bestFit="1" customWidth="1"/>
    <col min="4" max="4" width="11.42578125" customWidth="1"/>
    <col min="5" max="5" width="11.5703125" bestFit="1" customWidth="1"/>
    <col min="6" max="6" width="12.5703125" bestFit="1" customWidth="1"/>
    <col min="7" max="34" width="11.5703125" bestFit="1" customWidth="1"/>
    <col min="35" max="35" width="12.7109375" bestFit="1" customWidth="1"/>
  </cols>
  <sheetData>
    <row r="2" spans="1:35" ht="15.75" thickBot="1" x14ac:dyDescent="0.3">
      <c r="A2">
        <f>550+35</f>
        <v>585</v>
      </c>
    </row>
    <row r="3" spans="1:35" ht="15.75" thickBot="1" x14ac:dyDescent="0.3">
      <c r="B3" s="233" t="s">
        <v>33</v>
      </c>
      <c r="C3" s="234"/>
      <c r="D3" s="48">
        <v>42339</v>
      </c>
      <c r="E3" s="48">
        <v>42340</v>
      </c>
      <c r="F3" s="48">
        <v>42341</v>
      </c>
      <c r="G3" s="48">
        <v>42342</v>
      </c>
      <c r="H3" s="48">
        <v>42343</v>
      </c>
      <c r="I3" s="48">
        <v>42344</v>
      </c>
      <c r="J3" s="48">
        <v>42345</v>
      </c>
      <c r="K3" s="48">
        <v>42346</v>
      </c>
      <c r="L3" s="48">
        <v>42347</v>
      </c>
      <c r="M3" s="48">
        <v>42348</v>
      </c>
      <c r="N3" s="48">
        <v>42349</v>
      </c>
      <c r="O3" s="48">
        <v>42350</v>
      </c>
      <c r="P3" s="48">
        <v>42351</v>
      </c>
      <c r="Q3" s="48">
        <v>42352</v>
      </c>
      <c r="R3" s="48">
        <v>42353</v>
      </c>
      <c r="S3" s="48">
        <v>42354</v>
      </c>
      <c r="T3" s="48">
        <v>42355</v>
      </c>
      <c r="U3" s="48">
        <v>42356</v>
      </c>
      <c r="V3" s="48">
        <v>42357</v>
      </c>
      <c r="W3" s="48">
        <v>42358</v>
      </c>
      <c r="X3" s="48">
        <v>42359</v>
      </c>
      <c r="Y3" s="48">
        <v>42360</v>
      </c>
      <c r="Z3" s="48">
        <v>42361</v>
      </c>
      <c r="AA3" s="48">
        <v>42362</v>
      </c>
      <c r="AB3" s="48">
        <v>42363</v>
      </c>
      <c r="AC3" s="48">
        <v>42364</v>
      </c>
      <c r="AD3" s="48">
        <v>42365</v>
      </c>
      <c r="AE3" s="48">
        <v>42366</v>
      </c>
      <c r="AF3" s="48">
        <v>42367</v>
      </c>
      <c r="AG3" s="48">
        <v>42368</v>
      </c>
      <c r="AH3" s="48">
        <v>42369</v>
      </c>
      <c r="AI3" s="52" t="s">
        <v>45</v>
      </c>
    </row>
    <row r="4" spans="1:35" ht="16.5" thickBot="1" x14ac:dyDescent="0.3">
      <c r="B4" s="231" t="s">
        <v>16</v>
      </c>
      <c r="C4" s="232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30"/>
    </row>
    <row r="5" spans="1:35" x14ac:dyDescent="0.25">
      <c r="B5" s="22" t="s">
        <v>0</v>
      </c>
      <c r="C5" s="101" t="s">
        <v>1</v>
      </c>
      <c r="D5" s="162">
        <v>64.099999999999994</v>
      </c>
      <c r="E5" s="162">
        <v>58.48</v>
      </c>
      <c r="F5" s="162">
        <v>83.6</v>
      </c>
      <c r="G5" s="162">
        <v>64</v>
      </c>
      <c r="H5" s="162">
        <v>52.9</v>
      </c>
      <c r="I5" s="162">
        <v>0</v>
      </c>
      <c r="J5" s="162">
        <v>133</v>
      </c>
      <c r="K5" s="162">
        <v>97.47</v>
      </c>
      <c r="L5" s="162">
        <v>61.3</v>
      </c>
      <c r="M5" s="162">
        <v>25.065000000000001</v>
      </c>
      <c r="N5" s="162">
        <v>0</v>
      </c>
      <c r="O5" s="162">
        <v>0</v>
      </c>
      <c r="P5" s="162">
        <v>1091.72</v>
      </c>
      <c r="Q5" s="162">
        <v>3386.5600000000004</v>
      </c>
      <c r="R5" s="162">
        <v>3456.1850000000004</v>
      </c>
      <c r="S5" s="162">
        <v>1191.98</v>
      </c>
      <c r="T5" s="162">
        <v>61.27</v>
      </c>
      <c r="U5" s="162">
        <v>217.23</v>
      </c>
      <c r="V5" s="162">
        <v>61.27</v>
      </c>
      <c r="W5" s="162">
        <v>69.62</v>
      </c>
      <c r="X5" s="162">
        <v>0</v>
      </c>
      <c r="Y5" s="162">
        <v>0</v>
      </c>
      <c r="Z5" s="162">
        <v>0</v>
      </c>
      <c r="AA5" s="162">
        <v>0</v>
      </c>
      <c r="AB5" s="162">
        <v>0</v>
      </c>
      <c r="AC5" s="162">
        <v>158</v>
      </c>
      <c r="AD5" s="162">
        <v>225</v>
      </c>
      <c r="AE5" s="162">
        <v>56</v>
      </c>
      <c r="AF5" s="162">
        <v>45</v>
      </c>
      <c r="AG5" s="162">
        <v>38.99</v>
      </c>
      <c r="AH5" s="162">
        <v>0</v>
      </c>
      <c r="AI5" s="103">
        <f>SUM(D5:AH5)</f>
        <v>10698.740000000002</v>
      </c>
    </row>
    <row r="6" spans="1:35" x14ac:dyDescent="0.25">
      <c r="B6" s="15" t="s">
        <v>2</v>
      </c>
      <c r="C6" s="15" t="s">
        <v>1</v>
      </c>
      <c r="D6" s="162">
        <v>69.599999999999994</v>
      </c>
      <c r="E6" s="162">
        <v>108.6</v>
      </c>
      <c r="F6" s="162">
        <v>105.83</v>
      </c>
      <c r="G6" s="162">
        <v>84</v>
      </c>
      <c r="H6" s="162">
        <v>91.9</v>
      </c>
      <c r="I6" s="162">
        <v>83.55</v>
      </c>
      <c r="J6" s="162">
        <v>64.05</v>
      </c>
      <c r="K6" s="162">
        <v>125.32</v>
      </c>
      <c r="L6" s="162">
        <v>86.3</v>
      </c>
      <c r="M6" s="162">
        <v>58.484999999999999</v>
      </c>
      <c r="N6" s="162">
        <v>122.54</v>
      </c>
      <c r="O6" s="162">
        <v>75.195000000000007</v>
      </c>
      <c r="P6" s="162">
        <v>77.98</v>
      </c>
      <c r="Q6" s="162">
        <v>94.69</v>
      </c>
      <c r="R6" s="162">
        <v>1512.2550000000001</v>
      </c>
      <c r="S6" s="162">
        <v>5400.1150000000007</v>
      </c>
      <c r="T6" s="162">
        <v>69.62</v>
      </c>
      <c r="U6" s="162">
        <v>103</v>
      </c>
      <c r="V6" s="162">
        <v>69.62</v>
      </c>
      <c r="W6" s="162">
        <v>80.760000000000005</v>
      </c>
      <c r="X6" s="162">
        <v>72.41</v>
      </c>
      <c r="Y6" s="162">
        <v>77.98</v>
      </c>
      <c r="Z6" s="162">
        <v>97.47</v>
      </c>
      <c r="AA6" s="162">
        <v>108</v>
      </c>
      <c r="AB6" s="162">
        <v>0</v>
      </c>
      <c r="AC6" s="162">
        <v>732</v>
      </c>
      <c r="AD6" s="162">
        <v>64</v>
      </c>
      <c r="AE6" s="162">
        <v>103</v>
      </c>
      <c r="AF6" s="162">
        <v>56</v>
      </c>
      <c r="AG6" s="162">
        <v>125.3</v>
      </c>
      <c r="AH6" s="162">
        <v>58.4</v>
      </c>
      <c r="AI6" s="104">
        <f t="shared" ref="AI6:AI47" si="0">SUM(D6:AH6)</f>
        <v>9977.9699999999993</v>
      </c>
    </row>
    <row r="7" spans="1:35" x14ac:dyDescent="0.25">
      <c r="B7" s="15" t="s">
        <v>3</v>
      </c>
      <c r="C7" s="15" t="s">
        <v>1</v>
      </c>
      <c r="D7" s="162">
        <v>0</v>
      </c>
      <c r="E7" s="162">
        <v>0</v>
      </c>
      <c r="F7" s="162">
        <v>0</v>
      </c>
      <c r="G7" s="162">
        <v>0</v>
      </c>
      <c r="H7" s="162">
        <v>0</v>
      </c>
      <c r="I7" s="162">
        <v>0</v>
      </c>
      <c r="J7" s="162">
        <v>0</v>
      </c>
      <c r="K7" s="162">
        <v>0</v>
      </c>
      <c r="L7" s="162">
        <v>0</v>
      </c>
      <c r="M7" s="162">
        <v>0</v>
      </c>
      <c r="N7" s="162">
        <v>0</v>
      </c>
      <c r="O7" s="162">
        <v>0</v>
      </c>
      <c r="P7" s="162">
        <v>0</v>
      </c>
      <c r="Q7" s="162">
        <v>0</v>
      </c>
      <c r="R7" s="162">
        <v>0</v>
      </c>
      <c r="S7" s="162">
        <v>0</v>
      </c>
      <c r="T7" s="162">
        <v>0</v>
      </c>
      <c r="U7" s="162">
        <v>0</v>
      </c>
      <c r="V7" s="162">
        <v>0</v>
      </c>
      <c r="W7" s="162">
        <v>0</v>
      </c>
      <c r="X7" s="162">
        <v>0</v>
      </c>
      <c r="Y7" s="162">
        <v>0</v>
      </c>
      <c r="Z7" s="162">
        <v>0</v>
      </c>
      <c r="AA7" s="162">
        <v>0</v>
      </c>
      <c r="AB7" s="162">
        <v>0</v>
      </c>
      <c r="AC7" s="162">
        <v>0</v>
      </c>
      <c r="AD7" s="162">
        <v>0</v>
      </c>
      <c r="AE7" s="162">
        <v>0</v>
      </c>
      <c r="AF7" s="162">
        <v>0</v>
      </c>
      <c r="AG7" s="162">
        <v>0</v>
      </c>
      <c r="AH7" s="162">
        <v>1612</v>
      </c>
      <c r="AI7" s="104">
        <f t="shared" si="0"/>
        <v>1612</v>
      </c>
    </row>
    <row r="8" spans="1:35" x14ac:dyDescent="0.25">
      <c r="B8" s="15" t="s">
        <v>4</v>
      </c>
      <c r="C8" s="15" t="s">
        <v>1</v>
      </c>
      <c r="D8" s="162">
        <v>0</v>
      </c>
      <c r="E8" s="162">
        <v>0</v>
      </c>
      <c r="F8" s="162">
        <v>0</v>
      </c>
      <c r="G8" s="162">
        <v>0</v>
      </c>
      <c r="H8" s="162">
        <v>0</v>
      </c>
      <c r="I8" s="162">
        <v>0</v>
      </c>
      <c r="J8" s="162">
        <v>0</v>
      </c>
      <c r="K8" s="162">
        <v>0</v>
      </c>
      <c r="L8" s="162">
        <v>0</v>
      </c>
      <c r="M8" s="162">
        <v>0</v>
      </c>
      <c r="N8" s="162">
        <v>0</v>
      </c>
      <c r="O8" s="162">
        <v>0</v>
      </c>
      <c r="P8" s="162">
        <v>0</v>
      </c>
      <c r="Q8" s="162">
        <v>0</v>
      </c>
      <c r="R8" s="162">
        <v>0</v>
      </c>
      <c r="S8" s="162">
        <v>0</v>
      </c>
      <c r="T8" s="162">
        <v>0</v>
      </c>
      <c r="U8" s="162">
        <v>0</v>
      </c>
      <c r="V8" s="162">
        <v>0</v>
      </c>
      <c r="W8" s="162">
        <v>0</v>
      </c>
      <c r="X8" s="162">
        <v>0</v>
      </c>
      <c r="Y8" s="162">
        <v>0</v>
      </c>
      <c r="Z8" s="162">
        <v>0</v>
      </c>
      <c r="AA8" s="162">
        <v>0</v>
      </c>
      <c r="AB8" s="162">
        <v>0</v>
      </c>
      <c r="AC8" s="162">
        <v>0</v>
      </c>
      <c r="AD8" s="162">
        <v>0</v>
      </c>
      <c r="AE8" s="162">
        <v>0</v>
      </c>
      <c r="AF8" s="162">
        <v>0</v>
      </c>
      <c r="AG8" s="162">
        <v>0</v>
      </c>
      <c r="AH8" s="162">
        <v>1389.7</v>
      </c>
      <c r="AI8" s="104">
        <f t="shared" si="0"/>
        <v>1389.7</v>
      </c>
    </row>
    <row r="9" spans="1:35" x14ac:dyDescent="0.25">
      <c r="B9" s="15" t="s">
        <v>5</v>
      </c>
      <c r="C9" s="15" t="s">
        <v>1</v>
      </c>
      <c r="D9" s="162">
        <v>0</v>
      </c>
      <c r="E9" s="162">
        <v>0</v>
      </c>
      <c r="F9" s="162">
        <v>0</v>
      </c>
      <c r="G9" s="162">
        <v>0</v>
      </c>
      <c r="H9" s="162">
        <v>0</v>
      </c>
      <c r="I9" s="162">
        <v>0</v>
      </c>
      <c r="J9" s="162">
        <v>0</v>
      </c>
      <c r="K9" s="162">
        <v>0</v>
      </c>
      <c r="L9" s="162">
        <v>0</v>
      </c>
      <c r="M9" s="162">
        <v>0</v>
      </c>
      <c r="N9" s="162">
        <v>0</v>
      </c>
      <c r="O9" s="162">
        <v>0</v>
      </c>
      <c r="P9" s="162">
        <v>0</v>
      </c>
      <c r="Q9" s="162">
        <v>0</v>
      </c>
      <c r="R9" s="162">
        <v>0</v>
      </c>
      <c r="S9" s="162">
        <v>0</v>
      </c>
      <c r="T9" s="162">
        <v>0</v>
      </c>
      <c r="U9" s="162">
        <v>0</v>
      </c>
      <c r="V9" s="162">
        <v>0</v>
      </c>
      <c r="W9" s="162">
        <v>0</v>
      </c>
      <c r="X9" s="162">
        <v>0</v>
      </c>
      <c r="Y9" s="162">
        <v>0</v>
      </c>
      <c r="Z9" s="162">
        <v>0</v>
      </c>
      <c r="AA9" s="162">
        <v>0</v>
      </c>
      <c r="AB9" s="162">
        <v>0</v>
      </c>
      <c r="AC9" s="162">
        <v>0</v>
      </c>
      <c r="AD9" s="162">
        <v>0</v>
      </c>
      <c r="AE9" s="162">
        <v>0</v>
      </c>
      <c r="AF9" s="162">
        <v>0</v>
      </c>
      <c r="AG9" s="162">
        <v>0</v>
      </c>
      <c r="AH9" s="162">
        <v>1201.4000000000001</v>
      </c>
      <c r="AI9" s="104">
        <f t="shared" si="0"/>
        <v>1201.4000000000001</v>
      </c>
    </row>
    <row r="10" spans="1:35" x14ac:dyDescent="0.25">
      <c r="B10" s="15" t="s">
        <v>6</v>
      </c>
      <c r="C10" s="15" t="s">
        <v>1</v>
      </c>
      <c r="D10" s="162">
        <v>0</v>
      </c>
      <c r="E10" s="162">
        <v>0</v>
      </c>
      <c r="F10" s="162">
        <v>0</v>
      </c>
      <c r="G10" s="162">
        <v>0</v>
      </c>
      <c r="H10" s="162">
        <v>0</v>
      </c>
      <c r="I10" s="162">
        <v>0</v>
      </c>
      <c r="J10" s="162">
        <v>0</v>
      </c>
      <c r="K10" s="162">
        <v>0</v>
      </c>
      <c r="L10" s="162">
        <v>0</v>
      </c>
      <c r="M10" s="162">
        <v>0</v>
      </c>
      <c r="N10" s="162">
        <v>0</v>
      </c>
      <c r="O10" s="162">
        <v>0</v>
      </c>
      <c r="P10" s="162">
        <v>2601.19</v>
      </c>
      <c r="Q10" s="162">
        <v>5489.2350000000006</v>
      </c>
      <c r="R10" s="162">
        <v>6725.7750000000005</v>
      </c>
      <c r="S10" s="162">
        <v>6040.665</v>
      </c>
      <c r="T10" s="162">
        <v>0</v>
      </c>
      <c r="U10" s="162">
        <v>0</v>
      </c>
      <c r="V10" s="162">
        <v>0</v>
      </c>
      <c r="W10" s="162">
        <v>0</v>
      </c>
      <c r="X10" s="162">
        <v>0</v>
      </c>
      <c r="Y10" s="162">
        <v>0</v>
      </c>
      <c r="Z10" s="162">
        <v>0</v>
      </c>
      <c r="AA10" s="162">
        <v>0</v>
      </c>
      <c r="AB10" s="162">
        <v>0</v>
      </c>
      <c r="AC10" s="162">
        <v>0</v>
      </c>
      <c r="AD10" s="162">
        <v>0</v>
      </c>
      <c r="AE10" s="162">
        <v>0</v>
      </c>
      <c r="AF10" s="162">
        <v>0</v>
      </c>
      <c r="AG10" s="162">
        <v>0</v>
      </c>
      <c r="AH10" s="162">
        <v>0</v>
      </c>
      <c r="AI10" s="104">
        <f t="shared" si="0"/>
        <v>20856.865000000002</v>
      </c>
    </row>
    <row r="11" spans="1:35" x14ac:dyDescent="0.25">
      <c r="B11" s="15" t="s">
        <v>7</v>
      </c>
      <c r="C11" s="15" t="s">
        <v>1</v>
      </c>
      <c r="D11" s="162">
        <v>0</v>
      </c>
      <c r="E11" s="162">
        <v>0</v>
      </c>
      <c r="F11" s="162">
        <v>0</v>
      </c>
      <c r="G11" s="162">
        <v>0</v>
      </c>
      <c r="H11" s="162">
        <v>0</v>
      </c>
      <c r="I11" s="162">
        <v>0</v>
      </c>
      <c r="J11" s="162">
        <v>0</v>
      </c>
      <c r="K11" s="162">
        <v>0</v>
      </c>
      <c r="L11" s="162">
        <v>0</v>
      </c>
      <c r="M11" s="162">
        <v>0</v>
      </c>
      <c r="N11" s="162">
        <v>0</v>
      </c>
      <c r="O11" s="162">
        <v>0</v>
      </c>
      <c r="P11" s="162">
        <v>1275.53</v>
      </c>
      <c r="Q11" s="162">
        <v>2988.3050000000003</v>
      </c>
      <c r="R11" s="162">
        <v>3177.6849999999999</v>
      </c>
      <c r="S11" s="162">
        <v>2985.52</v>
      </c>
      <c r="T11" s="162">
        <v>0</v>
      </c>
      <c r="U11" s="162">
        <v>0</v>
      </c>
      <c r="V11" s="162">
        <v>0</v>
      </c>
      <c r="W11" s="162">
        <v>0</v>
      </c>
      <c r="X11" s="162">
        <v>0</v>
      </c>
      <c r="Y11" s="162">
        <v>0</v>
      </c>
      <c r="Z11" s="162">
        <v>0</v>
      </c>
      <c r="AA11" s="162">
        <v>0</v>
      </c>
      <c r="AB11" s="162">
        <v>0</v>
      </c>
      <c r="AC11" s="162">
        <v>0</v>
      </c>
      <c r="AD11" s="162">
        <v>0</v>
      </c>
      <c r="AE11" s="162">
        <v>0</v>
      </c>
      <c r="AF11" s="162">
        <v>0</v>
      </c>
      <c r="AG11" s="162">
        <v>0</v>
      </c>
      <c r="AH11" s="162">
        <v>0</v>
      </c>
      <c r="AI11" s="104">
        <f t="shared" si="0"/>
        <v>10427.040000000001</v>
      </c>
    </row>
    <row r="12" spans="1:35" x14ac:dyDescent="0.25">
      <c r="B12" s="15" t="s">
        <v>8</v>
      </c>
      <c r="C12" s="15" t="s">
        <v>1</v>
      </c>
      <c r="D12" s="162">
        <v>0</v>
      </c>
      <c r="E12" s="162">
        <v>0</v>
      </c>
      <c r="F12" s="162">
        <v>0</v>
      </c>
      <c r="G12" s="162">
        <v>0</v>
      </c>
      <c r="H12" s="162">
        <v>0</v>
      </c>
      <c r="I12" s="162">
        <v>0</v>
      </c>
      <c r="J12" s="162">
        <v>0</v>
      </c>
      <c r="K12" s="162">
        <v>0</v>
      </c>
      <c r="L12" s="162">
        <v>0</v>
      </c>
      <c r="M12" s="162">
        <v>0</v>
      </c>
      <c r="N12" s="162">
        <v>0</v>
      </c>
      <c r="O12" s="162">
        <v>0</v>
      </c>
      <c r="P12" s="162">
        <v>0</v>
      </c>
      <c r="Q12" s="162">
        <v>311.92</v>
      </c>
      <c r="R12" s="162">
        <v>0</v>
      </c>
      <c r="S12" s="162">
        <v>0</v>
      </c>
      <c r="T12" s="162">
        <v>0</v>
      </c>
      <c r="U12" s="162">
        <v>0</v>
      </c>
      <c r="V12" s="162">
        <v>0</v>
      </c>
      <c r="W12" s="162">
        <v>0</v>
      </c>
      <c r="X12" s="162">
        <v>0</v>
      </c>
      <c r="Y12" s="162">
        <v>0</v>
      </c>
      <c r="Z12" s="162">
        <v>0</v>
      </c>
      <c r="AA12" s="162">
        <v>0</v>
      </c>
      <c r="AB12" s="162">
        <v>0</v>
      </c>
      <c r="AC12" s="162">
        <v>0</v>
      </c>
      <c r="AD12" s="162">
        <v>0</v>
      </c>
      <c r="AE12" s="162">
        <v>0</v>
      </c>
      <c r="AF12" s="162">
        <v>0</v>
      </c>
      <c r="AG12" s="162">
        <v>0</v>
      </c>
      <c r="AH12" s="162">
        <v>0</v>
      </c>
      <c r="AI12" s="104">
        <f t="shared" si="0"/>
        <v>311.92</v>
      </c>
    </row>
    <row r="13" spans="1:35" x14ac:dyDescent="0.25">
      <c r="B13" s="15" t="s">
        <v>9</v>
      </c>
      <c r="C13" s="15" t="s">
        <v>10</v>
      </c>
      <c r="D13" s="162">
        <v>41945.3</v>
      </c>
      <c r="E13" s="162">
        <v>39558.699999999997</v>
      </c>
      <c r="F13" s="162">
        <v>39998.519999999997</v>
      </c>
      <c r="G13" s="162">
        <v>40367.050000000003</v>
      </c>
      <c r="H13" s="162">
        <v>39999.89</v>
      </c>
      <c r="I13" s="162">
        <v>40125.93</v>
      </c>
      <c r="J13" s="162">
        <v>40001.26</v>
      </c>
      <c r="K13" s="162">
        <v>35785</v>
      </c>
      <c r="L13" s="162">
        <v>37506.5</v>
      </c>
      <c r="M13" s="162">
        <v>38929.920000000006</v>
      </c>
      <c r="N13" s="162">
        <v>39738.22</v>
      </c>
      <c r="O13" s="162">
        <v>39899.880000000005</v>
      </c>
      <c r="P13" s="162">
        <v>28272.690000000002</v>
      </c>
      <c r="Q13" s="162">
        <v>0</v>
      </c>
      <c r="R13" s="162">
        <v>831.59</v>
      </c>
      <c r="S13" s="162">
        <v>9590</v>
      </c>
      <c r="T13" s="162">
        <v>33580</v>
      </c>
      <c r="U13" s="162">
        <v>35595.339999999997</v>
      </c>
      <c r="V13" s="162">
        <v>37464.019999999997</v>
      </c>
      <c r="W13" s="162">
        <v>39488.800000000003</v>
      </c>
      <c r="X13" s="162">
        <v>39260</v>
      </c>
      <c r="Y13" s="162">
        <v>39990</v>
      </c>
      <c r="Z13" s="162">
        <v>40071</v>
      </c>
      <c r="AA13" s="162">
        <v>39790</v>
      </c>
      <c r="AB13" s="162">
        <v>41494</v>
      </c>
      <c r="AC13" s="162">
        <v>41875</v>
      </c>
      <c r="AD13" s="162">
        <v>38902</v>
      </c>
      <c r="AE13" s="162">
        <v>40006</v>
      </c>
      <c r="AF13" s="162">
        <v>40288</v>
      </c>
      <c r="AG13" s="162">
        <v>41117.800000000003</v>
      </c>
      <c r="AH13" s="162">
        <v>40313.599999999999</v>
      </c>
      <c r="AI13" s="104">
        <f t="shared" si="0"/>
        <v>1101786.0100000002</v>
      </c>
    </row>
    <row r="14" spans="1:35" x14ac:dyDescent="0.25">
      <c r="B14" s="15" t="s">
        <v>11</v>
      </c>
      <c r="C14" s="15" t="s">
        <v>1</v>
      </c>
      <c r="D14" s="162">
        <v>0</v>
      </c>
      <c r="E14" s="162">
        <v>0</v>
      </c>
      <c r="F14" s="162">
        <v>0</v>
      </c>
      <c r="G14" s="162">
        <v>0</v>
      </c>
      <c r="H14" s="162">
        <v>0</v>
      </c>
      <c r="I14" s="162">
        <v>0</v>
      </c>
      <c r="J14" s="162">
        <v>0</v>
      </c>
      <c r="K14" s="162">
        <v>0</v>
      </c>
      <c r="L14" s="162">
        <v>0</v>
      </c>
      <c r="M14" s="162">
        <v>0</v>
      </c>
      <c r="N14" s="162">
        <v>0</v>
      </c>
      <c r="O14" s="162">
        <v>0</v>
      </c>
      <c r="P14" s="162">
        <v>0</v>
      </c>
      <c r="Q14" s="162">
        <v>0</v>
      </c>
      <c r="R14" s="162">
        <v>0</v>
      </c>
      <c r="S14" s="162">
        <v>0</v>
      </c>
      <c r="T14" s="162">
        <v>0</v>
      </c>
      <c r="U14" s="162">
        <v>0</v>
      </c>
      <c r="V14" s="162">
        <v>0</v>
      </c>
      <c r="W14" s="162">
        <v>0</v>
      </c>
      <c r="X14" s="162">
        <v>0</v>
      </c>
      <c r="Y14" s="162">
        <v>0</v>
      </c>
      <c r="Z14" s="162">
        <v>0</v>
      </c>
      <c r="AA14" s="162">
        <v>0</v>
      </c>
      <c r="AB14" s="162">
        <v>0</v>
      </c>
      <c r="AC14" s="162">
        <v>0</v>
      </c>
      <c r="AD14" s="163"/>
      <c r="AE14" s="162">
        <v>0</v>
      </c>
      <c r="AF14" s="162">
        <v>0</v>
      </c>
      <c r="AG14" s="162">
        <v>0</v>
      </c>
      <c r="AH14" s="162">
        <v>0</v>
      </c>
      <c r="AI14" s="104">
        <f t="shared" si="0"/>
        <v>0</v>
      </c>
    </row>
    <row r="15" spans="1:35" x14ac:dyDescent="0.25">
      <c r="B15" s="15" t="s">
        <v>12</v>
      </c>
      <c r="C15" s="15" t="s">
        <v>1</v>
      </c>
      <c r="D15" s="162">
        <v>96.3</v>
      </c>
      <c r="E15" s="162">
        <v>338.1</v>
      </c>
      <c r="F15" s="162">
        <v>1079.82</v>
      </c>
      <c r="G15" s="162">
        <v>316.61</v>
      </c>
      <c r="H15" s="162">
        <v>120.86</v>
      </c>
      <c r="I15" s="162">
        <v>0</v>
      </c>
      <c r="J15" s="162">
        <v>0</v>
      </c>
      <c r="K15" s="162">
        <v>0</v>
      </c>
      <c r="L15" s="162">
        <v>0</v>
      </c>
      <c r="M15" s="162">
        <v>23.047499999999999</v>
      </c>
      <c r="N15" s="162">
        <v>0</v>
      </c>
      <c r="O15" s="162">
        <v>0</v>
      </c>
      <c r="P15" s="162">
        <v>338.41500000000002</v>
      </c>
      <c r="Q15" s="162">
        <v>0</v>
      </c>
      <c r="R15" s="162">
        <v>0</v>
      </c>
      <c r="S15" s="162">
        <v>447.48900000000003</v>
      </c>
      <c r="T15" s="162">
        <v>2845.5</v>
      </c>
      <c r="U15" s="162">
        <v>755.55</v>
      </c>
      <c r="V15" s="162">
        <v>13.41</v>
      </c>
      <c r="W15" s="162">
        <v>8.6999999999999993</v>
      </c>
      <c r="X15" s="162">
        <v>353</v>
      </c>
      <c r="Y15" s="162">
        <v>363</v>
      </c>
      <c r="Z15" s="162">
        <v>52</v>
      </c>
      <c r="AA15" s="162">
        <v>0</v>
      </c>
      <c r="AB15" s="162">
        <v>0</v>
      </c>
      <c r="AC15" s="162">
        <v>1203</v>
      </c>
      <c r="AD15" s="162">
        <v>615</v>
      </c>
      <c r="AE15" s="162">
        <v>231</v>
      </c>
      <c r="AF15" s="162">
        <v>0</v>
      </c>
      <c r="AG15" s="162">
        <v>0</v>
      </c>
      <c r="AH15" s="162">
        <v>0</v>
      </c>
      <c r="AI15" s="104">
        <f t="shared" si="0"/>
        <v>9200.8014999999996</v>
      </c>
    </row>
    <row r="16" spans="1:35" x14ac:dyDescent="0.25">
      <c r="B16" s="15" t="s">
        <v>13</v>
      </c>
      <c r="C16" s="15" t="s">
        <v>1</v>
      </c>
      <c r="D16" s="163">
        <v>31580.115000000002</v>
      </c>
      <c r="E16" s="163">
        <v>24792.379500000003</v>
      </c>
      <c r="F16" s="163">
        <v>24476.434499999999</v>
      </c>
      <c r="G16" s="163">
        <v>30196.005000000001</v>
      </c>
      <c r="H16" s="163">
        <v>40778.7765</v>
      </c>
      <c r="I16" s="163">
        <v>42649.173000000003</v>
      </c>
      <c r="J16" s="163">
        <v>35707.927500000005</v>
      </c>
      <c r="K16" s="163">
        <v>24407.869500000001</v>
      </c>
      <c r="L16" s="163">
        <v>24487.511999999999</v>
      </c>
      <c r="M16" s="163">
        <v>27364.827000000001</v>
      </c>
      <c r="N16" s="163">
        <v>29283.261000000002</v>
      </c>
      <c r="O16" s="163">
        <v>29616.772500000003</v>
      </c>
      <c r="P16" s="163">
        <v>28132.639500000001</v>
      </c>
      <c r="Q16" s="163">
        <v>28652.694</v>
      </c>
      <c r="R16" s="163">
        <v>15529.584000000001</v>
      </c>
      <c r="S16" s="163">
        <v>0</v>
      </c>
      <c r="T16" s="163">
        <v>7708.26</v>
      </c>
      <c r="U16" s="163">
        <v>19568.0625</v>
      </c>
      <c r="V16" s="163">
        <v>35063.815500000004</v>
      </c>
      <c r="W16" s="163">
        <v>39296.754000000008</v>
      </c>
      <c r="X16" s="163">
        <v>33184.462500000001</v>
      </c>
      <c r="Y16" s="163">
        <v>34758.097499999996</v>
      </c>
      <c r="Z16" s="163">
        <v>35100.681000000004</v>
      </c>
      <c r="AA16" s="163">
        <v>32554.714500000002</v>
      </c>
      <c r="AB16" s="163">
        <v>33144.394500000002</v>
      </c>
      <c r="AC16" s="163">
        <v>29410.7415</v>
      </c>
      <c r="AD16" s="163">
        <v>21090.761999999999</v>
      </c>
      <c r="AE16" s="164">
        <v>30616.939500000004</v>
      </c>
      <c r="AF16" s="163">
        <v>43355.518500000006</v>
      </c>
      <c r="AG16" s="163">
        <v>46753.644</v>
      </c>
      <c r="AH16" s="163">
        <v>46861.8675</v>
      </c>
      <c r="AI16" s="104">
        <f t="shared" si="0"/>
        <v>926124.68550000014</v>
      </c>
    </row>
    <row r="17" spans="2:35" x14ac:dyDescent="0.25">
      <c r="B17" s="15" t="s">
        <v>14</v>
      </c>
      <c r="C17" s="15" t="s">
        <v>1</v>
      </c>
      <c r="D17" s="28">
        <f t="shared" ref="D17:AH17" si="1">D18-SUM(D5:D16)</f>
        <v>2627.6049999999959</v>
      </c>
      <c r="E17" s="3">
        <f t="shared" si="1"/>
        <v>2931.9505000000063</v>
      </c>
      <c r="F17" s="3">
        <f t="shared" si="1"/>
        <v>1679.3455000000104</v>
      </c>
      <c r="G17" s="3">
        <f t="shared" si="1"/>
        <v>887.60499999999593</v>
      </c>
      <c r="H17" s="3">
        <f t="shared" si="1"/>
        <v>1065.7035000000033</v>
      </c>
      <c r="I17" s="3">
        <f t="shared" si="1"/>
        <v>315.08699999999953</v>
      </c>
      <c r="J17" s="3">
        <f t="shared" si="1"/>
        <v>1290.0024999999878</v>
      </c>
      <c r="K17" s="3">
        <f t="shared" si="1"/>
        <v>3441.9904999999999</v>
      </c>
      <c r="L17" s="3">
        <f t="shared" si="1"/>
        <v>2014.9780000000028</v>
      </c>
      <c r="M17" s="3">
        <f t="shared" si="1"/>
        <v>1378.4254999999976</v>
      </c>
      <c r="N17" s="3">
        <f t="shared" si="1"/>
        <v>1046.9289999999892</v>
      </c>
      <c r="O17" s="3">
        <f t="shared" si="1"/>
        <v>726.39250000000175</v>
      </c>
      <c r="P17" s="3">
        <f t="shared" si="1"/>
        <v>551.57549999999901</v>
      </c>
      <c r="Q17" s="3">
        <f t="shared" si="1"/>
        <v>887.34599999999773</v>
      </c>
      <c r="R17" s="3">
        <f t="shared" si="1"/>
        <v>331.6260000000002</v>
      </c>
      <c r="S17" s="3">
        <f t="shared" si="1"/>
        <v>8085.3209999999926</v>
      </c>
      <c r="T17" s="3">
        <f t="shared" si="1"/>
        <v>1320.3499999999985</v>
      </c>
      <c r="U17" s="3">
        <f t="shared" si="1"/>
        <v>1314.8174999999974</v>
      </c>
      <c r="V17" s="3">
        <f t="shared" si="1"/>
        <v>548.86449999999604</v>
      </c>
      <c r="W17" s="3">
        <f t="shared" si="1"/>
        <v>166.36599999999453</v>
      </c>
      <c r="X17" s="3">
        <f t="shared" si="1"/>
        <v>364.79750000000058</v>
      </c>
      <c r="Y17" s="3">
        <f t="shared" si="1"/>
        <v>596.92250000000058</v>
      </c>
      <c r="Z17" s="3">
        <f t="shared" si="1"/>
        <v>-227.15100000001257</v>
      </c>
      <c r="AA17" s="3">
        <f t="shared" si="1"/>
        <v>-10.714500000001863</v>
      </c>
      <c r="AB17" s="3">
        <f t="shared" si="1"/>
        <v>309.83550000000105</v>
      </c>
      <c r="AC17" s="3">
        <f t="shared" si="1"/>
        <v>511.25849999999627</v>
      </c>
      <c r="AD17" s="3">
        <f t="shared" si="1"/>
        <v>1485.627999999997</v>
      </c>
      <c r="AE17" s="3">
        <f t="shared" si="1"/>
        <v>-1923.5695000000123</v>
      </c>
      <c r="AF17" s="3">
        <f t="shared" si="1"/>
        <v>-1936.8885000000009</v>
      </c>
      <c r="AG17" s="3">
        <f t="shared" si="1"/>
        <v>-2253.7739999999903</v>
      </c>
      <c r="AH17" s="3">
        <f t="shared" si="1"/>
        <v>-1293.0975000000035</v>
      </c>
      <c r="AI17" s="104">
        <f t="shared" si="0"/>
        <v>28235.52799999994</v>
      </c>
    </row>
    <row r="18" spans="2:35" ht="15.75" thickBot="1" x14ac:dyDescent="0.3">
      <c r="B18" s="15" t="s">
        <v>49</v>
      </c>
      <c r="C18" s="102" t="s">
        <v>1</v>
      </c>
      <c r="D18" s="29">
        <v>76383.02</v>
      </c>
      <c r="E18" s="4">
        <v>67788.210000000006</v>
      </c>
      <c r="F18" s="4">
        <v>67423.55</v>
      </c>
      <c r="G18" s="4">
        <v>71915.27</v>
      </c>
      <c r="H18" s="4">
        <v>82110.03</v>
      </c>
      <c r="I18" s="4">
        <v>83173.740000000005</v>
      </c>
      <c r="J18" s="4">
        <v>77196.240000000005</v>
      </c>
      <c r="K18" s="4">
        <v>63857.65</v>
      </c>
      <c r="L18" s="4">
        <v>64156.59</v>
      </c>
      <c r="M18" s="4">
        <v>67779.77</v>
      </c>
      <c r="N18" s="5">
        <v>70190.95</v>
      </c>
      <c r="O18" s="5">
        <v>70318.240000000005</v>
      </c>
      <c r="P18" s="5">
        <v>62341.74</v>
      </c>
      <c r="Q18" s="5">
        <v>41810.75</v>
      </c>
      <c r="R18" s="5">
        <v>31564.7</v>
      </c>
      <c r="S18" s="5">
        <v>33741.089999999997</v>
      </c>
      <c r="T18" s="5">
        <v>45585</v>
      </c>
      <c r="U18" s="5">
        <v>57554</v>
      </c>
      <c r="V18" s="5">
        <v>73221</v>
      </c>
      <c r="W18" s="5">
        <v>79111</v>
      </c>
      <c r="X18" s="5">
        <v>73234.67</v>
      </c>
      <c r="Y18" s="5">
        <v>75786</v>
      </c>
      <c r="Z18" s="5">
        <v>75094</v>
      </c>
      <c r="AA18" s="5">
        <v>72442</v>
      </c>
      <c r="AB18" s="5">
        <v>74948.23</v>
      </c>
      <c r="AC18" s="5">
        <v>73890</v>
      </c>
      <c r="AD18" s="5">
        <v>62382.39</v>
      </c>
      <c r="AE18" s="5">
        <v>69089.37</v>
      </c>
      <c r="AF18" s="5">
        <v>81807.63</v>
      </c>
      <c r="AG18" s="5">
        <v>85781.96</v>
      </c>
      <c r="AH18" s="5">
        <v>90143.87</v>
      </c>
      <c r="AI18" s="105">
        <f t="shared" si="0"/>
        <v>2121822.6599999997</v>
      </c>
    </row>
    <row r="19" spans="2:35" ht="15.75" thickBot="1" x14ac:dyDescent="0.3">
      <c r="B19" s="15" t="s">
        <v>83</v>
      </c>
      <c r="C19" s="102" t="s">
        <v>1</v>
      </c>
      <c r="D19" s="106">
        <f>(D39*10^6/9500/0.84)+((IF(D31&lt;0,D30*75.19,(D30-D31)*75.19)))+(SUM(D5:D12))+D16+D17</f>
        <v>51507.296999999999</v>
      </c>
      <c r="E19" s="106">
        <f t="shared" ref="E19:AH19" si="2">(E39*10^6/9500/0.84)+((IF(E31&lt;0,E30*75.19,(E30-E31)*75.19)))+(SUM(E5:E12))+E16+E17</f>
        <v>44583.590000000011</v>
      </c>
      <c r="F19" s="106">
        <f t="shared" si="2"/>
        <v>43112.580000000009</v>
      </c>
      <c r="G19" s="106">
        <f t="shared" si="2"/>
        <v>46570.369999999995</v>
      </c>
      <c r="H19" s="106">
        <f t="shared" si="2"/>
        <v>56373.878900000003</v>
      </c>
      <c r="I19" s="106">
        <f t="shared" si="2"/>
        <v>55422.580199999997</v>
      </c>
      <c r="J19" s="106">
        <f t="shared" si="2"/>
        <v>50699.855899999995</v>
      </c>
      <c r="K19" s="106">
        <f t="shared" si="2"/>
        <v>42659.51</v>
      </c>
      <c r="L19" s="106">
        <f t="shared" si="2"/>
        <v>40853.481</v>
      </c>
      <c r="M19" s="106">
        <f t="shared" si="2"/>
        <v>44124.959900000002</v>
      </c>
      <c r="N19" s="106">
        <f t="shared" si="2"/>
        <v>46003.525799999989</v>
      </c>
      <c r="O19" s="106">
        <f t="shared" si="2"/>
        <v>46050.361000000004</v>
      </c>
      <c r="P19" s="106">
        <f t="shared" si="2"/>
        <v>45610.655000000006</v>
      </c>
      <c r="Q19" s="106">
        <f t="shared" si="2"/>
        <v>41810.75</v>
      </c>
      <c r="R19" s="106">
        <f t="shared" si="2"/>
        <v>30733.11</v>
      </c>
      <c r="S19" s="106">
        <f t="shared" si="2"/>
        <v>25149.504699999994</v>
      </c>
      <c r="T19" s="106">
        <f t="shared" si="2"/>
        <v>25716.337999999996</v>
      </c>
      <c r="U19" s="106">
        <f t="shared" si="2"/>
        <v>36162.912399999994</v>
      </c>
      <c r="V19" s="106">
        <f t="shared" si="2"/>
        <v>49401.081599999998</v>
      </c>
      <c r="W19" s="106">
        <f t="shared" si="2"/>
        <v>55027.450000000004</v>
      </c>
      <c r="X19" s="106">
        <f t="shared" si="2"/>
        <v>48412.746039999998</v>
      </c>
      <c r="Y19" s="106">
        <f t="shared" si="2"/>
        <v>51832.690900000001</v>
      </c>
      <c r="Z19" s="106">
        <f t="shared" si="2"/>
        <v>49676.660199999991</v>
      </c>
      <c r="AA19" s="106">
        <f t="shared" si="2"/>
        <v>46607.263999999996</v>
      </c>
      <c r="AB19" s="106">
        <f t="shared" si="2"/>
        <v>48783.967199999999</v>
      </c>
      <c r="AC19" s="106">
        <f t="shared" si="2"/>
        <v>47293.647999999994</v>
      </c>
      <c r="AD19" s="106">
        <f t="shared" si="2"/>
        <v>40412.480299999996</v>
      </c>
      <c r="AE19" s="106">
        <f t="shared" si="2"/>
        <v>44216.694599999988</v>
      </c>
      <c r="AF19" s="106">
        <f t="shared" si="2"/>
        <v>54938.037400000001</v>
      </c>
      <c r="AG19" s="106">
        <f t="shared" si="2"/>
        <v>58631.45440000001</v>
      </c>
      <c r="AH19" s="106">
        <f t="shared" si="2"/>
        <v>64036.668599999997</v>
      </c>
      <c r="AI19" s="107">
        <f t="shared" si="0"/>
        <v>1432416.1030400002</v>
      </c>
    </row>
    <row r="20" spans="2:35" ht="16.5" thickBot="1" x14ac:dyDescent="0.3">
      <c r="B20" s="231" t="s">
        <v>17</v>
      </c>
      <c r="C20" s="232"/>
      <c r="D20" s="243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5"/>
    </row>
    <row r="21" spans="2:35" x14ac:dyDescent="0.25">
      <c r="B21" s="15" t="s">
        <v>18</v>
      </c>
      <c r="C21" s="16" t="s">
        <v>46</v>
      </c>
      <c r="D21" s="60">
        <v>54</v>
      </c>
      <c r="E21" s="61">
        <v>50</v>
      </c>
      <c r="F21" s="61">
        <v>52</v>
      </c>
      <c r="G21" s="61">
        <v>59.83</v>
      </c>
      <c r="H21" s="61">
        <v>53.66</v>
      </c>
      <c r="I21" s="61">
        <v>47</v>
      </c>
      <c r="J21" s="61">
        <v>57.39</v>
      </c>
      <c r="K21" s="61">
        <v>48.46</v>
      </c>
      <c r="L21" s="61">
        <v>48.22</v>
      </c>
      <c r="M21" s="61">
        <v>50.27</v>
      </c>
      <c r="N21" s="61">
        <v>49</v>
      </c>
      <c r="O21" s="61">
        <v>50.3</v>
      </c>
      <c r="P21" s="61">
        <v>43.29</v>
      </c>
      <c r="Q21" s="61">
        <v>49.95</v>
      </c>
      <c r="R21" s="61">
        <v>53.15</v>
      </c>
      <c r="S21" s="61">
        <v>67.05</v>
      </c>
      <c r="T21" s="61">
        <v>59.2</v>
      </c>
      <c r="U21" s="61">
        <v>56.2</v>
      </c>
      <c r="V21" s="61">
        <v>41.8</v>
      </c>
      <c r="W21" s="61">
        <v>44.93</v>
      </c>
      <c r="X21" s="61">
        <v>46</v>
      </c>
      <c r="Y21" s="61">
        <v>47.68</v>
      </c>
      <c r="Z21" s="61">
        <v>53.22</v>
      </c>
      <c r="AA21" s="61">
        <v>49</v>
      </c>
      <c r="AB21" s="61">
        <v>57.68</v>
      </c>
      <c r="AC21" s="61">
        <v>53.98</v>
      </c>
      <c r="AD21" s="61">
        <v>59.02</v>
      </c>
      <c r="AE21" s="61">
        <v>52.93</v>
      </c>
      <c r="AF21" s="61">
        <v>64.819999999999993</v>
      </c>
      <c r="AG21" s="61">
        <v>54.6</v>
      </c>
      <c r="AH21" s="62">
        <v>55.4</v>
      </c>
      <c r="AI21" s="63">
        <f t="shared" si="0"/>
        <v>1630.03</v>
      </c>
    </row>
    <row r="22" spans="2:35" ht="15.75" thickBot="1" x14ac:dyDescent="0.3">
      <c r="B22" s="15" t="s">
        <v>19</v>
      </c>
      <c r="C22" s="17" t="s">
        <v>46</v>
      </c>
      <c r="D22" s="68">
        <v>40</v>
      </c>
      <c r="E22" s="69">
        <v>36</v>
      </c>
      <c r="F22" s="69">
        <v>27</v>
      </c>
      <c r="G22" s="69">
        <v>41.63</v>
      </c>
      <c r="H22" s="69">
        <v>45.22</v>
      </c>
      <c r="I22" s="69">
        <v>43</v>
      </c>
      <c r="J22" s="69">
        <v>46.34</v>
      </c>
      <c r="K22" s="69">
        <v>46.88</v>
      </c>
      <c r="L22" s="69">
        <v>49.29</v>
      </c>
      <c r="M22" s="69">
        <v>44</v>
      </c>
      <c r="N22" s="69">
        <v>44</v>
      </c>
      <c r="O22" s="69">
        <v>49</v>
      </c>
      <c r="P22" s="69">
        <v>54.34</v>
      </c>
      <c r="Q22" s="69">
        <v>47</v>
      </c>
      <c r="R22" s="69">
        <v>43</v>
      </c>
      <c r="S22" s="69">
        <v>17</v>
      </c>
      <c r="T22" s="69">
        <v>11</v>
      </c>
      <c r="U22" s="69">
        <v>28</v>
      </c>
      <c r="V22" s="69">
        <v>43</v>
      </c>
      <c r="W22" s="69">
        <v>34</v>
      </c>
      <c r="X22" s="69">
        <v>39</v>
      </c>
      <c r="Y22" s="69">
        <v>45.78</v>
      </c>
      <c r="Z22" s="69">
        <v>42</v>
      </c>
      <c r="AA22" s="69">
        <v>38</v>
      </c>
      <c r="AB22" s="69">
        <v>43</v>
      </c>
      <c r="AC22" s="69">
        <v>40</v>
      </c>
      <c r="AD22" s="69">
        <v>33</v>
      </c>
      <c r="AE22" s="69">
        <v>47</v>
      </c>
      <c r="AF22" s="69">
        <v>46</v>
      </c>
      <c r="AG22" s="69">
        <v>47</v>
      </c>
      <c r="AH22" s="70">
        <v>40</v>
      </c>
      <c r="AI22" s="71">
        <f t="shared" si="0"/>
        <v>1250.48</v>
      </c>
    </row>
    <row r="23" spans="2:35" ht="16.5" thickBot="1" x14ac:dyDescent="0.3">
      <c r="B23" s="231" t="s">
        <v>34</v>
      </c>
      <c r="C23" s="232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30"/>
    </row>
    <row r="24" spans="2:35" ht="15.75" thickBot="1" x14ac:dyDescent="0.3">
      <c r="B24" s="15" t="s">
        <v>20</v>
      </c>
      <c r="C24" s="21" t="s">
        <v>47</v>
      </c>
      <c r="D24" s="72"/>
      <c r="E24" s="73">
        <v>10891</v>
      </c>
      <c r="F24" s="73">
        <v>5902</v>
      </c>
      <c r="G24" s="73">
        <v>14426</v>
      </c>
      <c r="H24" s="73">
        <v>17728</v>
      </c>
      <c r="I24" s="73">
        <v>18077</v>
      </c>
      <c r="J24" s="73">
        <v>15700</v>
      </c>
      <c r="K24" s="73">
        <v>31100</v>
      </c>
      <c r="L24" s="73">
        <v>19100</v>
      </c>
      <c r="M24" s="73">
        <v>15300</v>
      </c>
      <c r="N24" s="73">
        <v>16350</v>
      </c>
      <c r="O24" s="73">
        <v>15350</v>
      </c>
      <c r="P24" s="73">
        <v>46550</v>
      </c>
      <c r="Q24" s="73">
        <v>129950</v>
      </c>
      <c r="R24" s="73">
        <v>124450</v>
      </c>
      <c r="S24" s="73">
        <v>105200</v>
      </c>
      <c r="T24" s="73">
        <v>10650</v>
      </c>
      <c r="U24" s="73">
        <v>13500</v>
      </c>
      <c r="V24" s="73">
        <v>19250</v>
      </c>
      <c r="W24" s="73">
        <v>18050</v>
      </c>
      <c r="X24" s="73">
        <v>17450</v>
      </c>
      <c r="Y24" s="73">
        <v>11650</v>
      </c>
      <c r="Z24" s="73">
        <v>15850</v>
      </c>
      <c r="AA24" s="73">
        <v>12750</v>
      </c>
      <c r="AB24" s="73">
        <v>11750</v>
      </c>
      <c r="AC24" s="73">
        <v>5850</v>
      </c>
      <c r="AD24" s="73">
        <v>6800</v>
      </c>
      <c r="AE24" s="73">
        <v>14600</v>
      </c>
      <c r="AF24" s="73">
        <v>18650</v>
      </c>
      <c r="AG24" s="73">
        <v>19150</v>
      </c>
      <c r="AH24" s="74">
        <v>18350</v>
      </c>
      <c r="AI24" s="75">
        <f t="shared" si="0"/>
        <v>800374</v>
      </c>
    </row>
    <row r="25" spans="2:35" ht="16.5" thickBot="1" x14ac:dyDescent="0.3">
      <c r="B25" s="231" t="s">
        <v>35</v>
      </c>
      <c r="C25" s="232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8"/>
      <c r="AI25" s="79"/>
    </row>
    <row r="26" spans="2:35" x14ac:dyDescent="0.25">
      <c r="B26" s="19" t="s">
        <v>15</v>
      </c>
      <c r="C26" s="20" t="s">
        <v>21</v>
      </c>
      <c r="D26" s="60">
        <v>139066</v>
      </c>
      <c r="E26" s="61">
        <v>121968</v>
      </c>
      <c r="F26" s="61">
        <v>123104</v>
      </c>
      <c r="G26" s="61">
        <v>124400</v>
      </c>
      <c r="H26" s="61">
        <v>123408</v>
      </c>
      <c r="I26" s="61">
        <v>122704</v>
      </c>
      <c r="J26" s="61">
        <v>123520</v>
      </c>
      <c r="K26" s="61">
        <v>102240</v>
      </c>
      <c r="L26" s="61">
        <v>110832</v>
      </c>
      <c r="M26" s="61">
        <v>117744</v>
      </c>
      <c r="N26" s="61">
        <v>121184</v>
      </c>
      <c r="O26" s="61">
        <v>122064</v>
      </c>
      <c r="P26" s="61"/>
      <c r="Q26" s="61">
        <v>0</v>
      </c>
      <c r="R26" s="61">
        <v>0</v>
      </c>
      <c r="S26" s="61">
        <v>18130</v>
      </c>
      <c r="T26" s="61">
        <v>90208</v>
      </c>
      <c r="U26" s="61">
        <v>101600</v>
      </c>
      <c r="V26" s="61">
        <v>109584</v>
      </c>
      <c r="W26" s="61">
        <v>119392</v>
      </c>
      <c r="X26" s="61">
        <v>118416</v>
      </c>
      <c r="Y26" s="61">
        <v>122880</v>
      </c>
      <c r="Z26" s="61">
        <v>121904</v>
      </c>
      <c r="AA26" s="61">
        <v>121008</v>
      </c>
      <c r="AB26" s="61">
        <v>128720</v>
      </c>
      <c r="AC26" s="61">
        <v>131552</v>
      </c>
      <c r="AD26" s="61">
        <v>117184</v>
      </c>
      <c r="AE26" s="61">
        <v>119088</v>
      </c>
      <c r="AF26" s="61">
        <v>122096</v>
      </c>
      <c r="AG26" s="61">
        <v>124848</v>
      </c>
      <c r="AH26" s="62">
        <v>122960</v>
      </c>
      <c r="AI26" s="63">
        <f t="shared" si="0"/>
        <v>3241804</v>
      </c>
    </row>
    <row r="27" spans="2:35" x14ac:dyDescent="0.25">
      <c r="B27" s="53" t="s">
        <v>79</v>
      </c>
      <c r="C27" s="14" t="s">
        <v>80</v>
      </c>
      <c r="D27" s="30">
        <f>(D26/24000)</f>
        <v>5.7944166666666668</v>
      </c>
      <c r="E27" s="23">
        <f t="shared" ref="E27:AH27" si="3">(E26/24000)</f>
        <v>5.0819999999999999</v>
      </c>
      <c r="F27" s="23">
        <f t="shared" si="3"/>
        <v>5.1293333333333333</v>
      </c>
      <c r="G27" s="23">
        <f t="shared" si="3"/>
        <v>5.1833333333333336</v>
      </c>
      <c r="H27" s="23">
        <f t="shared" si="3"/>
        <v>5.1420000000000003</v>
      </c>
      <c r="I27" s="23">
        <f t="shared" si="3"/>
        <v>5.1126666666666667</v>
      </c>
      <c r="J27" s="23">
        <f t="shared" si="3"/>
        <v>5.1466666666666665</v>
      </c>
      <c r="K27" s="23">
        <f t="shared" si="3"/>
        <v>4.26</v>
      </c>
      <c r="L27" s="23">
        <f t="shared" si="3"/>
        <v>4.6180000000000003</v>
      </c>
      <c r="M27" s="23">
        <f t="shared" si="3"/>
        <v>4.9059999999999997</v>
      </c>
      <c r="N27" s="23">
        <f t="shared" si="3"/>
        <v>5.0493333333333332</v>
      </c>
      <c r="O27" s="23">
        <f t="shared" si="3"/>
        <v>5.0860000000000003</v>
      </c>
      <c r="P27" s="23">
        <f t="shared" si="3"/>
        <v>0</v>
      </c>
      <c r="Q27" s="23">
        <f t="shared" si="3"/>
        <v>0</v>
      </c>
      <c r="R27" s="23">
        <f t="shared" si="3"/>
        <v>0</v>
      </c>
      <c r="S27" s="23">
        <f t="shared" si="3"/>
        <v>0.75541666666666663</v>
      </c>
      <c r="T27" s="23">
        <f t="shared" si="3"/>
        <v>3.7586666666666666</v>
      </c>
      <c r="U27" s="23">
        <f t="shared" si="3"/>
        <v>4.2333333333333334</v>
      </c>
      <c r="V27" s="23">
        <f t="shared" si="3"/>
        <v>4.5659999999999998</v>
      </c>
      <c r="W27" s="23">
        <f t="shared" si="3"/>
        <v>4.9746666666666668</v>
      </c>
      <c r="X27" s="23">
        <f t="shared" si="3"/>
        <v>4.9340000000000002</v>
      </c>
      <c r="Y27" s="23">
        <f t="shared" si="3"/>
        <v>5.12</v>
      </c>
      <c r="Z27" s="23">
        <f t="shared" si="3"/>
        <v>5.0793333333333335</v>
      </c>
      <c r="AA27" s="23">
        <f t="shared" si="3"/>
        <v>5.0419999999999998</v>
      </c>
      <c r="AB27" s="23">
        <f t="shared" si="3"/>
        <v>5.3633333333333333</v>
      </c>
      <c r="AC27" s="23">
        <f t="shared" si="3"/>
        <v>5.4813333333333336</v>
      </c>
      <c r="AD27" s="23">
        <f t="shared" si="3"/>
        <v>4.8826666666666663</v>
      </c>
      <c r="AE27" s="23">
        <f t="shared" si="3"/>
        <v>4.9619999999999997</v>
      </c>
      <c r="AF27" s="23">
        <f t="shared" si="3"/>
        <v>5.0873333333333335</v>
      </c>
      <c r="AG27" s="23">
        <f t="shared" si="3"/>
        <v>5.202</v>
      </c>
      <c r="AH27" s="38">
        <f t="shared" si="3"/>
        <v>5.1233333333333331</v>
      </c>
      <c r="AI27" s="44"/>
    </row>
    <row r="28" spans="2:35" ht="15.75" thickBot="1" x14ac:dyDescent="0.3">
      <c r="B28" s="53" t="s">
        <v>81</v>
      </c>
      <c r="C28" s="14" t="s">
        <v>82</v>
      </c>
      <c r="D28" s="68">
        <f t="shared" ref="D28:AH28" si="4">IFERROR(D13/D26,"")</f>
        <v>0.30162153222211041</v>
      </c>
      <c r="E28" s="68">
        <f t="shared" si="4"/>
        <v>0.32433671126852942</v>
      </c>
      <c r="F28" s="68">
        <f t="shared" si="4"/>
        <v>0.32491649337145823</v>
      </c>
      <c r="G28" s="68">
        <f t="shared" si="4"/>
        <v>0.32449397106109329</v>
      </c>
      <c r="H28" s="68">
        <f t="shared" si="4"/>
        <v>0.32412720407104889</v>
      </c>
      <c r="I28" s="68">
        <f t="shared" si="4"/>
        <v>0.32701403377233018</v>
      </c>
      <c r="J28" s="68">
        <f t="shared" si="4"/>
        <v>0.32384439766839379</v>
      </c>
      <c r="K28" s="68">
        <f t="shared" si="4"/>
        <v>0.35000978090766821</v>
      </c>
      <c r="L28" s="68">
        <f t="shared" si="4"/>
        <v>0.33840858235888555</v>
      </c>
      <c r="M28" s="68">
        <f t="shared" si="4"/>
        <v>0.33063187933143096</v>
      </c>
      <c r="N28" s="68">
        <f t="shared" si="4"/>
        <v>0.32791639160285185</v>
      </c>
      <c r="O28" s="68">
        <f t="shared" si="4"/>
        <v>0.32687672040896582</v>
      </c>
      <c r="P28" s="68" t="str">
        <f t="shared" si="4"/>
        <v/>
      </c>
      <c r="Q28" s="68" t="str">
        <f t="shared" si="4"/>
        <v/>
      </c>
      <c r="R28" s="68" t="str">
        <f t="shared" si="4"/>
        <v/>
      </c>
      <c r="S28" s="68">
        <f t="shared" si="4"/>
        <v>0.52895752895752901</v>
      </c>
      <c r="T28" s="68">
        <f t="shared" si="4"/>
        <v>0.37225079815537426</v>
      </c>
      <c r="U28" s="68">
        <f t="shared" si="4"/>
        <v>0.35034783464566926</v>
      </c>
      <c r="V28" s="68">
        <f t="shared" si="4"/>
        <v>0.34187490874580229</v>
      </c>
      <c r="W28" s="68">
        <f t="shared" si="4"/>
        <v>0.33074912891986064</v>
      </c>
      <c r="X28" s="68">
        <f t="shared" si="4"/>
        <v>0.33154303472503716</v>
      </c>
      <c r="Y28" s="68">
        <f t="shared" si="4"/>
        <v>0.325439453125</v>
      </c>
      <c r="Z28" s="68">
        <f t="shared" si="4"/>
        <v>0.32870947630922692</v>
      </c>
      <c r="AA28" s="68">
        <f t="shared" si="4"/>
        <v>0.32882123495967208</v>
      </c>
      <c r="AB28" s="68">
        <f t="shared" si="4"/>
        <v>0.32235860783095088</v>
      </c>
      <c r="AC28" s="68">
        <f t="shared" si="4"/>
        <v>0.31831519095110677</v>
      </c>
      <c r="AD28" s="68">
        <f t="shared" si="4"/>
        <v>0.33197364827962861</v>
      </c>
      <c r="AE28" s="68">
        <f t="shared" si="4"/>
        <v>0.33593645035603925</v>
      </c>
      <c r="AF28" s="68">
        <f t="shared" si="4"/>
        <v>0.32996985978246623</v>
      </c>
      <c r="AG28" s="68">
        <f t="shared" si="4"/>
        <v>0.329342880943227</v>
      </c>
      <c r="AH28" s="68">
        <f t="shared" si="4"/>
        <v>0.32785946649316849</v>
      </c>
      <c r="AI28" s="71"/>
    </row>
    <row r="29" spans="2:35" ht="16.5" thickBot="1" x14ac:dyDescent="0.3">
      <c r="B29" s="231" t="s">
        <v>22</v>
      </c>
      <c r="C29" s="232"/>
      <c r="D29" s="228"/>
      <c r="E29" s="229"/>
      <c r="F29" s="229"/>
      <c r="G29" s="229" t="s">
        <v>27</v>
      </c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29"/>
      <c r="AI29" s="230"/>
    </row>
    <row r="30" spans="2:35" ht="15.75" thickBot="1" x14ac:dyDescent="0.3">
      <c r="B30" s="15" t="s">
        <v>24</v>
      </c>
      <c r="C30" s="16" t="s">
        <v>23</v>
      </c>
      <c r="D30" s="60">
        <v>244.7</v>
      </c>
      <c r="E30" s="61">
        <v>228.52</v>
      </c>
      <c r="F30" s="61">
        <v>237.64</v>
      </c>
      <c r="G30" s="61">
        <v>225</v>
      </c>
      <c r="H30" s="61">
        <v>223</v>
      </c>
      <c r="I30" s="61">
        <v>215</v>
      </c>
      <c r="J30" s="61">
        <v>220</v>
      </c>
      <c r="K30" s="61">
        <v>209</v>
      </c>
      <c r="L30" s="61">
        <v>202.7</v>
      </c>
      <c r="M30" s="61">
        <v>211.7</v>
      </c>
      <c r="N30" s="61">
        <v>216.56</v>
      </c>
      <c r="O30" s="61">
        <v>213</v>
      </c>
      <c r="P30" s="61">
        <v>158</v>
      </c>
      <c r="Q30" s="61">
        <v>0</v>
      </c>
      <c r="R30" s="61">
        <v>0</v>
      </c>
      <c r="S30" s="61">
        <v>19.23</v>
      </c>
      <c r="T30" s="61">
        <v>227.9</v>
      </c>
      <c r="U30" s="61">
        <v>207.2</v>
      </c>
      <c r="V30" s="61">
        <v>209.6</v>
      </c>
      <c r="W30" s="61">
        <v>222.21</v>
      </c>
      <c r="X30" s="61">
        <v>222</v>
      </c>
      <c r="Y30" s="61">
        <v>228</v>
      </c>
      <c r="Z30" s="61">
        <v>231</v>
      </c>
      <c r="AA30" s="61">
        <v>208</v>
      </c>
      <c r="AB30" s="61">
        <v>220</v>
      </c>
      <c r="AC30" s="61">
        <v>227</v>
      </c>
      <c r="AD30" s="61">
        <v>237</v>
      </c>
      <c r="AE30" s="61">
        <v>221</v>
      </c>
      <c r="AF30" s="61">
        <v>223</v>
      </c>
      <c r="AG30" s="61">
        <v>226.29</v>
      </c>
      <c r="AH30" s="62">
        <v>228</v>
      </c>
      <c r="AI30" s="63">
        <f t="shared" si="0"/>
        <v>6162.25</v>
      </c>
    </row>
    <row r="31" spans="2:35" x14ac:dyDescent="0.25">
      <c r="B31" s="15" t="s">
        <v>50</v>
      </c>
      <c r="C31" s="16" t="s">
        <v>23</v>
      </c>
      <c r="D31" s="28">
        <v>16.399999999999988</v>
      </c>
      <c r="E31" s="3">
        <v>6.5200000000000031</v>
      </c>
      <c r="F31" s="3">
        <v>14.639999999999986</v>
      </c>
      <c r="G31" s="3">
        <v>20.999999999999989</v>
      </c>
      <c r="H31" s="3">
        <v>31.69</v>
      </c>
      <c r="I31" s="3">
        <v>50.42</v>
      </c>
      <c r="J31" s="3">
        <v>40.389999999999986</v>
      </c>
      <c r="K31" s="3">
        <v>15</v>
      </c>
      <c r="L31" s="3">
        <v>13.799999999999976</v>
      </c>
      <c r="M31" s="3">
        <v>8.2399999999999878</v>
      </c>
      <c r="N31" s="3">
        <v>9.7399999999999984</v>
      </c>
      <c r="O31" s="3">
        <v>5.0999999999999943</v>
      </c>
      <c r="P31" s="3">
        <v>0</v>
      </c>
      <c r="Q31" s="3">
        <v>0</v>
      </c>
      <c r="R31" s="3">
        <v>0</v>
      </c>
      <c r="S31" s="3">
        <v>0</v>
      </c>
      <c r="T31" s="3">
        <v>7.7000000000000171</v>
      </c>
      <c r="U31" s="3">
        <v>8.2400000000000162</v>
      </c>
      <c r="V31" s="3">
        <v>27.959999999999983</v>
      </c>
      <c r="W31" s="3">
        <v>17.20999999999998</v>
      </c>
      <c r="X31" s="3">
        <v>25.283999999999999</v>
      </c>
      <c r="Y31" s="3">
        <v>9.89</v>
      </c>
      <c r="Z31" s="3">
        <v>35.42</v>
      </c>
      <c r="AA31" s="3">
        <v>22.4</v>
      </c>
      <c r="AB31" s="3">
        <v>16.119999999999997</v>
      </c>
      <c r="AC31" s="3">
        <v>7.8000000000000043</v>
      </c>
      <c r="AD31" s="3">
        <v>3.629999999999999</v>
      </c>
      <c r="AE31" s="3">
        <v>16.66</v>
      </c>
      <c r="AF31" s="3">
        <v>44.539999999999985</v>
      </c>
      <c r="AG31" s="3">
        <v>40.529999999999987</v>
      </c>
      <c r="AH31" s="36">
        <v>39.060000000000016</v>
      </c>
      <c r="AI31" s="44">
        <f t="shared" si="0"/>
        <v>555.3839999999999</v>
      </c>
    </row>
    <row r="32" spans="2:35" x14ac:dyDescent="0.25">
      <c r="B32" s="15" t="s">
        <v>25</v>
      </c>
      <c r="C32" s="18" t="s">
        <v>23</v>
      </c>
      <c r="D32" s="28">
        <v>12.08</v>
      </c>
      <c r="E32" s="3">
        <v>20.399999999999999</v>
      </c>
      <c r="F32" s="3">
        <v>13.52</v>
      </c>
      <c r="G32" s="3">
        <v>0</v>
      </c>
      <c r="H32" s="3">
        <v>4.62</v>
      </c>
      <c r="I32" s="3">
        <v>9.1820000000000004</v>
      </c>
      <c r="J32" s="3">
        <v>12.3</v>
      </c>
      <c r="K32" s="3">
        <v>14.89</v>
      </c>
      <c r="L32" s="3">
        <v>9.1</v>
      </c>
      <c r="M32" s="3">
        <v>7.38</v>
      </c>
      <c r="N32" s="3">
        <v>6.39</v>
      </c>
      <c r="O32" s="3">
        <v>8.6</v>
      </c>
      <c r="P32" s="3">
        <v>10.93</v>
      </c>
      <c r="Q32" s="3">
        <v>18.600000000000001</v>
      </c>
      <c r="R32" s="3">
        <v>18.559999999999999</v>
      </c>
      <c r="S32" s="3">
        <v>20.2</v>
      </c>
      <c r="T32" s="3">
        <v>18.3</v>
      </c>
      <c r="U32" s="3">
        <v>9.5500000000000007</v>
      </c>
      <c r="V32" s="3">
        <v>2.98</v>
      </c>
      <c r="W32" s="3">
        <v>1</v>
      </c>
      <c r="X32" s="3">
        <v>4.5</v>
      </c>
      <c r="Y32" s="3">
        <v>16.5</v>
      </c>
      <c r="Z32" s="3">
        <v>10.97</v>
      </c>
      <c r="AA32" s="3">
        <v>0</v>
      </c>
      <c r="AB32" s="3">
        <v>4.57</v>
      </c>
      <c r="AC32" s="3">
        <v>4.9800000000000004</v>
      </c>
      <c r="AD32" s="3">
        <v>7.21</v>
      </c>
      <c r="AE32" s="3">
        <v>14.8</v>
      </c>
      <c r="AF32" s="3">
        <v>7.02</v>
      </c>
      <c r="AG32" s="3">
        <v>2.2999999999999998</v>
      </c>
      <c r="AH32" s="36">
        <v>5.4</v>
      </c>
      <c r="AI32" s="44">
        <f t="shared" si="0"/>
        <v>296.83199999999994</v>
      </c>
    </row>
    <row r="33" spans="2:37" ht="15.75" customHeight="1" x14ac:dyDescent="0.25">
      <c r="B33" s="15" t="s">
        <v>26</v>
      </c>
      <c r="C33" s="18" t="s">
        <v>23</v>
      </c>
      <c r="D33" s="28">
        <v>0</v>
      </c>
      <c r="E33" s="3">
        <v>0</v>
      </c>
      <c r="F33" s="3">
        <v>0</v>
      </c>
      <c r="G33" s="3">
        <v>0</v>
      </c>
      <c r="H33" s="3">
        <v>7.57</v>
      </c>
      <c r="I33" s="3">
        <v>10.8</v>
      </c>
      <c r="J33" s="3">
        <v>12.4</v>
      </c>
      <c r="K33" s="3">
        <v>15.86</v>
      </c>
      <c r="L33" s="3">
        <v>10.7</v>
      </c>
      <c r="M33" s="3">
        <v>9.7799999999999994</v>
      </c>
      <c r="N33" s="3">
        <v>11.53</v>
      </c>
      <c r="O33" s="3">
        <v>11.81</v>
      </c>
      <c r="P33" s="3">
        <v>10.43</v>
      </c>
      <c r="Q33" s="3">
        <v>15.6</v>
      </c>
      <c r="R33" s="3">
        <v>14.65</v>
      </c>
      <c r="S33" s="3">
        <v>4.4000000000000004</v>
      </c>
      <c r="T33" s="3">
        <v>2</v>
      </c>
      <c r="U33" s="3">
        <v>2.8</v>
      </c>
      <c r="V33" s="3">
        <v>3.11</v>
      </c>
      <c r="W33" s="3">
        <v>2</v>
      </c>
      <c r="X33" s="3">
        <v>9.8699999999999992</v>
      </c>
      <c r="Y33" s="3">
        <v>14</v>
      </c>
      <c r="Z33" s="3">
        <v>13.95</v>
      </c>
      <c r="AA33" s="3">
        <v>0</v>
      </c>
      <c r="AB33" s="3">
        <v>9.3699999999999992</v>
      </c>
      <c r="AC33" s="3">
        <v>14.14</v>
      </c>
      <c r="AD33" s="3">
        <v>14.3</v>
      </c>
      <c r="AE33" s="3">
        <v>13.3</v>
      </c>
      <c r="AF33" s="3">
        <v>3.03</v>
      </c>
      <c r="AG33" s="3">
        <v>0.3</v>
      </c>
      <c r="AH33" s="36">
        <v>7.2</v>
      </c>
      <c r="AI33" s="44">
        <f t="shared" si="0"/>
        <v>244.90000000000006</v>
      </c>
    </row>
    <row r="34" spans="2:37" ht="15.75" customHeight="1" x14ac:dyDescent="0.25">
      <c r="B34" s="15" t="s">
        <v>0</v>
      </c>
      <c r="C34" s="18" t="s">
        <v>23</v>
      </c>
      <c r="D34" s="28">
        <f>D5*9500/565/0.7/1000</f>
        <v>1.5396965865992416</v>
      </c>
      <c r="E34" s="28">
        <f t="shared" ref="E34:AH34" si="5">E5*9500/565/0.7/1000</f>
        <v>1.4047029077117572</v>
      </c>
      <c r="F34" s="28">
        <f t="shared" si="5"/>
        <v>2.0080910240202279</v>
      </c>
      <c r="G34" s="28">
        <f t="shared" si="5"/>
        <v>1.5372945638432365</v>
      </c>
      <c r="H34" s="28">
        <f t="shared" si="5"/>
        <v>1.2706700379266751</v>
      </c>
      <c r="I34" s="28">
        <f t="shared" si="5"/>
        <v>0</v>
      </c>
      <c r="J34" s="28">
        <f t="shared" si="5"/>
        <v>3.194690265486726</v>
      </c>
      <c r="K34" s="28">
        <f t="shared" si="5"/>
        <v>2.3412515802781289</v>
      </c>
      <c r="L34" s="28">
        <f t="shared" si="5"/>
        <v>1.4724399494310998</v>
      </c>
      <c r="M34" s="28">
        <f t="shared" si="5"/>
        <v>0.60206700379266753</v>
      </c>
      <c r="N34" s="28">
        <f t="shared" si="5"/>
        <v>0</v>
      </c>
      <c r="O34" s="28">
        <f t="shared" si="5"/>
        <v>0</v>
      </c>
      <c r="P34" s="28">
        <f t="shared" si="5"/>
        <v>26.223362831858406</v>
      </c>
      <c r="Q34" s="28">
        <f t="shared" si="5"/>
        <v>81.345941845764855</v>
      </c>
      <c r="R34" s="28">
        <f t="shared" si="5"/>
        <v>83.018350189633395</v>
      </c>
      <c r="S34" s="28">
        <f t="shared" si="5"/>
        <v>28.631630847029079</v>
      </c>
      <c r="T34" s="28">
        <f t="shared" si="5"/>
        <v>1.4717193426042987</v>
      </c>
      <c r="U34" s="28">
        <f t="shared" si="5"/>
        <v>5.2179140328697846</v>
      </c>
      <c r="V34" s="28">
        <f t="shared" si="5"/>
        <v>1.4717193426042987</v>
      </c>
      <c r="W34" s="28">
        <f t="shared" si="5"/>
        <v>1.6722882427307206</v>
      </c>
      <c r="X34" s="28">
        <f t="shared" si="5"/>
        <v>0</v>
      </c>
      <c r="Y34" s="28">
        <f t="shared" si="5"/>
        <v>0</v>
      </c>
      <c r="Z34" s="28">
        <f t="shared" si="5"/>
        <v>0</v>
      </c>
      <c r="AA34" s="28">
        <f t="shared" si="5"/>
        <v>0</v>
      </c>
      <c r="AB34" s="28">
        <f t="shared" si="5"/>
        <v>0</v>
      </c>
      <c r="AC34" s="28">
        <f t="shared" si="5"/>
        <v>3.7951959544879905</v>
      </c>
      <c r="AD34" s="28">
        <f t="shared" si="5"/>
        <v>5.4045512010113779</v>
      </c>
      <c r="AE34" s="28">
        <f t="shared" si="5"/>
        <v>1.345132743362832</v>
      </c>
      <c r="AF34" s="28">
        <f t="shared" si="5"/>
        <v>1.0809102402022757</v>
      </c>
      <c r="AG34" s="28">
        <f t="shared" si="5"/>
        <v>0.93654867256637175</v>
      </c>
      <c r="AH34" s="28">
        <f t="shared" si="5"/>
        <v>0</v>
      </c>
      <c r="AI34" s="44">
        <f t="shared" si="0"/>
        <v>256.98616940581542</v>
      </c>
    </row>
    <row r="35" spans="2:37" ht="15.75" customHeight="1" x14ac:dyDescent="0.25">
      <c r="B35" s="15" t="s">
        <v>2</v>
      </c>
      <c r="C35" s="18" t="s">
        <v>23</v>
      </c>
      <c r="D35" s="28">
        <f>D6*9500/565/0.7/1000</f>
        <v>1.6718078381795198</v>
      </c>
      <c r="E35" s="28">
        <f t="shared" ref="E35:AH35" si="6">E6*9500/565/0.7/1000</f>
        <v>2.608596713021492</v>
      </c>
      <c r="F35" s="28">
        <f t="shared" si="6"/>
        <v>2.5420606826801517</v>
      </c>
      <c r="G35" s="28">
        <f t="shared" si="6"/>
        <v>2.0176991150442478</v>
      </c>
      <c r="H35" s="28">
        <f t="shared" si="6"/>
        <v>2.2074589127686477</v>
      </c>
      <c r="I35" s="28">
        <f t="shared" si="6"/>
        <v>2.0068900126422253</v>
      </c>
      <c r="J35" s="28">
        <f t="shared" si="6"/>
        <v>1.538495575221239</v>
      </c>
      <c r="K35" s="28">
        <f t="shared" si="6"/>
        <v>3.0102149178255373</v>
      </c>
      <c r="L35" s="28">
        <f t="shared" si="6"/>
        <v>2.0729456384323646</v>
      </c>
      <c r="M35" s="28">
        <f t="shared" si="6"/>
        <v>1.4048230088495575</v>
      </c>
      <c r="N35" s="28">
        <f t="shared" si="6"/>
        <v>2.9434386852085974</v>
      </c>
      <c r="O35" s="28">
        <f t="shared" si="6"/>
        <v>1.8062010113780029</v>
      </c>
      <c r="P35" s="28">
        <f t="shared" si="6"/>
        <v>1.8730973451327435</v>
      </c>
      <c r="Q35" s="28">
        <f t="shared" si="6"/>
        <v>2.2744753476611885</v>
      </c>
      <c r="R35" s="28">
        <f t="shared" si="6"/>
        <v>36.324709228824275</v>
      </c>
      <c r="S35" s="28">
        <f t="shared" si="6"/>
        <v>129.71199115044251</v>
      </c>
      <c r="T35" s="28">
        <f t="shared" si="6"/>
        <v>1.6722882427307206</v>
      </c>
      <c r="U35" s="28">
        <f t="shared" si="6"/>
        <v>2.4740834386852089</v>
      </c>
      <c r="V35" s="28">
        <f t="shared" si="6"/>
        <v>1.6722882427307206</v>
      </c>
      <c r="W35" s="28">
        <f t="shared" si="6"/>
        <v>1.9398735777496841</v>
      </c>
      <c r="X35" s="28">
        <f t="shared" si="6"/>
        <v>1.7393046776232615</v>
      </c>
      <c r="Y35" s="28">
        <f t="shared" si="6"/>
        <v>1.8730973451327435</v>
      </c>
      <c r="Z35" s="28">
        <f t="shared" si="6"/>
        <v>2.3412515802781289</v>
      </c>
      <c r="AA35" s="28">
        <f t="shared" si="6"/>
        <v>2.5941845764854614</v>
      </c>
      <c r="AB35" s="28">
        <f t="shared" si="6"/>
        <v>0</v>
      </c>
      <c r="AC35" s="28">
        <f t="shared" si="6"/>
        <v>17.582806573957019</v>
      </c>
      <c r="AD35" s="28">
        <f t="shared" si="6"/>
        <v>1.5372945638432365</v>
      </c>
      <c r="AE35" s="28">
        <f t="shared" si="6"/>
        <v>2.4740834386852089</v>
      </c>
      <c r="AF35" s="28">
        <f t="shared" si="6"/>
        <v>1.345132743362832</v>
      </c>
      <c r="AG35" s="28">
        <f t="shared" si="6"/>
        <v>3.0097345132743367</v>
      </c>
      <c r="AH35" s="28">
        <f t="shared" si="6"/>
        <v>1.4027812895069534</v>
      </c>
      <c r="AI35" s="44">
        <f t="shared" si="0"/>
        <v>239.67310998735783</v>
      </c>
    </row>
    <row r="36" spans="2:37" ht="15.75" customHeight="1" x14ac:dyDescent="0.25">
      <c r="B36" s="15" t="s">
        <v>6</v>
      </c>
      <c r="C36" s="18" t="s">
        <v>23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44">
        <f t="shared" si="0"/>
        <v>0</v>
      </c>
    </row>
    <row r="37" spans="2:37" ht="15.75" customHeight="1" thickBot="1" x14ac:dyDescent="0.3">
      <c r="B37" s="15" t="s">
        <v>48</v>
      </c>
      <c r="C37" s="17" t="s">
        <v>23</v>
      </c>
      <c r="D37" s="28">
        <f>(D12+D11)*9500/565/0.7/1000</f>
        <v>0</v>
      </c>
      <c r="E37" s="28">
        <f t="shared" ref="E37:AH37" si="7">(E12+E11)*9500/565/0.7/1000</f>
        <v>0</v>
      </c>
      <c r="F37" s="28">
        <f t="shared" si="7"/>
        <v>0</v>
      </c>
      <c r="G37" s="28">
        <f t="shared" si="7"/>
        <v>0</v>
      </c>
      <c r="H37" s="28">
        <f t="shared" si="7"/>
        <v>0</v>
      </c>
      <c r="I37" s="28">
        <f t="shared" si="7"/>
        <v>0</v>
      </c>
      <c r="J37" s="28">
        <f t="shared" si="7"/>
        <v>0</v>
      </c>
      <c r="K37" s="28">
        <f t="shared" si="7"/>
        <v>0</v>
      </c>
      <c r="L37" s="28">
        <f t="shared" si="7"/>
        <v>0</v>
      </c>
      <c r="M37" s="28">
        <f t="shared" si="7"/>
        <v>0</v>
      </c>
      <c r="N37" s="28">
        <f t="shared" si="7"/>
        <v>0</v>
      </c>
      <c r="O37" s="28">
        <f t="shared" si="7"/>
        <v>0</v>
      </c>
      <c r="P37" s="28">
        <f t="shared" si="7"/>
        <v>30.638520859671306</v>
      </c>
      <c r="Q37" s="28">
        <f t="shared" si="7"/>
        <v>79.272155499367898</v>
      </c>
      <c r="R37" s="28">
        <f t="shared" si="7"/>
        <v>76.328716814159293</v>
      </c>
      <c r="S37" s="28">
        <f t="shared" si="7"/>
        <v>71.712869785082177</v>
      </c>
      <c r="T37" s="28">
        <f t="shared" si="7"/>
        <v>0</v>
      </c>
      <c r="U37" s="28">
        <f t="shared" si="7"/>
        <v>0</v>
      </c>
      <c r="V37" s="28">
        <f t="shared" si="7"/>
        <v>0</v>
      </c>
      <c r="W37" s="28">
        <f t="shared" si="7"/>
        <v>0</v>
      </c>
      <c r="X37" s="28">
        <f t="shared" si="7"/>
        <v>0</v>
      </c>
      <c r="Y37" s="28">
        <f t="shared" si="7"/>
        <v>0</v>
      </c>
      <c r="Z37" s="28">
        <f t="shared" si="7"/>
        <v>0</v>
      </c>
      <c r="AA37" s="28">
        <f t="shared" si="7"/>
        <v>0</v>
      </c>
      <c r="AB37" s="28">
        <f t="shared" si="7"/>
        <v>0</v>
      </c>
      <c r="AC37" s="28">
        <f t="shared" si="7"/>
        <v>0</v>
      </c>
      <c r="AD37" s="28">
        <f t="shared" si="7"/>
        <v>0</v>
      </c>
      <c r="AE37" s="28">
        <f t="shared" si="7"/>
        <v>0</v>
      </c>
      <c r="AF37" s="28">
        <f t="shared" si="7"/>
        <v>0</v>
      </c>
      <c r="AG37" s="28">
        <f t="shared" si="7"/>
        <v>0</v>
      </c>
      <c r="AH37" s="28">
        <f t="shared" si="7"/>
        <v>0</v>
      </c>
      <c r="AI37" s="71">
        <f t="shared" si="0"/>
        <v>257.9522629582807</v>
      </c>
    </row>
    <row r="38" spans="2:37" ht="15.75" customHeight="1" thickBot="1" x14ac:dyDescent="0.3">
      <c r="B38" s="231" t="s">
        <v>28</v>
      </c>
      <c r="C38" s="232"/>
      <c r="D38" s="228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</row>
    <row r="39" spans="2:37" ht="15.75" customHeight="1" x14ac:dyDescent="0.25">
      <c r="B39" s="15" t="s">
        <v>29</v>
      </c>
      <c r="C39" s="101" t="s">
        <v>32</v>
      </c>
      <c r="D39" s="60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0</v>
      </c>
      <c r="Z39" s="61">
        <v>0</v>
      </c>
      <c r="AA39" s="61">
        <v>0</v>
      </c>
      <c r="AB39" s="61">
        <v>0</v>
      </c>
      <c r="AC39" s="61">
        <v>0</v>
      </c>
      <c r="AD39" s="61">
        <v>0</v>
      </c>
      <c r="AE39" s="61">
        <v>0</v>
      </c>
      <c r="AF39" s="61">
        <v>0</v>
      </c>
      <c r="AG39" s="61">
        <v>0</v>
      </c>
      <c r="AH39" s="146">
        <v>0</v>
      </c>
      <c r="AI39" s="144">
        <f t="shared" si="0"/>
        <v>0</v>
      </c>
    </row>
    <row r="40" spans="2:37" ht="15.75" customHeight="1" x14ac:dyDescent="0.25">
      <c r="B40" s="15" t="s">
        <v>30</v>
      </c>
      <c r="C40" s="15" t="s">
        <v>32</v>
      </c>
      <c r="D40" s="28">
        <v>174</v>
      </c>
      <c r="E40" s="3">
        <v>175</v>
      </c>
      <c r="F40" s="3">
        <v>187</v>
      </c>
      <c r="G40" s="3">
        <v>200.2</v>
      </c>
      <c r="H40" s="3">
        <v>213</v>
      </c>
      <c r="I40" s="3">
        <v>215</v>
      </c>
      <c r="J40" s="3">
        <v>205.11</v>
      </c>
      <c r="K40" s="3">
        <v>173.89</v>
      </c>
      <c r="L40" s="3">
        <v>171</v>
      </c>
      <c r="M40" s="3">
        <v>181</v>
      </c>
      <c r="N40" s="3">
        <v>204</v>
      </c>
      <c r="O40" s="3">
        <v>174</v>
      </c>
      <c r="P40" s="3">
        <v>148.30000000000001</v>
      </c>
      <c r="Q40" s="3">
        <v>169</v>
      </c>
      <c r="R40" s="3">
        <v>204</v>
      </c>
      <c r="S40" s="3">
        <v>226</v>
      </c>
      <c r="T40" s="3">
        <v>226</v>
      </c>
      <c r="U40" s="3">
        <v>215</v>
      </c>
      <c r="V40" s="3">
        <v>142.6</v>
      </c>
      <c r="W40" s="3">
        <v>166</v>
      </c>
      <c r="X40" s="3">
        <v>171</v>
      </c>
      <c r="Y40" s="3">
        <v>157</v>
      </c>
      <c r="Z40" s="3">
        <v>203</v>
      </c>
      <c r="AA40" s="3">
        <v>201</v>
      </c>
      <c r="AB40" s="3">
        <v>219</v>
      </c>
      <c r="AC40" s="3">
        <v>197</v>
      </c>
      <c r="AD40" s="3">
        <v>208</v>
      </c>
      <c r="AE40" s="3">
        <v>198</v>
      </c>
      <c r="AF40" s="3">
        <v>225</v>
      </c>
      <c r="AG40" s="3">
        <v>194</v>
      </c>
      <c r="AH40" s="147">
        <v>190</v>
      </c>
      <c r="AI40" s="145">
        <f t="shared" si="0"/>
        <v>5933.1</v>
      </c>
      <c r="AK40" s="161">
        <v>10334</v>
      </c>
    </row>
    <row r="41" spans="2:37" ht="15.75" customHeight="1" x14ac:dyDescent="0.25">
      <c r="B41" s="15" t="s">
        <v>31</v>
      </c>
      <c r="C41" s="15" t="s">
        <v>32</v>
      </c>
      <c r="D41" s="28">
        <v>147</v>
      </c>
      <c r="E41" s="3">
        <v>130</v>
      </c>
      <c r="F41" s="3">
        <v>147</v>
      </c>
      <c r="G41" s="3">
        <v>140.58000000000001</v>
      </c>
      <c r="H41" s="3">
        <v>163</v>
      </c>
      <c r="I41" s="3">
        <v>168</v>
      </c>
      <c r="J41" s="3">
        <v>167</v>
      </c>
      <c r="K41" s="3">
        <v>168.53</v>
      </c>
      <c r="L41" s="3">
        <v>148</v>
      </c>
      <c r="M41" s="3">
        <v>150</v>
      </c>
      <c r="N41" s="3">
        <v>162</v>
      </c>
      <c r="O41" s="3">
        <v>169</v>
      </c>
      <c r="P41" s="3">
        <v>171.13</v>
      </c>
      <c r="Q41" s="3">
        <v>167</v>
      </c>
      <c r="R41" s="3">
        <v>160</v>
      </c>
      <c r="S41" s="3">
        <v>52</v>
      </c>
      <c r="T41" s="3">
        <v>36</v>
      </c>
      <c r="U41" s="3">
        <v>102</v>
      </c>
      <c r="V41" s="3">
        <v>127</v>
      </c>
      <c r="W41" s="3">
        <v>141</v>
      </c>
      <c r="X41" s="3">
        <v>140</v>
      </c>
      <c r="Y41" s="3">
        <v>142</v>
      </c>
      <c r="Z41" s="3">
        <v>143</v>
      </c>
      <c r="AA41" s="3">
        <v>144</v>
      </c>
      <c r="AB41" s="3">
        <v>139</v>
      </c>
      <c r="AC41" s="3">
        <v>129</v>
      </c>
      <c r="AD41" s="3">
        <v>124</v>
      </c>
      <c r="AE41" s="3">
        <v>158</v>
      </c>
      <c r="AF41" s="3">
        <v>161</v>
      </c>
      <c r="AG41" s="3">
        <v>168</v>
      </c>
      <c r="AH41" s="147">
        <v>137</v>
      </c>
      <c r="AI41" s="145">
        <f t="shared" si="0"/>
        <v>4401.24</v>
      </c>
      <c r="AK41" s="161">
        <v>6496</v>
      </c>
    </row>
    <row r="42" spans="2:37" ht="15.75" customHeight="1" x14ac:dyDescent="0.25">
      <c r="B42" s="15" t="s">
        <v>3</v>
      </c>
      <c r="C42" s="15" t="s">
        <v>32</v>
      </c>
      <c r="D42" s="31">
        <f t="shared" ref="D42:S44" si="8">(D7*9500*0.84)/10^6</f>
        <v>0</v>
      </c>
      <c r="E42" s="31">
        <f t="shared" si="8"/>
        <v>0</v>
      </c>
      <c r="F42" s="31">
        <f t="shared" si="8"/>
        <v>0</v>
      </c>
      <c r="G42" s="31">
        <f t="shared" si="8"/>
        <v>0</v>
      </c>
      <c r="H42" s="31">
        <f t="shared" si="8"/>
        <v>0</v>
      </c>
      <c r="I42" s="31">
        <f t="shared" si="8"/>
        <v>0</v>
      </c>
      <c r="J42" s="31">
        <f t="shared" si="8"/>
        <v>0</v>
      </c>
      <c r="K42" s="31">
        <f t="shared" si="8"/>
        <v>0</v>
      </c>
      <c r="L42" s="31">
        <f t="shared" si="8"/>
        <v>0</v>
      </c>
      <c r="M42" s="31">
        <f t="shared" si="8"/>
        <v>0</v>
      </c>
      <c r="N42" s="31">
        <f t="shared" si="8"/>
        <v>0</v>
      </c>
      <c r="O42" s="31">
        <f t="shared" si="8"/>
        <v>0</v>
      </c>
      <c r="P42" s="31">
        <f t="shared" si="8"/>
        <v>0</v>
      </c>
      <c r="Q42" s="31">
        <f t="shared" si="8"/>
        <v>0</v>
      </c>
      <c r="R42" s="31">
        <f t="shared" si="8"/>
        <v>0</v>
      </c>
      <c r="S42" s="31">
        <f t="shared" si="8"/>
        <v>0</v>
      </c>
      <c r="T42" s="31">
        <f t="shared" ref="E42:AH44" si="9">(T7*9500*0.84)/10^6</f>
        <v>0</v>
      </c>
      <c r="U42" s="31">
        <f t="shared" si="9"/>
        <v>0</v>
      </c>
      <c r="V42" s="31">
        <f t="shared" si="9"/>
        <v>0</v>
      </c>
      <c r="W42" s="31">
        <f t="shared" si="9"/>
        <v>0</v>
      </c>
      <c r="X42" s="31">
        <f t="shared" si="9"/>
        <v>0</v>
      </c>
      <c r="Y42" s="31">
        <f t="shared" si="9"/>
        <v>0</v>
      </c>
      <c r="Z42" s="31">
        <f t="shared" si="9"/>
        <v>0</v>
      </c>
      <c r="AA42" s="31">
        <f t="shared" si="9"/>
        <v>0</v>
      </c>
      <c r="AB42" s="31">
        <f t="shared" si="9"/>
        <v>0</v>
      </c>
      <c r="AC42" s="31">
        <f t="shared" si="9"/>
        <v>0</v>
      </c>
      <c r="AD42" s="31">
        <f t="shared" si="9"/>
        <v>0</v>
      </c>
      <c r="AE42" s="31">
        <f t="shared" si="9"/>
        <v>0</v>
      </c>
      <c r="AF42" s="31">
        <f t="shared" si="9"/>
        <v>0</v>
      </c>
      <c r="AG42" s="31">
        <f t="shared" si="9"/>
        <v>0</v>
      </c>
      <c r="AH42" s="31">
        <f t="shared" si="9"/>
        <v>12.863759999999999</v>
      </c>
      <c r="AI42" s="145">
        <f t="shared" si="0"/>
        <v>12.863759999999999</v>
      </c>
      <c r="AK42" s="160">
        <f>AK40-AK41</f>
        <v>3838</v>
      </c>
    </row>
    <row r="43" spans="2:37" ht="15.75" customHeight="1" x14ac:dyDescent="0.25">
      <c r="B43" s="15" t="s">
        <v>4</v>
      </c>
      <c r="C43" s="15" t="s">
        <v>32</v>
      </c>
      <c r="D43" s="31">
        <f t="shared" si="8"/>
        <v>0</v>
      </c>
      <c r="E43" s="31">
        <f t="shared" si="9"/>
        <v>0</v>
      </c>
      <c r="F43" s="31">
        <f t="shared" si="9"/>
        <v>0</v>
      </c>
      <c r="G43" s="31">
        <f t="shared" si="9"/>
        <v>0</v>
      </c>
      <c r="H43" s="31">
        <f t="shared" si="9"/>
        <v>0</v>
      </c>
      <c r="I43" s="31">
        <f t="shared" si="9"/>
        <v>0</v>
      </c>
      <c r="J43" s="31">
        <f t="shared" si="9"/>
        <v>0</v>
      </c>
      <c r="K43" s="31">
        <f t="shared" si="9"/>
        <v>0</v>
      </c>
      <c r="L43" s="31">
        <f t="shared" si="9"/>
        <v>0</v>
      </c>
      <c r="M43" s="31">
        <f t="shared" si="9"/>
        <v>0</v>
      </c>
      <c r="N43" s="31">
        <f t="shared" si="9"/>
        <v>0</v>
      </c>
      <c r="O43" s="31">
        <f t="shared" si="9"/>
        <v>0</v>
      </c>
      <c r="P43" s="31">
        <f t="shared" si="9"/>
        <v>0</v>
      </c>
      <c r="Q43" s="31">
        <f t="shared" si="9"/>
        <v>0</v>
      </c>
      <c r="R43" s="31">
        <f t="shared" si="9"/>
        <v>0</v>
      </c>
      <c r="S43" s="31">
        <f t="shared" si="9"/>
        <v>0</v>
      </c>
      <c r="T43" s="31">
        <f t="shared" si="9"/>
        <v>0</v>
      </c>
      <c r="U43" s="31">
        <f t="shared" si="9"/>
        <v>0</v>
      </c>
      <c r="V43" s="31">
        <f t="shared" si="9"/>
        <v>0</v>
      </c>
      <c r="W43" s="31">
        <f t="shared" si="9"/>
        <v>0</v>
      </c>
      <c r="X43" s="31">
        <f t="shared" si="9"/>
        <v>0</v>
      </c>
      <c r="Y43" s="31">
        <f t="shared" si="9"/>
        <v>0</v>
      </c>
      <c r="Z43" s="31">
        <f t="shared" si="9"/>
        <v>0</v>
      </c>
      <c r="AA43" s="31">
        <f t="shared" si="9"/>
        <v>0</v>
      </c>
      <c r="AB43" s="31">
        <f t="shared" si="9"/>
        <v>0</v>
      </c>
      <c r="AC43" s="31">
        <f t="shared" si="9"/>
        <v>0</v>
      </c>
      <c r="AD43" s="31">
        <f t="shared" si="9"/>
        <v>0</v>
      </c>
      <c r="AE43" s="31">
        <f t="shared" si="9"/>
        <v>0</v>
      </c>
      <c r="AF43" s="31">
        <f t="shared" si="9"/>
        <v>0</v>
      </c>
      <c r="AG43" s="31">
        <f t="shared" si="9"/>
        <v>0</v>
      </c>
      <c r="AH43" s="31">
        <f t="shared" si="9"/>
        <v>11.089805999999999</v>
      </c>
      <c r="AI43" s="145">
        <f t="shared" si="0"/>
        <v>11.089805999999999</v>
      </c>
    </row>
    <row r="44" spans="2:37" ht="15.75" customHeight="1" thickBot="1" x14ac:dyDescent="0.3">
      <c r="B44" s="15" t="s">
        <v>5</v>
      </c>
      <c r="C44" s="15" t="s">
        <v>32</v>
      </c>
      <c r="D44" s="80">
        <f t="shared" si="8"/>
        <v>0</v>
      </c>
      <c r="E44" s="80">
        <f t="shared" si="9"/>
        <v>0</v>
      </c>
      <c r="F44" s="80">
        <f t="shared" si="9"/>
        <v>0</v>
      </c>
      <c r="G44" s="80">
        <f t="shared" si="9"/>
        <v>0</v>
      </c>
      <c r="H44" s="80">
        <f t="shared" si="9"/>
        <v>0</v>
      </c>
      <c r="I44" s="80">
        <f t="shared" si="9"/>
        <v>0</v>
      </c>
      <c r="J44" s="80">
        <f t="shared" si="9"/>
        <v>0</v>
      </c>
      <c r="K44" s="80">
        <f t="shared" si="9"/>
        <v>0</v>
      </c>
      <c r="L44" s="80">
        <f t="shared" si="9"/>
        <v>0</v>
      </c>
      <c r="M44" s="80">
        <f t="shared" si="9"/>
        <v>0</v>
      </c>
      <c r="N44" s="80">
        <f t="shared" si="9"/>
        <v>0</v>
      </c>
      <c r="O44" s="80">
        <f t="shared" si="9"/>
        <v>0</v>
      </c>
      <c r="P44" s="80">
        <f t="shared" si="9"/>
        <v>0</v>
      </c>
      <c r="Q44" s="80">
        <f t="shared" si="9"/>
        <v>0</v>
      </c>
      <c r="R44" s="80">
        <f t="shared" si="9"/>
        <v>0</v>
      </c>
      <c r="S44" s="80">
        <f t="shared" si="9"/>
        <v>0</v>
      </c>
      <c r="T44" s="80">
        <f t="shared" si="9"/>
        <v>0</v>
      </c>
      <c r="U44" s="80">
        <f t="shared" si="9"/>
        <v>0</v>
      </c>
      <c r="V44" s="80">
        <f t="shared" si="9"/>
        <v>0</v>
      </c>
      <c r="W44" s="80">
        <f t="shared" si="9"/>
        <v>0</v>
      </c>
      <c r="X44" s="80">
        <f t="shared" si="9"/>
        <v>0</v>
      </c>
      <c r="Y44" s="80">
        <f t="shared" si="9"/>
        <v>0</v>
      </c>
      <c r="Z44" s="80">
        <f t="shared" si="9"/>
        <v>0</v>
      </c>
      <c r="AA44" s="80">
        <f t="shared" si="9"/>
        <v>0</v>
      </c>
      <c r="AB44" s="80">
        <f t="shared" si="9"/>
        <v>0</v>
      </c>
      <c r="AC44" s="80">
        <f t="shared" si="9"/>
        <v>0</v>
      </c>
      <c r="AD44" s="80">
        <f t="shared" si="9"/>
        <v>0</v>
      </c>
      <c r="AE44" s="80">
        <f t="shared" si="9"/>
        <v>0</v>
      </c>
      <c r="AF44" s="80">
        <f t="shared" si="9"/>
        <v>0</v>
      </c>
      <c r="AG44" s="80">
        <f t="shared" si="9"/>
        <v>0</v>
      </c>
      <c r="AH44" s="80">
        <f t="shared" si="9"/>
        <v>9.5871720000000007</v>
      </c>
      <c r="AI44" s="119">
        <f t="shared" si="0"/>
        <v>9.5871720000000007</v>
      </c>
    </row>
    <row r="45" spans="2:37" ht="15.75" customHeight="1" thickBot="1" x14ac:dyDescent="0.3">
      <c r="B45" s="231" t="s">
        <v>40</v>
      </c>
      <c r="C45" s="232"/>
      <c r="D45" s="243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30"/>
    </row>
    <row r="46" spans="2:37" ht="15.75" customHeight="1" x14ac:dyDescent="0.25">
      <c r="B46" s="15" t="s">
        <v>41</v>
      </c>
      <c r="C46" s="16" t="s">
        <v>42</v>
      </c>
      <c r="D46" s="83">
        <v>6810.3</v>
      </c>
      <c r="E46" s="84">
        <v>6272.71</v>
      </c>
      <c r="F46" s="84">
        <v>6534.9</v>
      </c>
      <c r="G46" s="84">
        <v>6648</v>
      </c>
      <c r="H46" s="84">
        <v>4712.3999999999996</v>
      </c>
      <c r="I46" s="84">
        <v>4559.29</v>
      </c>
      <c r="J46" s="84">
        <v>4236</v>
      </c>
      <c r="K46" s="84">
        <v>5543.8</v>
      </c>
      <c r="L46" s="84">
        <v>7310.83</v>
      </c>
      <c r="M46" s="84">
        <v>5619.8</v>
      </c>
      <c r="N46" s="84">
        <v>5836.3387345679002</v>
      </c>
      <c r="O46" s="84">
        <v>5704.3650793650795</v>
      </c>
      <c r="P46" s="84">
        <v>4339.564732142856</v>
      </c>
      <c r="Q46" s="61"/>
      <c r="R46" s="61"/>
      <c r="S46" s="61">
        <v>653.73677248677211</v>
      </c>
      <c r="T46" s="61">
        <v>4090.625</v>
      </c>
      <c r="U46" s="61">
        <v>4830.7589285714294</v>
      </c>
      <c r="V46" s="61">
        <v>5461.0890652557327</v>
      </c>
      <c r="W46" s="61">
        <v>4115.794753086423</v>
      </c>
      <c r="X46" s="61">
        <v>4401.1000000000004</v>
      </c>
      <c r="Y46" s="61">
        <v>4992.92</v>
      </c>
      <c r="Z46" s="61">
        <v>3943.58</v>
      </c>
      <c r="AA46" s="61">
        <v>6064.74</v>
      </c>
      <c r="AB46" s="61">
        <v>6181.02</v>
      </c>
      <c r="AC46" s="61">
        <v>7076.75</v>
      </c>
      <c r="AD46" s="61">
        <v>4225.17</v>
      </c>
      <c r="AE46" s="61">
        <v>4851.07</v>
      </c>
      <c r="AF46" s="61">
        <v>8466.19</v>
      </c>
      <c r="AG46" s="61">
        <v>8452</v>
      </c>
      <c r="AH46" s="62">
        <v>8446.2000000000007</v>
      </c>
      <c r="AI46" s="63">
        <f t="shared" si="0"/>
        <v>160381.0430654762</v>
      </c>
    </row>
    <row r="47" spans="2:37" ht="15.75" customHeight="1" thickBot="1" x14ac:dyDescent="0.3">
      <c r="B47" s="15" t="s">
        <v>43</v>
      </c>
      <c r="C47" s="17" t="s">
        <v>44</v>
      </c>
      <c r="D47" s="68">
        <f>D46*0.6*D51</f>
        <v>34977.700799999999</v>
      </c>
      <c r="E47" s="69">
        <f t="shared" ref="E47:AH47" si="10">E46*0.6*E51</f>
        <v>32216.638559999999</v>
      </c>
      <c r="F47" s="69">
        <f t="shared" si="10"/>
        <v>33563.246399999996</v>
      </c>
      <c r="G47" s="69">
        <f t="shared" si="10"/>
        <v>34144.127999999997</v>
      </c>
      <c r="H47" s="69">
        <f t="shared" si="10"/>
        <v>24202.886399999999</v>
      </c>
      <c r="I47" s="69">
        <f t="shared" si="10"/>
        <v>23416.513440000002</v>
      </c>
      <c r="J47" s="69">
        <f t="shared" si="10"/>
        <v>21756.096000000001</v>
      </c>
      <c r="K47" s="69">
        <f t="shared" si="10"/>
        <v>28472.956800000004</v>
      </c>
      <c r="L47" s="69">
        <f t="shared" si="10"/>
        <v>37548.422879999998</v>
      </c>
      <c r="M47" s="69">
        <f t="shared" si="10"/>
        <v>28863.292800000003</v>
      </c>
      <c r="N47" s="69">
        <f t="shared" si="10"/>
        <v>29975.435740740737</v>
      </c>
      <c r="O47" s="69">
        <f t="shared" si="10"/>
        <v>29297.61904761905</v>
      </c>
      <c r="P47" s="69">
        <f t="shared" si="10"/>
        <v>22288.004464285706</v>
      </c>
      <c r="Q47" s="69">
        <f t="shared" si="10"/>
        <v>0</v>
      </c>
      <c r="R47" s="69">
        <f t="shared" si="10"/>
        <v>0</v>
      </c>
      <c r="S47" s="69">
        <f t="shared" si="10"/>
        <v>3357.5920634920617</v>
      </c>
      <c r="T47" s="69">
        <f t="shared" si="10"/>
        <v>21009.45</v>
      </c>
      <c r="U47" s="69">
        <f t="shared" si="10"/>
        <v>24810.777857142861</v>
      </c>
      <c r="V47" s="69">
        <f t="shared" si="10"/>
        <v>28048.153439153444</v>
      </c>
      <c r="W47" s="69">
        <f t="shared" si="10"/>
        <v>21138.721851851868</v>
      </c>
      <c r="X47" s="69">
        <f t="shared" si="10"/>
        <v>22604.049600000006</v>
      </c>
      <c r="Y47" s="69">
        <f t="shared" si="10"/>
        <v>25643.637119999999</v>
      </c>
      <c r="Z47" s="69">
        <f t="shared" si="10"/>
        <v>20254.226879999998</v>
      </c>
      <c r="AA47" s="69">
        <f t="shared" si="10"/>
        <v>31148.504639999999</v>
      </c>
      <c r="AB47" s="69">
        <f t="shared" si="10"/>
        <v>31745.718720000001</v>
      </c>
      <c r="AC47" s="69">
        <f t="shared" si="10"/>
        <v>36346.188000000002</v>
      </c>
      <c r="AD47" s="69">
        <f t="shared" si="10"/>
        <v>21700.473119999999</v>
      </c>
      <c r="AE47" s="69">
        <f t="shared" si="10"/>
        <v>24915.095519999999</v>
      </c>
      <c r="AF47" s="69">
        <f t="shared" si="10"/>
        <v>43482.351840000003</v>
      </c>
      <c r="AG47" s="69">
        <f t="shared" si="10"/>
        <v>43409.472000000002</v>
      </c>
      <c r="AH47" s="70">
        <f t="shared" si="10"/>
        <v>43379.683200000007</v>
      </c>
      <c r="AI47" s="71">
        <f t="shared" si="0"/>
        <v>823717.03718428547</v>
      </c>
    </row>
    <row r="48" spans="2:37" ht="15.75" customHeight="1" thickBot="1" x14ac:dyDescent="0.3">
      <c r="B48" s="239" t="s">
        <v>52</v>
      </c>
      <c r="C48" s="240"/>
      <c r="D48" s="228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</row>
    <row r="49" spans="2:35" x14ac:dyDescent="0.25">
      <c r="B49" s="10" t="s">
        <v>36</v>
      </c>
      <c r="C49" s="110" t="s">
        <v>37</v>
      </c>
      <c r="D49" s="94">
        <v>25.5</v>
      </c>
      <c r="E49" s="94">
        <v>25.5</v>
      </c>
      <c r="F49" s="94">
        <v>25.5</v>
      </c>
      <c r="G49" s="94">
        <v>25.5</v>
      </c>
      <c r="H49" s="94">
        <v>25.5</v>
      </c>
      <c r="I49" s="94">
        <v>25.5</v>
      </c>
      <c r="J49" s="94">
        <v>25.5</v>
      </c>
      <c r="K49" s="94">
        <v>25.5</v>
      </c>
      <c r="L49" s="94">
        <v>25.5</v>
      </c>
      <c r="M49" s="94">
        <v>25.5</v>
      </c>
      <c r="N49" s="94">
        <v>25.5</v>
      </c>
      <c r="O49" s="94">
        <v>25.5</v>
      </c>
      <c r="P49" s="94">
        <v>25.5</v>
      </c>
      <c r="Q49" s="94">
        <v>25.5</v>
      </c>
      <c r="R49" s="94">
        <v>25.5</v>
      </c>
      <c r="S49" s="94">
        <v>25.5</v>
      </c>
      <c r="T49" s="94">
        <v>25.5</v>
      </c>
      <c r="U49" s="94">
        <v>25.5</v>
      </c>
      <c r="V49" s="94">
        <v>25.5</v>
      </c>
      <c r="W49" s="94">
        <v>25.5</v>
      </c>
      <c r="X49" s="94">
        <v>25.5</v>
      </c>
      <c r="Y49" s="94">
        <v>25.5</v>
      </c>
      <c r="Z49" s="94">
        <v>25.5</v>
      </c>
      <c r="AA49" s="94">
        <v>25.5</v>
      </c>
      <c r="AB49" s="94">
        <v>25.5</v>
      </c>
      <c r="AC49" s="94">
        <v>25.5</v>
      </c>
      <c r="AD49" s="94">
        <v>25.5</v>
      </c>
      <c r="AE49" s="94">
        <v>25.5</v>
      </c>
      <c r="AF49" s="94">
        <v>25.5</v>
      </c>
      <c r="AG49" s="94">
        <v>25.5</v>
      </c>
      <c r="AH49" s="94">
        <v>25.5</v>
      </c>
      <c r="AI49" s="85"/>
    </row>
    <row r="50" spans="2:35" x14ac:dyDescent="0.25">
      <c r="B50" s="13" t="s">
        <v>53</v>
      </c>
      <c r="C50" s="109" t="s">
        <v>54</v>
      </c>
      <c r="D50" s="97">
        <v>4.72</v>
      </c>
      <c r="E50" s="97">
        <v>4.72</v>
      </c>
      <c r="F50" s="97">
        <v>4.72</v>
      </c>
      <c r="G50" s="97">
        <v>4.72</v>
      </c>
      <c r="H50" s="97">
        <v>4.72</v>
      </c>
      <c r="I50" s="97">
        <v>4.72</v>
      </c>
      <c r="J50" s="97">
        <v>4.72</v>
      </c>
      <c r="K50" s="97">
        <v>4.72</v>
      </c>
      <c r="L50" s="97">
        <v>4.72</v>
      </c>
      <c r="M50" s="97">
        <v>4.72</v>
      </c>
      <c r="N50" s="97">
        <v>4.72</v>
      </c>
      <c r="O50" s="97">
        <v>4.72</v>
      </c>
      <c r="P50" s="97">
        <v>4.72</v>
      </c>
      <c r="Q50" s="97">
        <v>4.72</v>
      </c>
      <c r="R50" s="97">
        <v>4.72</v>
      </c>
      <c r="S50" s="97">
        <v>4.72</v>
      </c>
      <c r="T50" s="97">
        <v>4.72</v>
      </c>
      <c r="U50" s="97">
        <v>4.72</v>
      </c>
      <c r="V50" s="97">
        <v>4.72</v>
      </c>
      <c r="W50" s="97">
        <v>4.72</v>
      </c>
      <c r="X50" s="97">
        <v>4.72</v>
      </c>
      <c r="Y50" s="97">
        <v>4.72</v>
      </c>
      <c r="Z50" s="97">
        <v>4.72</v>
      </c>
      <c r="AA50" s="97">
        <v>4.72</v>
      </c>
      <c r="AB50" s="97">
        <v>4.72</v>
      </c>
      <c r="AC50" s="97">
        <v>4.72</v>
      </c>
      <c r="AD50" s="97">
        <v>4.72</v>
      </c>
      <c r="AE50" s="97">
        <v>4.72</v>
      </c>
      <c r="AF50" s="97">
        <v>4.72</v>
      </c>
      <c r="AG50" s="97">
        <v>4.72</v>
      </c>
      <c r="AH50" s="97">
        <v>4.72</v>
      </c>
      <c r="AI50" s="46"/>
    </row>
    <row r="51" spans="2:35" x14ac:dyDescent="0.25">
      <c r="B51" s="13" t="s">
        <v>126</v>
      </c>
      <c r="C51" s="109" t="s">
        <v>39</v>
      </c>
      <c r="D51" s="97">
        <v>8.56</v>
      </c>
      <c r="E51" s="97">
        <v>8.56</v>
      </c>
      <c r="F51" s="97">
        <v>8.56</v>
      </c>
      <c r="G51" s="97">
        <v>8.56</v>
      </c>
      <c r="H51" s="97">
        <v>8.56</v>
      </c>
      <c r="I51" s="97">
        <v>8.56</v>
      </c>
      <c r="J51" s="97">
        <v>8.56</v>
      </c>
      <c r="K51" s="97">
        <v>8.56</v>
      </c>
      <c r="L51" s="97">
        <v>8.56</v>
      </c>
      <c r="M51" s="97">
        <v>8.56</v>
      </c>
      <c r="N51" s="97">
        <v>8.56</v>
      </c>
      <c r="O51" s="97">
        <v>8.56</v>
      </c>
      <c r="P51" s="97">
        <v>8.56</v>
      </c>
      <c r="Q51" s="97">
        <v>8.56</v>
      </c>
      <c r="R51" s="97">
        <v>8.56</v>
      </c>
      <c r="S51" s="97">
        <v>8.56</v>
      </c>
      <c r="T51" s="97">
        <v>8.56</v>
      </c>
      <c r="U51" s="97">
        <v>8.56</v>
      </c>
      <c r="V51" s="97">
        <v>8.56</v>
      </c>
      <c r="W51" s="97">
        <v>8.56</v>
      </c>
      <c r="X51" s="97">
        <v>8.56</v>
      </c>
      <c r="Y51" s="97">
        <v>8.56</v>
      </c>
      <c r="Z51" s="97">
        <v>8.56</v>
      </c>
      <c r="AA51" s="97">
        <v>8.56</v>
      </c>
      <c r="AB51" s="97">
        <v>8.56</v>
      </c>
      <c r="AC51" s="97">
        <v>8.56</v>
      </c>
      <c r="AD51" s="97">
        <v>8.56</v>
      </c>
      <c r="AE51" s="97">
        <v>8.56</v>
      </c>
      <c r="AF51" s="97">
        <v>8.56</v>
      </c>
      <c r="AG51" s="97">
        <v>8.56</v>
      </c>
      <c r="AH51" s="97">
        <v>8.56</v>
      </c>
      <c r="AI51" s="46"/>
    </row>
    <row r="52" spans="2:35" x14ac:dyDescent="0.25">
      <c r="B52" s="13" t="s">
        <v>127</v>
      </c>
      <c r="C52" s="109" t="s">
        <v>39</v>
      </c>
      <c r="D52" s="97">
        <v>9.74</v>
      </c>
      <c r="E52" s="97">
        <v>9.74</v>
      </c>
      <c r="F52" s="97">
        <v>9.74</v>
      </c>
      <c r="G52" s="97">
        <v>9.74</v>
      </c>
      <c r="H52" s="97">
        <v>9.74</v>
      </c>
      <c r="I52" s="97">
        <v>9.74</v>
      </c>
      <c r="J52" s="97">
        <v>9.74</v>
      </c>
      <c r="K52" s="97">
        <v>9.74</v>
      </c>
      <c r="L52" s="97">
        <v>9.74</v>
      </c>
      <c r="M52" s="97">
        <v>9.74</v>
      </c>
      <c r="N52" s="97">
        <v>9.74</v>
      </c>
      <c r="O52" s="97">
        <v>9.74</v>
      </c>
      <c r="P52" s="97">
        <v>9.74</v>
      </c>
      <c r="Q52" s="97">
        <v>9.74</v>
      </c>
      <c r="R52" s="97">
        <v>9.74</v>
      </c>
      <c r="S52" s="97">
        <v>9.74</v>
      </c>
      <c r="T52" s="97">
        <v>9.74</v>
      </c>
      <c r="U52" s="97">
        <v>9.74</v>
      </c>
      <c r="V52" s="97">
        <v>9.74</v>
      </c>
      <c r="W52" s="97">
        <v>9.74</v>
      </c>
      <c r="X52" s="97">
        <v>9.74</v>
      </c>
      <c r="Y52" s="97">
        <v>9.74</v>
      </c>
      <c r="Z52" s="97">
        <v>9.74</v>
      </c>
      <c r="AA52" s="97">
        <v>9.74</v>
      </c>
      <c r="AB52" s="97">
        <v>9.74</v>
      </c>
      <c r="AC52" s="97">
        <v>9.74</v>
      </c>
      <c r="AD52" s="97">
        <v>9.74</v>
      </c>
      <c r="AE52" s="97">
        <v>9.74</v>
      </c>
      <c r="AF52" s="97">
        <v>9.74</v>
      </c>
      <c r="AG52" s="97">
        <v>9.74</v>
      </c>
      <c r="AH52" s="97">
        <v>9.74</v>
      </c>
      <c r="AI52" s="46"/>
    </row>
    <row r="53" spans="2:35" x14ac:dyDescent="0.25">
      <c r="B53" s="13" t="s">
        <v>51</v>
      </c>
      <c r="C53" s="109" t="s">
        <v>39</v>
      </c>
      <c r="D53" s="108">
        <f t="shared" ref="D53:AH53" si="11">IFERROR(((D18-D19)*D49/D26)+1.2-(D47/D26),"")</f>
        <v>5.5098473796614575</v>
      </c>
      <c r="E53" s="108">
        <f t="shared" si="11"/>
        <v>5.7872783963006684</v>
      </c>
      <c r="F53" s="108">
        <f t="shared" si="11"/>
        <v>5.9631798203145303</v>
      </c>
      <c r="G53" s="108">
        <f t="shared" si="11"/>
        <v>6.120826543408362</v>
      </c>
      <c r="H53" s="108">
        <f t="shared" si="11"/>
        <v>6.321782758411123</v>
      </c>
      <c r="I53" s="108">
        <f t="shared" si="11"/>
        <v>6.776330530871042</v>
      </c>
      <c r="J53" s="108">
        <f t="shared" si="11"/>
        <v>6.4938932848931366</v>
      </c>
      <c r="K53" s="108">
        <f t="shared" si="11"/>
        <v>6.2086034154929575</v>
      </c>
      <c r="L53" s="108">
        <f t="shared" si="11"/>
        <v>6.2227448446297098</v>
      </c>
      <c r="M53" s="108">
        <f t="shared" si="11"/>
        <v>6.0778227744088884</v>
      </c>
      <c r="N53" s="108">
        <f t="shared" si="11"/>
        <v>6.0422554244723683</v>
      </c>
      <c r="O53" s="108">
        <f t="shared" si="11"/>
        <v>6.0297065101289578</v>
      </c>
      <c r="P53" s="108" t="str">
        <f t="shared" si="11"/>
        <v/>
      </c>
      <c r="Q53" s="108" t="str">
        <f t="shared" si="11"/>
        <v/>
      </c>
      <c r="R53" s="108" t="str">
        <f t="shared" si="11"/>
        <v/>
      </c>
      <c r="S53" s="108">
        <f t="shared" si="11"/>
        <v>13.098942806757197</v>
      </c>
      <c r="T53" s="108">
        <f t="shared" si="11"/>
        <v>6.5835738626285929</v>
      </c>
      <c r="U53" s="108">
        <f t="shared" si="11"/>
        <v>6.3246255506186744</v>
      </c>
      <c r="V53" s="108">
        <f t="shared" si="11"/>
        <v>6.4869010600164856</v>
      </c>
      <c r="W53" s="108">
        <f t="shared" si="11"/>
        <v>6.1667632935887502</v>
      </c>
      <c r="X53" s="108">
        <f t="shared" si="11"/>
        <v>6.3543289030198622</v>
      </c>
      <c r="Y53" s="108">
        <f t="shared" si="11"/>
        <v>5.9620910231933593</v>
      </c>
      <c r="Z53" s="108">
        <f t="shared" si="11"/>
        <v>6.350675433291773</v>
      </c>
      <c r="AA53" s="108">
        <f t="shared" si="11"/>
        <v>6.3867418960729889</v>
      </c>
      <c r="AB53" s="108">
        <f t="shared" si="11"/>
        <v>6.1366297597886881</v>
      </c>
      <c r="AC53" s="108">
        <f t="shared" si="11"/>
        <v>6.0791412369253237</v>
      </c>
      <c r="AD53" s="108">
        <f t="shared" si="11"/>
        <v>5.7956122357147741</v>
      </c>
      <c r="AE53" s="108">
        <f t="shared" si="11"/>
        <v>6.3167046820838388</v>
      </c>
      <c r="AF53" s="108">
        <f t="shared" si="11"/>
        <v>6.4556370352837114</v>
      </c>
      <c r="AG53" s="108">
        <f t="shared" si="11"/>
        <v>6.397747827758554</v>
      </c>
      <c r="AH53" s="111">
        <f t="shared" si="11"/>
        <v>6.261434226577749</v>
      </c>
      <c r="AI53" s="46"/>
    </row>
    <row r="54" spans="2:35" x14ac:dyDescent="0.25">
      <c r="B54" s="13" t="s">
        <v>75</v>
      </c>
      <c r="C54" s="109" t="s">
        <v>44</v>
      </c>
      <c r="D54" s="25">
        <f t="shared" ref="D54:AH54" si="12">IFERROR((D51-D53)*D26,"")</f>
        <v>424172.52429999982</v>
      </c>
      <c r="E54" s="25">
        <f t="shared" si="12"/>
        <v>338183.30856000015</v>
      </c>
      <c r="F54" s="25">
        <f t="shared" si="12"/>
        <v>319678.95140000014</v>
      </c>
      <c r="G54" s="25">
        <f t="shared" si="12"/>
        <v>303433.17799999984</v>
      </c>
      <c r="H54" s="25">
        <f t="shared" si="12"/>
        <v>276213.91335000016</v>
      </c>
      <c r="I54" s="25">
        <f t="shared" si="12"/>
        <v>218863.37853999971</v>
      </c>
      <c r="J54" s="25">
        <f t="shared" si="12"/>
        <v>255205.50144999984</v>
      </c>
      <c r="K54" s="25">
        <f t="shared" si="12"/>
        <v>240406.78680000009</v>
      </c>
      <c r="L54" s="25">
        <f t="shared" si="12"/>
        <v>259042.66338000007</v>
      </c>
      <c r="M54" s="25">
        <f t="shared" si="12"/>
        <v>292261.4752499999</v>
      </c>
      <c r="N54" s="25">
        <f t="shared" si="12"/>
        <v>305110.35864074057</v>
      </c>
      <c r="O54" s="25">
        <f t="shared" si="12"/>
        <v>308857.74454761896</v>
      </c>
      <c r="P54" s="25" t="str">
        <f t="shared" si="12"/>
        <v/>
      </c>
      <c r="Q54" s="25" t="str">
        <f t="shared" si="12"/>
        <v/>
      </c>
      <c r="R54" s="25" t="str">
        <f t="shared" si="12"/>
        <v/>
      </c>
      <c r="S54" s="25">
        <f t="shared" si="12"/>
        <v>-82291.033086507974</v>
      </c>
      <c r="T54" s="25">
        <f t="shared" si="12"/>
        <v>178289.44899999994</v>
      </c>
      <c r="U54" s="25">
        <f t="shared" si="12"/>
        <v>227114.04405714275</v>
      </c>
      <c r="V54" s="25">
        <f t="shared" si="12"/>
        <v>227178.4742391535</v>
      </c>
      <c r="W54" s="25">
        <f t="shared" si="12"/>
        <v>285733.316851852</v>
      </c>
      <c r="X54" s="25">
        <f t="shared" si="12"/>
        <v>261186.74862000006</v>
      </c>
      <c r="Y54" s="25">
        <f t="shared" si="12"/>
        <v>319231.05507000006</v>
      </c>
      <c r="Z54" s="25">
        <f t="shared" si="12"/>
        <v>269325.50197999977</v>
      </c>
      <c r="AA54" s="25">
        <f t="shared" si="12"/>
        <v>262981.61663999979</v>
      </c>
      <c r="AB54" s="25">
        <f t="shared" si="12"/>
        <v>311936.21732000011</v>
      </c>
      <c r="AC54" s="25">
        <f t="shared" si="12"/>
        <v>326361.93199999986</v>
      </c>
      <c r="AD54" s="25">
        <f t="shared" si="12"/>
        <v>323942.01576999994</v>
      </c>
      <c r="AE54" s="25">
        <f t="shared" si="12"/>
        <v>267149.55281999987</v>
      </c>
      <c r="AF54" s="25">
        <f t="shared" si="12"/>
        <v>256934.30054000003</v>
      </c>
      <c r="AG54" s="25">
        <f t="shared" si="12"/>
        <v>269952.85920000012</v>
      </c>
      <c r="AH54" s="112">
        <f t="shared" si="12"/>
        <v>282631.64750000008</v>
      </c>
      <c r="AI54" s="149">
        <f t="shared" ref="AI54" si="13">SUM(D54:AH54)</f>
        <v>7529087.482739999</v>
      </c>
    </row>
    <row r="55" spans="2:35" x14ac:dyDescent="0.25">
      <c r="B55" s="13" t="s">
        <v>84</v>
      </c>
      <c r="C55" s="109" t="s">
        <v>74</v>
      </c>
      <c r="D55" s="26">
        <f>IFERROR(D54/10^5,0)</f>
        <v>4.2417252429999985</v>
      </c>
      <c r="E55" s="26">
        <f>IFERROR(E54/10^5,0)+D55</f>
        <v>7.6235583285999997</v>
      </c>
      <c r="F55" s="26">
        <f t="shared" ref="F55:AH55" si="14">IFERROR(F54/10^5,0)+E55</f>
        <v>10.8203478426</v>
      </c>
      <c r="G55" s="26">
        <f t="shared" si="14"/>
        <v>13.854679622599999</v>
      </c>
      <c r="H55" s="26">
        <f t="shared" si="14"/>
        <v>16.616818756100002</v>
      </c>
      <c r="I55" s="26">
        <f t="shared" si="14"/>
        <v>18.805452541499999</v>
      </c>
      <c r="J55" s="26">
        <f t="shared" si="14"/>
        <v>21.357507555999998</v>
      </c>
      <c r="K55" s="26">
        <f t="shared" si="14"/>
        <v>23.761575424</v>
      </c>
      <c r="L55" s="26">
        <f t="shared" si="14"/>
        <v>26.3520020578</v>
      </c>
      <c r="M55" s="26">
        <f t="shared" si="14"/>
        <v>29.2746168103</v>
      </c>
      <c r="N55" s="26">
        <f t="shared" si="14"/>
        <v>32.325720396707403</v>
      </c>
      <c r="O55" s="26">
        <f t="shared" si="14"/>
        <v>35.414297842183593</v>
      </c>
      <c r="P55" s="26">
        <f t="shared" si="14"/>
        <v>35.414297842183593</v>
      </c>
      <c r="Q55" s="26">
        <f t="shared" si="14"/>
        <v>35.414297842183593</v>
      </c>
      <c r="R55" s="26">
        <f t="shared" si="14"/>
        <v>35.414297842183593</v>
      </c>
      <c r="S55" s="26">
        <f t="shared" si="14"/>
        <v>34.591387511318516</v>
      </c>
      <c r="T55" s="26">
        <f t="shared" si="14"/>
        <v>36.374282001318512</v>
      </c>
      <c r="U55" s="26">
        <f t="shared" si="14"/>
        <v>38.645422441889941</v>
      </c>
      <c r="V55" s="26">
        <f t="shared" si="14"/>
        <v>40.91720718428148</v>
      </c>
      <c r="W55" s="26">
        <f t="shared" si="14"/>
        <v>43.774540352800003</v>
      </c>
      <c r="X55" s="26">
        <f t="shared" si="14"/>
        <v>46.386407839</v>
      </c>
      <c r="Y55" s="26">
        <f t="shared" si="14"/>
        <v>49.578718389700001</v>
      </c>
      <c r="Z55" s="26">
        <f t="shared" si="14"/>
        <v>52.271973409499999</v>
      </c>
      <c r="AA55" s="26">
        <f t="shared" si="14"/>
        <v>54.901789575899997</v>
      </c>
      <c r="AB55" s="26">
        <f t="shared" si="14"/>
        <v>58.0211517491</v>
      </c>
      <c r="AC55" s="26">
        <f t="shared" si="14"/>
        <v>61.284771069099996</v>
      </c>
      <c r="AD55" s="26">
        <f t="shared" si="14"/>
        <v>64.524191226799999</v>
      </c>
      <c r="AE55" s="26">
        <f t="shared" si="14"/>
        <v>67.195686754999997</v>
      </c>
      <c r="AF55" s="26">
        <f t="shared" si="14"/>
        <v>69.765029760399997</v>
      </c>
      <c r="AG55" s="26">
        <f t="shared" si="14"/>
        <v>72.464558352400005</v>
      </c>
      <c r="AH55" s="26">
        <f t="shared" si="14"/>
        <v>75.290874827400003</v>
      </c>
      <c r="AI55" s="46"/>
    </row>
    <row r="56" spans="2:35" x14ac:dyDescent="0.25">
      <c r="B56" s="13" t="s">
        <v>98</v>
      </c>
      <c r="C56" s="109" t="s">
        <v>21</v>
      </c>
      <c r="D56" s="6">
        <f t="shared" ref="D56:AH56" si="15">D24+D26</f>
        <v>139066</v>
      </c>
      <c r="E56" s="6">
        <f t="shared" si="15"/>
        <v>132859</v>
      </c>
      <c r="F56" s="6">
        <f t="shared" si="15"/>
        <v>129006</v>
      </c>
      <c r="G56" s="6">
        <f t="shared" si="15"/>
        <v>138826</v>
      </c>
      <c r="H56" s="6">
        <f t="shared" si="15"/>
        <v>141136</v>
      </c>
      <c r="I56" s="6">
        <f t="shared" si="15"/>
        <v>140781</v>
      </c>
      <c r="J56" s="6">
        <f t="shared" si="15"/>
        <v>139220</v>
      </c>
      <c r="K56" s="6">
        <f t="shared" si="15"/>
        <v>133340</v>
      </c>
      <c r="L56" s="6">
        <f t="shared" si="15"/>
        <v>129932</v>
      </c>
      <c r="M56" s="6">
        <f t="shared" si="15"/>
        <v>133044</v>
      </c>
      <c r="N56" s="6">
        <f t="shared" si="15"/>
        <v>137534</v>
      </c>
      <c r="O56" s="6">
        <f t="shared" si="15"/>
        <v>137414</v>
      </c>
      <c r="P56" s="6">
        <f t="shared" si="15"/>
        <v>46550</v>
      </c>
      <c r="Q56" s="6">
        <f t="shared" si="15"/>
        <v>129950</v>
      </c>
      <c r="R56" s="6">
        <f t="shared" si="15"/>
        <v>124450</v>
      </c>
      <c r="S56" s="6">
        <f t="shared" si="15"/>
        <v>123330</v>
      </c>
      <c r="T56" s="6">
        <f t="shared" si="15"/>
        <v>100858</v>
      </c>
      <c r="U56" s="6">
        <f t="shared" si="15"/>
        <v>115100</v>
      </c>
      <c r="V56" s="6">
        <f t="shared" si="15"/>
        <v>128834</v>
      </c>
      <c r="W56" s="6">
        <f t="shared" si="15"/>
        <v>137442</v>
      </c>
      <c r="X56" s="6">
        <f t="shared" si="15"/>
        <v>135866</v>
      </c>
      <c r="Y56" s="6">
        <f t="shared" si="15"/>
        <v>134530</v>
      </c>
      <c r="Z56" s="6">
        <f t="shared" si="15"/>
        <v>137754</v>
      </c>
      <c r="AA56" s="6">
        <f t="shared" si="15"/>
        <v>133758</v>
      </c>
      <c r="AB56" s="6">
        <f t="shared" si="15"/>
        <v>140470</v>
      </c>
      <c r="AC56" s="6">
        <f t="shared" si="15"/>
        <v>137402</v>
      </c>
      <c r="AD56" s="6">
        <f t="shared" si="15"/>
        <v>123984</v>
      </c>
      <c r="AE56" s="6">
        <f t="shared" si="15"/>
        <v>133688</v>
      </c>
      <c r="AF56" s="6">
        <f t="shared" si="15"/>
        <v>140746</v>
      </c>
      <c r="AG56" s="6">
        <f t="shared" si="15"/>
        <v>143998</v>
      </c>
      <c r="AH56" s="113">
        <f t="shared" si="15"/>
        <v>141310</v>
      </c>
      <c r="AI56" s="46"/>
    </row>
    <row r="57" spans="2:35" ht="15.75" thickBot="1" x14ac:dyDescent="0.3">
      <c r="B57" s="127" t="s">
        <v>77</v>
      </c>
      <c r="C57" s="128" t="s">
        <v>78</v>
      </c>
      <c r="D57" s="129">
        <f>IFERROR(((D26*D53)+(D24*D52))/D56,D52)</f>
        <v>5.5098473796614575</v>
      </c>
      <c r="E57" s="129">
        <f t="shared" ref="E57:AH57" si="16">IFERROR(((E26*E53)+(E24*E52))/E56,E52)</f>
        <v>6.1112992829992692</v>
      </c>
      <c r="F57" s="129">
        <f t="shared" si="16"/>
        <v>6.1359686262654449</v>
      </c>
      <c r="G57" s="129">
        <f t="shared" si="16"/>
        <v>6.4969102473600069</v>
      </c>
      <c r="H57" s="129">
        <f t="shared" si="16"/>
        <v>6.7511427746995789</v>
      </c>
      <c r="I57" s="129">
        <f t="shared" si="16"/>
        <v>7.1568808394598733</v>
      </c>
      <c r="J57" s="129">
        <f t="shared" si="16"/>
        <v>6.8599604837667014</v>
      </c>
      <c r="K57" s="129">
        <f t="shared" si="16"/>
        <v>7.0322604859757014</v>
      </c>
      <c r="L57" s="129">
        <f t="shared" si="16"/>
        <v>6.7397812441892686</v>
      </c>
      <c r="M57" s="129">
        <f t="shared" si="16"/>
        <v>6.498971503788221</v>
      </c>
      <c r="N57" s="129">
        <f t="shared" si="16"/>
        <v>6.481842172548312</v>
      </c>
      <c r="O57" s="129">
        <f t="shared" si="16"/>
        <v>6.4441694110671479</v>
      </c>
      <c r="P57" s="129">
        <f t="shared" si="16"/>
        <v>9.74</v>
      </c>
      <c r="Q57" s="129">
        <f t="shared" si="16"/>
        <v>9.74</v>
      </c>
      <c r="R57" s="129">
        <f t="shared" si="16"/>
        <v>9.74</v>
      </c>
      <c r="S57" s="129">
        <f t="shared" si="16"/>
        <v>10.233777937942982</v>
      </c>
      <c r="T57" s="129">
        <f t="shared" si="16"/>
        <v>6.916873535069108</v>
      </c>
      <c r="U57" s="129">
        <f t="shared" si="16"/>
        <v>6.7252124756112712</v>
      </c>
      <c r="V57" s="129">
        <f t="shared" si="16"/>
        <v>6.9729696024407115</v>
      </c>
      <c r="W57" s="129">
        <f t="shared" si="16"/>
        <v>6.6360297663607053</v>
      </c>
      <c r="X57" s="129">
        <f t="shared" si="16"/>
        <v>6.7891688235467296</v>
      </c>
      <c r="Y57" s="129">
        <f t="shared" si="16"/>
        <v>6.2892495720657102</v>
      </c>
      <c r="Z57" s="129">
        <f t="shared" si="16"/>
        <v>6.7406517271367825</v>
      </c>
      <c r="AA57" s="129">
        <f t="shared" si="16"/>
        <v>6.7063791575830995</v>
      </c>
      <c r="AB57" s="129">
        <f t="shared" si="16"/>
        <v>6.4380435871004478</v>
      </c>
      <c r="AC57" s="129">
        <f t="shared" si="16"/>
        <v>6.2350052255425696</v>
      </c>
      <c r="AD57" s="129">
        <f t="shared" si="16"/>
        <v>6.0119452851174353</v>
      </c>
      <c r="AE57" s="129">
        <f t="shared" si="16"/>
        <v>6.6905610614266067</v>
      </c>
      <c r="AF57" s="129">
        <f t="shared" si="16"/>
        <v>6.890842080485414</v>
      </c>
      <c r="AG57" s="129">
        <f t="shared" si="16"/>
        <v>6.842227119821108</v>
      </c>
      <c r="AH57" s="129">
        <f t="shared" si="16"/>
        <v>6.7131480610006369</v>
      </c>
      <c r="AI57" s="114"/>
    </row>
    <row r="58" spans="2:35" ht="16.5" thickBot="1" x14ac:dyDescent="0.3">
      <c r="B58" s="239" t="s">
        <v>99</v>
      </c>
      <c r="C58" s="240"/>
      <c r="D58" s="124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6"/>
      <c r="AI58" s="115"/>
    </row>
    <row r="59" spans="2:35" x14ac:dyDescent="0.25">
      <c r="B59" s="10" t="s">
        <v>100</v>
      </c>
      <c r="C59" s="141" t="s">
        <v>78</v>
      </c>
      <c r="D59" s="137">
        <f>IF(D40&gt;0,(((D40*10^6/9500/0.84)*D49)+(D32*75.19*D49))-(D21*1000*D50),"")</f>
        <v>324296.56519398501</v>
      </c>
      <c r="E59" s="120">
        <f t="shared" ref="E59:AH59" si="17">IF(E40&gt;0,(((E40*10^6/9500/0.84)*E49)+(E32*75.19*E49))-(E21*1000*E50),"")</f>
        <v>362324.36431578943</v>
      </c>
      <c r="F59" s="120">
        <f t="shared" si="17"/>
        <v>378038.89537744364</v>
      </c>
      <c r="G59" s="120">
        <f t="shared" si="17"/>
        <v>357339.24210526317</v>
      </c>
      <c r="H59" s="120">
        <f t="shared" si="17"/>
        <v>436222.03164436098</v>
      </c>
      <c r="I59" s="120">
        <f t="shared" si="17"/>
        <v>482795.13697796979</v>
      </c>
      <c r="J59" s="120">
        <f t="shared" si="17"/>
        <v>408129.23522932333</v>
      </c>
      <c r="K59" s="120">
        <f t="shared" si="17"/>
        <v>355481.60088458657</v>
      </c>
      <c r="L59" s="120">
        <f t="shared" si="17"/>
        <v>336278.01092857146</v>
      </c>
      <c r="M59" s="120">
        <f t="shared" si="17"/>
        <v>355259.06474661664</v>
      </c>
      <c r="N59" s="120">
        <f t="shared" si="17"/>
        <v>432851.53379812033</v>
      </c>
      <c r="O59" s="120">
        <f t="shared" si="17"/>
        <v>335088.20459398499</v>
      </c>
      <c r="P59" s="120">
        <f t="shared" si="17"/>
        <v>290518.75829360908</v>
      </c>
      <c r="Q59" s="120">
        <f t="shared" si="17"/>
        <v>339936.21098496241</v>
      </c>
      <c r="R59" s="120">
        <f t="shared" si="17"/>
        <v>436597.62244812027</v>
      </c>
      <c r="S59" s="120">
        <f t="shared" si="17"/>
        <v>444434.82012781955</v>
      </c>
      <c r="T59" s="120">
        <f t="shared" si="17"/>
        <v>477843.86462781962</v>
      </c>
      <c r="U59" s="120">
        <f t="shared" si="17"/>
        <v>440076.71993796981</v>
      </c>
      <c r="V59" s="120">
        <f t="shared" si="17"/>
        <v>264094.37982932338</v>
      </c>
      <c r="W59" s="120">
        <f t="shared" si="17"/>
        <v>320298.87281954894</v>
      </c>
      <c r="X59" s="120">
        <f t="shared" si="17"/>
        <v>337936.62392857147</v>
      </c>
      <c r="Y59" s="120">
        <f t="shared" si="17"/>
        <v>308278.32182330824</v>
      </c>
      <c r="Z59" s="120">
        <f t="shared" si="17"/>
        <v>418519.08517631586</v>
      </c>
      <c r="AA59" s="120">
        <f t="shared" si="17"/>
        <v>411013.23308270692</v>
      </c>
      <c r="AB59" s="120">
        <f t="shared" si="17"/>
        <v>436324.69672518806</v>
      </c>
      <c r="AC59" s="120">
        <f t="shared" si="17"/>
        <v>384274.05629548873</v>
      </c>
      <c r="AD59" s="120">
        <f t="shared" si="17"/>
        <v>399911.31158533838</v>
      </c>
      <c r="AE59" s="120">
        <f t="shared" si="17"/>
        <v>411253.87291729322</v>
      </c>
      <c r="AF59" s="120">
        <f t="shared" si="17"/>
        <v>426494.3243060151</v>
      </c>
      <c r="AG59" s="120">
        <f t="shared" si="17"/>
        <v>366622.70553007524</v>
      </c>
      <c r="AH59" s="121">
        <f t="shared" si="17"/>
        <v>356008.52014285722</v>
      </c>
      <c r="AI59" s="117">
        <f t="shared" ref="AI59:AI62" si="18">SUM(D59:AH59)</f>
        <v>11834541.886378342</v>
      </c>
    </row>
    <row r="60" spans="2:35" x14ac:dyDescent="0.25">
      <c r="B60" s="13" t="s">
        <v>101</v>
      </c>
      <c r="C60" s="142" t="s">
        <v>78</v>
      </c>
      <c r="D60" s="138">
        <f>IF(D41&gt;0,(((D41*10^6/9500/0.84)*D49)+(D33*75.19*D49))-(D22*1000*D50),"")</f>
        <v>280936.84210526315</v>
      </c>
      <c r="E60" s="116">
        <f t="shared" ref="E60:AH60" si="19">IF(E41&gt;0,(((E41*10^6/9500/0.84)*E49)+(E33*75.19*E49))-(E22*1000*E50),"")</f>
        <v>245493.5338345865</v>
      </c>
      <c r="F60" s="116">
        <f t="shared" si="19"/>
        <v>342296.84210526315</v>
      </c>
      <c r="G60" s="116">
        <f t="shared" si="19"/>
        <v>252728.20451127819</v>
      </c>
      <c r="H60" s="116">
        <f t="shared" si="19"/>
        <v>321940.56330413534</v>
      </c>
      <c r="I60" s="116">
        <f t="shared" si="19"/>
        <v>354589.43126315798</v>
      </c>
      <c r="J60" s="116">
        <f t="shared" si="19"/>
        <v>338696.89454135339</v>
      </c>
      <c r="K60" s="116">
        <f t="shared" si="19"/>
        <v>347671.20598571433</v>
      </c>
      <c r="L60" s="116">
        <f t="shared" si="19"/>
        <v>260799.12232706771</v>
      </c>
      <c r="M60" s="116">
        <f t="shared" si="19"/>
        <v>290394.94237067667</v>
      </c>
      <c r="N60" s="116">
        <f t="shared" si="19"/>
        <v>332096.1607823309</v>
      </c>
      <c r="O60" s="116">
        <f t="shared" si="19"/>
        <v>331401.43843496242</v>
      </c>
      <c r="P60" s="116">
        <f t="shared" si="19"/>
        <v>310357.09331240616</v>
      </c>
      <c r="Q60" s="116">
        <f t="shared" si="19"/>
        <v>341717.19854135346</v>
      </c>
      <c r="R60" s="116">
        <f t="shared" si="19"/>
        <v>336407.29973872181</v>
      </c>
      <c r="S60" s="116">
        <f t="shared" si="19"/>
        <v>94361.731533834594</v>
      </c>
      <c r="T60" s="116">
        <f t="shared" si="19"/>
        <v>66952.283984962414</v>
      </c>
      <c r="U60" s="116">
        <f t="shared" si="19"/>
        <v>199148.41562406014</v>
      </c>
      <c r="V60" s="116">
        <f t="shared" si="19"/>
        <v>208830.01061917294</v>
      </c>
      <c r="W60" s="116">
        <f t="shared" si="19"/>
        <v>293918.59977443609</v>
      </c>
      <c r="X60" s="116">
        <f t="shared" si="19"/>
        <v>282212.61620263162</v>
      </c>
      <c r="Y60" s="116">
        <f t="shared" si="19"/>
        <v>264520.62849624065</v>
      </c>
      <c r="Z60" s="116">
        <f t="shared" si="19"/>
        <v>285461.84996804508</v>
      </c>
      <c r="AA60" s="116">
        <f t="shared" si="19"/>
        <v>280790.37593984965</v>
      </c>
      <c r="AB60" s="116">
        <f t="shared" si="19"/>
        <v>259178.45498082717</v>
      </c>
      <c r="AC60" s="116">
        <f t="shared" si="19"/>
        <v>250529.30341278197</v>
      </c>
      <c r="AD60" s="116">
        <f t="shared" si="19"/>
        <v>267898.63500375941</v>
      </c>
      <c r="AE60" s="116">
        <f t="shared" si="19"/>
        <v>308547.90654511284</v>
      </c>
      <c r="AF60" s="116">
        <f t="shared" si="19"/>
        <v>303163.23956052621</v>
      </c>
      <c r="AG60" s="116">
        <f t="shared" si="19"/>
        <v>315577.30876315793</v>
      </c>
      <c r="AH60" s="122">
        <f t="shared" si="19"/>
        <v>262786.83888721809</v>
      </c>
      <c r="AI60" s="118">
        <f t="shared" si="18"/>
        <v>8631404.9724548869</v>
      </c>
    </row>
    <row r="61" spans="2:35" x14ac:dyDescent="0.25">
      <c r="B61" s="13" t="s">
        <v>104</v>
      </c>
      <c r="C61" s="142" t="s">
        <v>78</v>
      </c>
      <c r="D61" s="139">
        <f>SUM(D59:D60)</f>
        <v>605233.40729924815</v>
      </c>
      <c r="E61" s="135">
        <f t="shared" ref="E61:AH61" si="20">SUM(E59:E60)</f>
        <v>607817.89815037593</v>
      </c>
      <c r="F61" s="135">
        <f t="shared" si="20"/>
        <v>720335.73748270678</v>
      </c>
      <c r="G61" s="135">
        <f t="shared" si="20"/>
        <v>610067.44661654136</v>
      </c>
      <c r="H61" s="135">
        <f t="shared" si="20"/>
        <v>758162.59494849632</v>
      </c>
      <c r="I61" s="135">
        <f t="shared" si="20"/>
        <v>837384.56824112777</v>
      </c>
      <c r="J61" s="135">
        <f t="shared" si="20"/>
        <v>746826.12977067672</v>
      </c>
      <c r="K61" s="135">
        <f t="shared" si="20"/>
        <v>703152.8068703009</v>
      </c>
      <c r="L61" s="135">
        <f t="shared" si="20"/>
        <v>597077.13325563911</v>
      </c>
      <c r="M61" s="135">
        <f t="shared" si="20"/>
        <v>645654.00711729331</v>
      </c>
      <c r="N61" s="135">
        <f t="shared" si="20"/>
        <v>764947.69458045124</v>
      </c>
      <c r="O61" s="135">
        <f t="shared" si="20"/>
        <v>666489.64302894741</v>
      </c>
      <c r="P61" s="135">
        <f t="shared" si="20"/>
        <v>600875.85160601523</v>
      </c>
      <c r="Q61" s="135">
        <f t="shared" si="20"/>
        <v>681653.40952631587</v>
      </c>
      <c r="R61" s="135">
        <f t="shared" si="20"/>
        <v>773004.92218684207</v>
      </c>
      <c r="S61" s="135">
        <f t="shared" si="20"/>
        <v>538796.55166165414</v>
      </c>
      <c r="T61" s="135">
        <f t="shared" si="20"/>
        <v>544796.14861278201</v>
      </c>
      <c r="U61" s="135">
        <f t="shared" si="20"/>
        <v>639225.1355620299</v>
      </c>
      <c r="V61" s="135">
        <f t="shared" si="20"/>
        <v>472924.39044849633</v>
      </c>
      <c r="W61" s="135">
        <f t="shared" si="20"/>
        <v>614217.47259398503</v>
      </c>
      <c r="X61" s="135">
        <f t="shared" si="20"/>
        <v>620149.24013120309</v>
      </c>
      <c r="Y61" s="135">
        <f t="shared" si="20"/>
        <v>572798.95031954884</v>
      </c>
      <c r="Z61" s="135">
        <f t="shared" si="20"/>
        <v>703980.93514436088</v>
      </c>
      <c r="AA61" s="135">
        <f t="shared" si="20"/>
        <v>691803.60902255657</v>
      </c>
      <c r="AB61" s="135">
        <f t="shared" si="20"/>
        <v>695503.15170601523</v>
      </c>
      <c r="AC61" s="135">
        <f t="shared" si="20"/>
        <v>634803.35970827076</v>
      </c>
      <c r="AD61" s="135">
        <f t="shared" si="20"/>
        <v>667809.94658909785</v>
      </c>
      <c r="AE61" s="135">
        <f t="shared" si="20"/>
        <v>719801.77946240606</v>
      </c>
      <c r="AF61" s="135">
        <f t="shared" si="20"/>
        <v>729657.56386654126</v>
      </c>
      <c r="AG61" s="135">
        <f t="shared" si="20"/>
        <v>682200.01429323317</v>
      </c>
      <c r="AH61" s="136">
        <f t="shared" si="20"/>
        <v>618795.35903007537</v>
      </c>
      <c r="AI61" s="118">
        <f t="shared" si="18"/>
        <v>20465946.858833235</v>
      </c>
    </row>
    <row r="62" spans="2:35" ht="15.75" thickBot="1" x14ac:dyDescent="0.3">
      <c r="B62" s="127" t="s">
        <v>97</v>
      </c>
      <c r="C62" s="143" t="s">
        <v>44</v>
      </c>
      <c r="D62" s="140">
        <f>IFERROR(D54+D61,"")</f>
        <v>1029405.931599248</v>
      </c>
      <c r="E62" s="100">
        <f t="shared" ref="E62:AH62" si="21">IFERROR(E54+E61,"")</f>
        <v>946001.20671037608</v>
      </c>
      <c r="F62" s="100">
        <f t="shared" si="21"/>
        <v>1040014.6888827069</v>
      </c>
      <c r="G62" s="100">
        <f t="shared" si="21"/>
        <v>913500.6246165412</v>
      </c>
      <c r="H62" s="100">
        <f t="shared" si="21"/>
        <v>1034376.5082984965</v>
      </c>
      <c r="I62" s="100">
        <f t="shared" si="21"/>
        <v>1056247.9467811275</v>
      </c>
      <c r="J62" s="100">
        <f t="shared" si="21"/>
        <v>1002031.6312206766</v>
      </c>
      <c r="K62" s="100">
        <f t="shared" si="21"/>
        <v>943559.59367030102</v>
      </c>
      <c r="L62" s="100">
        <f t="shared" si="21"/>
        <v>856119.79663563916</v>
      </c>
      <c r="M62" s="100">
        <f t="shared" si="21"/>
        <v>937915.48236729321</v>
      </c>
      <c r="N62" s="100">
        <f t="shared" si="21"/>
        <v>1070058.0532211917</v>
      </c>
      <c r="O62" s="100">
        <f t="shared" si="21"/>
        <v>975347.38757656631</v>
      </c>
      <c r="P62" s="100" t="str">
        <f t="shared" si="21"/>
        <v/>
      </c>
      <c r="Q62" s="100" t="str">
        <f t="shared" si="21"/>
        <v/>
      </c>
      <c r="R62" s="100" t="str">
        <f t="shared" si="21"/>
        <v/>
      </c>
      <c r="S62" s="100">
        <f t="shared" si="21"/>
        <v>456505.51857514615</v>
      </c>
      <c r="T62" s="100">
        <f t="shared" si="21"/>
        <v>723085.59761278192</v>
      </c>
      <c r="U62" s="100">
        <f t="shared" si="21"/>
        <v>866339.17961917259</v>
      </c>
      <c r="V62" s="100">
        <f t="shared" si="21"/>
        <v>700102.86468764977</v>
      </c>
      <c r="W62" s="100">
        <f t="shared" si="21"/>
        <v>899950.78944583703</v>
      </c>
      <c r="X62" s="100">
        <f t="shared" si="21"/>
        <v>881335.98875120317</v>
      </c>
      <c r="Y62" s="100">
        <f t="shared" si="21"/>
        <v>892030.00538954884</v>
      </c>
      <c r="Z62" s="100">
        <f t="shared" si="21"/>
        <v>973306.43712436059</v>
      </c>
      <c r="AA62" s="100">
        <f t="shared" si="21"/>
        <v>954785.22566255636</v>
      </c>
      <c r="AB62" s="100">
        <f t="shared" si="21"/>
        <v>1007439.3690260153</v>
      </c>
      <c r="AC62" s="100">
        <f t="shared" si="21"/>
        <v>961165.29170827055</v>
      </c>
      <c r="AD62" s="100">
        <f t="shared" si="21"/>
        <v>991751.96235909779</v>
      </c>
      <c r="AE62" s="100">
        <f t="shared" si="21"/>
        <v>986951.33228240593</v>
      </c>
      <c r="AF62" s="100">
        <f t="shared" si="21"/>
        <v>986591.86440654122</v>
      </c>
      <c r="AG62" s="100">
        <f t="shared" si="21"/>
        <v>952152.87349323323</v>
      </c>
      <c r="AH62" s="123">
        <f t="shared" si="21"/>
        <v>901427.00653007545</v>
      </c>
      <c r="AI62" s="119">
        <f t="shared" si="18"/>
        <v>25939500.158254061</v>
      </c>
    </row>
    <row r="63" spans="2:35" ht="16.5" thickBot="1" x14ac:dyDescent="0.3">
      <c r="B63" s="241" t="s">
        <v>62</v>
      </c>
      <c r="C63" s="242"/>
      <c r="D63" s="243"/>
      <c r="E63" s="244"/>
      <c r="F63" s="244"/>
      <c r="G63" s="244"/>
      <c r="H63" s="244"/>
      <c r="I63" s="244"/>
      <c r="J63" s="244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5"/>
    </row>
    <row r="64" spans="2:35" x14ac:dyDescent="0.25">
      <c r="B64" s="130" t="s">
        <v>61</v>
      </c>
      <c r="C64" s="131" t="s">
        <v>32</v>
      </c>
      <c r="D64" s="83">
        <f t="shared" ref="D64:AH64" si="22">(SUM(D13:D15)*9500)/10^6</f>
        <v>399.39520000000005</v>
      </c>
      <c r="E64" s="84">
        <f t="shared" si="22"/>
        <v>379.01959999999997</v>
      </c>
      <c r="F64" s="84">
        <f t="shared" si="22"/>
        <v>390.24422999999996</v>
      </c>
      <c r="G64" s="84">
        <f t="shared" si="22"/>
        <v>386.49477000000007</v>
      </c>
      <c r="H64" s="84">
        <f t="shared" si="22"/>
        <v>381.14712500000002</v>
      </c>
      <c r="I64" s="84">
        <f t="shared" si="22"/>
        <v>381.19633499999998</v>
      </c>
      <c r="J64" s="84">
        <f t="shared" si="22"/>
        <v>380.01197000000002</v>
      </c>
      <c r="K64" s="84">
        <f t="shared" si="22"/>
        <v>339.95749999999998</v>
      </c>
      <c r="L64" s="84">
        <f t="shared" si="22"/>
        <v>356.31175000000002</v>
      </c>
      <c r="M64" s="84">
        <f t="shared" si="22"/>
        <v>370.05319125000005</v>
      </c>
      <c r="N64" s="84">
        <f t="shared" si="22"/>
        <v>377.51308999999998</v>
      </c>
      <c r="O64" s="84">
        <f t="shared" si="22"/>
        <v>379.04886000000005</v>
      </c>
      <c r="P64" s="84">
        <f t="shared" si="22"/>
        <v>271.80549750000006</v>
      </c>
      <c r="Q64" s="84">
        <f t="shared" si="22"/>
        <v>0</v>
      </c>
      <c r="R64" s="84">
        <f t="shared" si="22"/>
        <v>7.9001049999999999</v>
      </c>
      <c r="S64" s="84">
        <f t="shared" si="22"/>
        <v>95.356145499999997</v>
      </c>
      <c r="T64" s="84">
        <f t="shared" si="22"/>
        <v>346.04225000000002</v>
      </c>
      <c r="U64" s="84">
        <f t="shared" si="22"/>
        <v>345.33345500000001</v>
      </c>
      <c r="V64" s="84">
        <f t="shared" si="22"/>
        <v>356.03558500000003</v>
      </c>
      <c r="W64" s="84">
        <f t="shared" si="22"/>
        <v>375.22624999999999</v>
      </c>
      <c r="X64" s="84">
        <f t="shared" si="22"/>
        <v>376.32350000000002</v>
      </c>
      <c r="Y64" s="84">
        <f t="shared" si="22"/>
        <v>383.3535</v>
      </c>
      <c r="Z64" s="84">
        <f t="shared" si="22"/>
        <v>381.16849999999999</v>
      </c>
      <c r="AA64" s="84">
        <f t="shared" si="22"/>
        <v>378.005</v>
      </c>
      <c r="AB64" s="84">
        <f t="shared" si="22"/>
        <v>394.19299999999998</v>
      </c>
      <c r="AC64" s="84">
        <f t="shared" si="22"/>
        <v>409.24099999999999</v>
      </c>
      <c r="AD64" s="84">
        <f t="shared" si="22"/>
        <v>375.41149999999999</v>
      </c>
      <c r="AE64" s="84">
        <f t="shared" si="22"/>
        <v>382.25150000000002</v>
      </c>
      <c r="AF64" s="84">
        <f t="shared" si="22"/>
        <v>382.73599999999999</v>
      </c>
      <c r="AG64" s="84">
        <f t="shared" si="22"/>
        <v>390.6191</v>
      </c>
      <c r="AH64" s="89">
        <f t="shared" si="22"/>
        <v>382.97919999999999</v>
      </c>
      <c r="AI64" s="63">
        <f t="shared" ref="AI64:AI78" si="23">SUM(D64:AH64)</f>
        <v>10554.374709250002</v>
      </c>
    </row>
    <row r="65" spans="2:35" x14ac:dyDescent="0.25">
      <c r="B65" s="7" t="s">
        <v>57</v>
      </c>
      <c r="C65" s="8" t="s">
        <v>32</v>
      </c>
      <c r="D65" s="28">
        <f t="shared" ref="D65:AH65" si="24">((D26*860.5)/10^6)+((D30*1000*565)/10^6)+((D46*3024)/10^6)+D39</f>
        <v>278.5161402</v>
      </c>
      <c r="E65" s="28">
        <f t="shared" si="24"/>
        <v>253.03593903999999</v>
      </c>
      <c r="F65" s="28">
        <f t="shared" si="24"/>
        <v>259.95912959999998</v>
      </c>
      <c r="G65" s="28">
        <f t="shared" si="24"/>
        <v>254.27475200000001</v>
      </c>
      <c r="H65" s="28">
        <f t="shared" si="24"/>
        <v>246.43788160000003</v>
      </c>
      <c r="I65" s="28">
        <f t="shared" si="24"/>
        <v>240.84908496</v>
      </c>
      <c r="J65" s="28">
        <f t="shared" si="24"/>
        <v>243.39862399999998</v>
      </c>
      <c r="K65" s="28">
        <f t="shared" si="24"/>
        <v>222.8269712</v>
      </c>
      <c r="L65" s="28">
        <f t="shared" si="24"/>
        <v>232.00438592</v>
      </c>
      <c r="M65" s="28">
        <f t="shared" si="24"/>
        <v>237.92348720000001</v>
      </c>
      <c r="N65" s="28">
        <f t="shared" si="24"/>
        <v>244.28432033333331</v>
      </c>
      <c r="O65" s="28">
        <f t="shared" si="24"/>
        <v>242.63107200000002</v>
      </c>
      <c r="P65" s="28">
        <f t="shared" si="24"/>
        <v>102.39284375</v>
      </c>
      <c r="Q65" s="28">
        <f t="shared" si="24"/>
        <v>0</v>
      </c>
      <c r="R65" s="28">
        <f t="shared" si="24"/>
        <v>0</v>
      </c>
      <c r="S65" s="28">
        <f t="shared" si="24"/>
        <v>28.442715</v>
      </c>
      <c r="T65" s="28">
        <f t="shared" si="24"/>
        <v>218.75753399999996</v>
      </c>
      <c r="U65" s="28">
        <f t="shared" si="24"/>
        <v>219.103015</v>
      </c>
      <c r="V65" s="28">
        <f t="shared" si="24"/>
        <v>229.23536533333333</v>
      </c>
      <c r="W65" s="28">
        <f t="shared" si="24"/>
        <v>240.73162933333333</v>
      </c>
      <c r="X65" s="28">
        <f t="shared" si="24"/>
        <v>240.63589440000001</v>
      </c>
      <c r="Y65" s="28">
        <f t="shared" si="24"/>
        <v>249.65683008000002</v>
      </c>
      <c r="Z65" s="28">
        <f t="shared" si="24"/>
        <v>247.33877791999998</v>
      </c>
      <c r="AA65" s="28">
        <f t="shared" si="24"/>
        <v>239.98715775999997</v>
      </c>
      <c r="AB65" s="28">
        <f t="shared" si="24"/>
        <v>253.75496447999998</v>
      </c>
      <c r="AC65" s="28">
        <f t="shared" si="24"/>
        <v>262.85558800000001</v>
      </c>
      <c r="AD65" s="28">
        <f t="shared" si="24"/>
        <v>247.51874608</v>
      </c>
      <c r="AE65" s="28">
        <f t="shared" si="24"/>
        <v>242.00985967999998</v>
      </c>
      <c r="AF65" s="28">
        <f t="shared" si="24"/>
        <v>256.66036656</v>
      </c>
      <c r="AG65" s="28">
        <f t="shared" si="24"/>
        <v>260.844402</v>
      </c>
      <c r="AH65" s="28">
        <f t="shared" si="24"/>
        <v>260.1683888</v>
      </c>
      <c r="AI65" s="44">
        <f t="shared" si="23"/>
        <v>6756.2358662299994</v>
      </c>
    </row>
    <row r="66" spans="2:35" ht="15.75" thickBot="1" x14ac:dyDescent="0.3">
      <c r="B66" s="132" t="s">
        <v>62</v>
      </c>
      <c r="C66" s="133" t="s">
        <v>63</v>
      </c>
      <c r="D66" s="90">
        <f>IFERROR((D65/D64)*100,"")</f>
        <v>69.734473574043946</v>
      </c>
      <c r="E66" s="90">
        <f t="shared" ref="E66:AH66" si="25">IFERROR((E65/E64)*100,"")</f>
        <v>66.760647481027362</v>
      </c>
      <c r="F66" s="90">
        <f t="shared" si="25"/>
        <v>66.614471045478368</v>
      </c>
      <c r="G66" s="90">
        <f t="shared" si="25"/>
        <v>65.78995933114436</v>
      </c>
      <c r="H66" s="90">
        <f t="shared" si="25"/>
        <v>64.65689111520912</v>
      </c>
      <c r="I66" s="90">
        <f t="shared" si="25"/>
        <v>63.182424080756185</v>
      </c>
      <c r="J66" s="90">
        <f t="shared" si="25"/>
        <v>64.050251890749649</v>
      </c>
      <c r="K66" s="90">
        <f t="shared" si="25"/>
        <v>65.545537662796093</v>
      </c>
      <c r="L66" s="90">
        <f t="shared" si="25"/>
        <v>65.11275194264573</v>
      </c>
      <c r="M66" s="90">
        <f t="shared" si="25"/>
        <v>64.294402217238002</v>
      </c>
      <c r="N66" s="90">
        <f t="shared" si="25"/>
        <v>64.708834423021813</v>
      </c>
      <c r="O66" s="90">
        <f t="shared" si="25"/>
        <v>64.010500387733643</v>
      </c>
      <c r="P66" s="90">
        <f t="shared" si="25"/>
        <v>37.67136599214664</v>
      </c>
      <c r="Q66" s="90" t="str">
        <f t="shared" si="25"/>
        <v/>
      </c>
      <c r="R66" s="90">
        <f t="shared" si="25"/>
        <v>0</v>
      </c>
      <c r="S66" s="90">
        <f t="shared" si="25"/>
        <v>29.827878267164227</v>
      </c>
      <c r="T66" s="90">
        <f t="shared" si="25"/>
        <v>63.217001392171021</v>
      </c>
      <c r="U66" s="90">
        <f t="shared" si="25"/>
        <v>63.446796662084182</v>
      </c>
      <c r="V66" s="90">
        <f t="shared" si="25"/>
        <v>64.385520715108669</v>
      </c>
      <c r="W66" s="90">
        <f t="shared" si="25"/>
        <v>64.15639346483178</v>
      </c>
      <c r="X66" s="90">
        <f t="shared" si="25"/>
        <v>63.943892528635601</v>
      </c>
      <c r="Y66" s="90">
        <f t="shared" si="25"/>
        <v>65.124442604541244</v>
      </c>
      <c r="Z66" s="90">
        <f t="shared" si="25"/>
        <v>64.889616513431719</v>
      </c>
      <c r="AA66" s="90">
        <f t="shared" si="25"/>
        <v>63.487826288012059</v>
      </c>
      <c r="AB66" s="90">
        <f t="shared" si="25"/>
        <v>64.373280215528936</v>
      </c>
      <c r="AC66" s="90">
        <f t="shared" si="25"/>
        <v>64.230022896044147</v>
      </c>
      <c r="AD66" s="90">
        <f t="shared" si="25"/>
        <v>65.932648861316181</v>
      </c>
      <c r="AE66" s="90">
        <f t="shared" si="25"/>
        <v>63.311683454479571</v>
      </c>
      <c r="AF66" s="90">
        <f t="shared" si="25"/>
        <v>67.05937423184649</v>
      </c>
      <c r="AG66" s="90">
        <f t="shared" si="25"/>
        <v>66.777175514458975</v>
      </c>
      <c r="AH66" s="90">
        <f t="shared" si="25"/>
        <v>67.932772536994179</v>
      </c>
      <c r="AI66" s="71"/>
    </row>
    <row r="67" spans="2:35" ht="16.5" thickBot="1" x14ac:dyDescent="0.3">
      <c r="B67" s="237" t="s">
        <v>66</v>
      </c>
      <c r="C67" s="238"/>
      <c r="D67" s="228"/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29"/>
      <c r="AD67" s="229"/>
      <c r="AE67" s="229"/>
      <c r="AF67" s="229"/>
      <c r="AG67" s="229"/>
      <c r="AH67" s="229"/>
      <c r="AI67" s="230"/>
    </row>
    <row r="68" spans="2:35" x14ac:dyDescent="0.25">
      <c r="B68" s="130" t="s">
        <v>64</v>
      </c>
      <c r="C68" s="131" t="s">
        <v>32</v>
      </c>
      <c r="D68" s="60">
        <f t="shared" ref="D68:AH68" si="26">(D21*1000*4800)/10^6</f>
        <v>259.2</v>
      </c>
      <c r="E68" s="61">
        <f t="shared" si="26"/>
        <v>240</v>
      </c>
      <c r="F68" s="61">
        <f t="shared" si="26"/>
        <v>249.6</v>
      </c>
      <c r="G68" s="61">
        <f t="shared" si="26"/>
        <v>287.18400000000003</v>
      </c>
      <c r="H68" s="61">
        <f t="shared" si="26"/>
        <v>257.56799999999998</v>
      </c>
      <c r="I68" s="61">
        <f t="shared" si="26"/>
        <v>225.6</v>
      </c>
      <c r="J68" s="61">
        <f t="shared" si="26"/>
        <v>275.47199999999998</v>
      </c>
      <c r="K68" s="61">
        <f t="shared" si="26"/>
        <v>232.608</v>
      </c>
      <c r="L68" s="61">
        <f t="shared" si="26"/>
        <v>231.45599999999999</v>
      </c>
      <c r="M68" s="61">
        <f t="shared" si="26"/>
        <v>241.29599999999999</v>
      </c>
      <c r="N68" s="61">
        <f t="shared" si="26"/>
        <v>235.2</v>
      </c>
      <c r="O68" s="61">
        <f t="shared" si="26"/>
        <v>241.44</v>
      </c>
      <c r="P68" s="61">
        <f t="shared" si="26"/>
        <v>207.792</v>
      </c>
      <c r="Q68" s="61">
        <f t="shared" si="26"/>
        <v>239.76</v>
      </c>
      <c r="R68" s="61">
        <f t="shared" si="26"/>
        <v>255.12</v>
      </c>
      <c r="S68" s="61">
        <f t="shared" si="26"/>
        <v>321.83999999999997</v>
      </c>
      <c r="T68" s="61">
        <f t="shared" si="26"/>
        <v>284.16000000000003</v>
      </c>
      <c r="U68" s="61">
        <f t="shared" si="26"/>
        <v>269.76</v>
      </c>
      <c r="V68" s="61">
        <f t="shared" si="26"/>
        <v>200.64</v>
      </c>
      <c r="W68" s="61">
        <f t="shared" si="26"/>
        <v>215.66399999999999</v>
      </c>
      <c r="X68" s="61">
        <f t="shared" si="26"/>
        <v>220.8</v>
      </c>
      <c r="Y68" s="61">
        <f t="shared" si="26"/>
        <v>228.864</v>
      </c>
      <c r="Z68" s="61">
        <f t="shared" si="26"/>
        <v>255.45599999999999</v>
      </c>
      <c r="AA68" s="61">
        <f t="shared" si="26"/>
        <v>235.2</v>
      </c>
      <c r="AB68" s="61">
        <f t="shared" si="26"/>
        <v>276.86399999999998</v>
      </c>
      <c r="AC68" s="61">
        <f t="shared" si="26"/>
        <v>259.10399999999998</v>
      </c>
      <c r="AD68" s="61">
        <f t="shared" si="26"/>
        <v>283.29599999999999</v>
      </c>
      <c r="AE68" s="61">
        <f t="shared" si="26"/>
        <v>254.06399999999999</v>
      </c>
      <c r="AF68" s="61">
        <f t="shared" si="26"/>
        <v>311.13599999999997</v>
      </c>
      <c r="AG68" s="61">
        <f t="shared" si="26"/>
        <v>262.08</v>
      </c>
      <c r="AH68" s="62">
        <f t="shared" si="26"/>
        <v>265.92</v>
      </c>
      <c r="AI68" s="63">
        <f t="shared" si="23"/>
        <v>7824.1440000000002</v>
      </c>
    </row>
    <row r="69" spans="2:35" x14ac:dyDescent="0.25">
      <c r="B69" s="7" t="s">
        <v>65</v>
      </c>
      <c r="C69" s="8" t="s">
        <v>32</v>
      </c>
      <c r="D69" s="28">
        <f t="shared" ref="D69:AH69" si="27">D40+(((D32)*1000*565))/10^6</f>
        <v>180.8252</v>
      </c>
      <c r="E69" s="3">
        <f t="shared" si="27"/>
        <v>186.52600000000001</v>
      </c>
      <c r="F69" s="3">
        <f t="shared" si="27"/>
        <v>194.6388</v>
      </c>
      <c r="G69" s="3">
        <f t="shared" si="27"/>
        <v>200.2</v>
      </c>
      <c r="H69" s="3">
        <f t="shared" si="27"/>
        <v>215.6103</v>
      </c>
      <c r="I69" s="3">
        <f t="shared" si="27"/>
        <v>220.18782999999999</v>
      </c>
      <c r="J69" s="3">
        <f t="shared" si="27"/>
        <v>212.05950000000001</v>
      </c>
      <c r="K69" s="3">
        <f t="shared" si="27"/>
        <v>182.30284999999998</v>
      </c>
      <c r="L69" s="3">
        <f t="shared" si="27"/>
        <v>176.14150000000001</v>
      </c>
      <c r="M69" s="3">
        <f t="shared" si="27"/>
        <v>185.16970000000001</v>
      </c>
      <c r="N69" s="3">
        <f t="shared" si="27"/>
        <v>207.61035000000001</v>
      </c>
      <c r="O69" s="3">
        <f t="shared" si="27"/>
        <v>178.85900000000001</v>
      </c>
      <c r="P69" s="3">
        <f t="shared" si="27"/>
        <v>154.47545000000002</v>
      </c>
      <c r="Q69" s="3">
        <f t="shared" si="27"/>
        <v>179.50900000000001</v>
      </c>
      <c r="R69" s="3">
        <f t="shared" si="27"/>
        <v>214.4864</v>
      </c>
      <c r="S69" s="3">
        <f t="shared" si="27"/>
        <v>237.41300000000001</v>
      </c>
      <c r="T69" s="3">
        <f t="shared" si="27"/>
        <v>236.33949999999999</v>
      </c>
      <c r="U69" s="3">
        <f t="shared" si="27"/>
        <v>220.39574999999999</v>
      </c>
      <c r="V69" s="3">
        <f t="shared" si="27"/>
        <v>144.28369999999998</v>
      </c>
      <c r="W69" s="3">
        <f t="shared" si="27"/>
        <v>166.565</v>
      </c>
      <c r="X69" s="3">
        <f t="shared" si="27"/>
        <v>173.54249999999999</v>
      </c>
      <c r="Y69" s="3">
        <f t="shared" si="27"/>
        <v>166.32249999999999</v>
      </c>
      <c r="Z69" s="3">
        <f t="shared" si="27"/>
        <v>209.19804999999999</v>
      </c>
      <c r="AA69" s="3">
        <f t="shared" si="27"/>
        <v>201</v>
      </c>
      <c r="AB69" s="3">
        <f t="shared" si="27"/>
        <v>221.58205000000001</v>
      </c>
      <c r="AC69" s="3">
        <f t="shared" si="27"/>
        <v>199.81370000000001</v>
      </c>
      <c r="AD69" s="3">
        <f t="shared" si="27"/>
        <v>212.07364999999999</v>
      </c>
      <c r="AE69" s="3">
        <f t="shared" si="27"/>
        <v>206.36199999999999</v>
      </c>
      <c r="AF69" s="3">
        <f t="shared" si="27"/>
        <v>228.96629999999999</v>
      </c>
      <c r="AG69" s="3">
        <f t="shared" si="27"/>
        <v>195.29949999999999</v>
      </c>
      <c r="AH69" s="36">
        <f t="shared" si="27"/>
        <v>193.05099999999999</v>
      </c>
      <c r="AI69" s="44">
        <f t="shared" si="23"/>
        <v>6100.8100800000011</v>
      </c>
    </row>
    <row r="70" spans="2:35" ht="15.75" thickBot="1" x14ac:dyDescent="0.3">
      <c r="B70" s="7" t="s">
        <v>67</v>
      </c>
      <c r="C70" s="8" t="s">
        <v>63</v>
      </c>
      <c r="D70" s="90">
        <f>IFERROR((D69/D68)*100,"")</f>
        <v>69.762808641975312</v>
      </c>
      <c r="E70" s="90">
        <f t="shared" ref="E70:AH70" si="28">IFERROR((E69/E68)*100,"")</f>
        <v>77.719166666666666</v>
      </c>
      <c r="F70" s="90">
        <f t="shared" si="28"/>
        <v>77.980288461538464</v>
      </c>
      <c r="G70" s="90">
        <f t="shared" si="28"/>
        <v>69.71140453507158</v>
      </c>
      <c r="H70" s="90">
        <f t="shared" si="28"/>
        <v>83.710049385016774</v>
      </c>
      <c r="I70" s="90">
        <f t="shared" si="28"/>
        <v>97.600988475177303</v>
      </c>
      <c r="J70" s="90">
        <f t="shared" si="28"/>
        <v>76.980419062554461</v>
      </c>
      <c r="K70" s="90">
        <f t="shared" si="28"/>
        <v>78.373422238272099</v>
      </c>
      <c r="L70" s="90">
        <f t="shared" si="28"/>
        <v>76.101505253698335</v>
      </c>
      <c r="M70" s="90">
        <f t="shared" si="28"/>
        <v>76.73964756978981</v>
      </c>
      <c r="N70" s="90">
        <f t="shared" si="28"/>
        <v>88.269706632653069</v>
      </c>
      <c r="O70" s="90">
        <f t="shared" si="28"/>
        <v>74.080102717031153</v>
      </c>
      <c r="P70" s="90">
        <f t="shared" si="28"/>
        <v>74.341384653884674</v>
      </c>
      <c r="Q70" s="90">
        <f t="shared" si="28"/>
        <v>74.870286953620294</v>
      </c>
      <c r="R70" s="90">
        <f t="shared" si="28"/>
        <v>84.072750078394478</v>
      </c>
      <c r="S70" s="90">
        <f t="shared" si="28"/>
        <v>73.767399950285863</v>
      </c>
      <c r="T70" s="90">
        <f t="shared" si="28"/>
        <v>83.171276745495476</v>
      </c>
      <c r="U70" s="90">
        <f t="shared" si="28"/>
        <v>81.700678380782918</v>
      </c>
      <c r="V70" s="90">
        <f t="shared" si="28"/>
        <v>71.911732456140342</v>
      </c>
      <c r="W70" s="90">
        <f t="shared" si="28"/>
        <v>77.233567030195132</v>
      </c>
      <c r="X70" s="90">
        <f t="shared" si="28"/>
        <v>78.597146739130437</v>
      </c>
      <c r="Y70" s="90">
        <f t="shared" si="28"/>
        <v>72.673072217561526</v>
      </c>
      <c r="Z70" s="90">
        <f t="shared" si="28"/>
        <v>81.892008799949906</v>
      </c>
      <c r="AA70" s="90">
        <f t="shared" si="28"/>
        <v>85.459183673469397</v>
      </c>
      <c r="AB70" s="90">
        <f t="shared" si="28"/>
        <v>80.032813944752661</v>
      </c>
      <c r="AC70" s="90">
        <f t="shared" si="28"/>
        <v>77.117180745955309</v>
      </c>
      <c r="AD70" s="90">
        <f t="shared" si="28"/>
        <v>74.85938735456908</v>
      </c>
      <c r="AE70" s="90">
        <f t="shared" si="28"/>
        <v>81.2244158952075</v>
      </c>
      <c r="AF70" s="90">
        <f t="shared" si="28"/>
        <v>73.590423480407281</v>
      </c>
      <c r="AG70" s="90">
        <f t="shared" si="28"/>
        <v>74.519039987789995</v>
      </c>
      <c r="AH70" s="90">
        <f t="shared" si="28"/>
        <v>72.59739771359807</v>
      </c>
      <c r="AI70" s="44"/>
    </row>
    <row r="71" spans="2:35" x14ac:dyDescent="0.25">
      <c r="B71" s="7" t="s">
        <v>68</v>
      </c>
      <c r="C71" s="8" t="s">
        <v>32</v>
      </c>
      <c r="D71" s="28">
        <f t="shared" ref="D71:AH71" si="29">(D22*1000*4800)/10^6</f>
        <v>192</v>
      </c>
      <c r="E71" s="3">
        <f t="shared" si="29"/>
        <v>172.8</v>
      </c>
      <c r="F71" s="3">
        <f t="shared" si="29"/>
        <v>129.6</v>
      </c>
      <c r="G71" s="3">
        <f t="shared" si="29"/>
        <v>199.82400000000001</v>
      </c>
      <c r="H71" s="3">
        <f t="shared" si="29"/>
        <v>217.05600000000001</v>
      </c>
      <c r="I71" s="3">
        <f t="shared" si="29"/>
        <v>206.4</v>
      </c>
      <c r="J71" s="3">
        <f t="shared" si="29"/>
        <v>222.43199999999999</v>
      </c>
      <c r="K71" s="3">
        <f t="shared" si="29"/>
        <v>225.024</v>
      </c>
      <c r="L71" s="3">
        <f t="shared" si="29"/>
        <v>236.59200000000001</v>
      </c>
      <c r="M71" s="3">
        <f t="shared" si="29"/>
        <v>211.2</v>
      </c>
      <c r="N71" s="3">
        <f t="shared" si="29"/>
        <v>211.2</v>
      </c>
      <c r="O71" s="3">
        <f t="shared" si="29"/>
        <v>235.2</v>
      </c>
      <c r="P71" s="3">
        <f t="shared" si="29"/>
        <v>260.83199999999999</v>
      </c>
      <c r="Q71" s="3">
        <f t="shared" si="29"/>
        <v>225.6</v>
      </c>
      <c r="R71" s="3">
        <f t="shared" si="29"/>
        <v>206.4</v>
      </c>
      <c r="S71" s="3">
        <f t="shared" si="29"/>
        <v>81.599999999999994</v>
      </c>
      <c r="T71" s="3">
        <f t="shared" si="29"/>
        <v>52.8</v>
      </c>
      <c r="U71" s="3">
        <f t="shared" si="29"/>
        <v>134.4</v>
      </c>
      <c r="V71" s="3">
        <f t="shared" si="29"/>
        <v>206.4</v>
      </c>
      <c r="W71" s="3">
        <f t="shared" si="29"/>
        <v>163.19999999999999</v>
      </c>
      <c r="X71" s="3">
        <f t="shared" si="29"/>
        <v>187.2</v>
      </c>
      <c r="Y71" s="3">
        <f t="shared" si="29"/>
        <v>219.744</v>
      </c>
      <c r="Z71" s="3">
        <f t="shared" si="29"/>
        <v>201.6</v>
      </c>
      <c r="AA71" s="3">
        <f t="shared" si="29"/>
        <v>182.4</v>
      </c>
      <c r="AB71" s="3">
        <f t="shared" si="29"/>
        <v>206.4</v>
      </c>
      <c r="AC71" s="3">
        <f t="shared" si="29"/>
        <v>192</v>
      </c>
      <c r="AD71" s="3">
        <f t="shared" si="29"/>
        <v>158.4</v>
      </c>
      <c r="AE71" s="3">
        <f t="shared" si="29"/>
        <v>225.6</v>
      </c>
      <c r="AF71" s="3">
        <f t="shared" si="29"/>
        <v>220.8</v>
      </c>
      <c r="AG71" s="3">
        <f t="shared" si="29"/>
        <v>225.6</v>
      </c>
      <c r="AH71" s="36">
        <f t="shared" si="29"/>
        <v>192</v>
      </c>
      <c r="AI71" s="44">
        <f t="shared" si="23"/>
        <v>6002.3040000000001</v>
      </c>
    </row>
    <row r="72" spans="2:35" x14ac:dyDescent="0.25">
      <c r="B72" s="7" t="s">
        <v>69</v>
      </c>
      <c r="C72" s="8" t="s">
        <v>32</v>
      </c>
      <c r="D72" s="28">
        <f>D41+(((D33)*1000*565))/10^6</f>
        <v>147</v>
      </c>
      <c r="E72" s="3">
        <f t="shared" ref="E72:AH72" si="30">E41+(((E33)*1000*565))/10^6</f>
        <v>130</v>
      </c>
      <c r="F72" s="3">
        <f t="shared" si="30"/>
        <v>147</v>
      </c>
      <c r="G72" s="3">
        <f t="shared" si="30"/>
        <v>140.58000000000001</v>
      </c>
      <c r="H72" s="3">
        <f t="shared" si="30"/>
        <v>167.27705</v>
      </c>
      <c r="I72" s="3">
        <f t="shared" si="30"/>
        <v>174.102</v>
      </c>
      <c r="J72" s="3">
        <f t="shared" si="30"/>
        <v>174.006</v>
      </c>
      <c r="K72" s="3">
        <f t="shared" si="30"/>
        <v>177.49090000000001</v>
      </c>
      <c r="L72" s="3">
        <f t="shared" si="30"/>
        <v>154.0455</v>
      </c>
      <c r="M72" s="3">
        <f t="shared" si="30"/>
        <v>155.5257</v>
      </c>
      <c r="N72" s="3">
        <f t="shared" si="30"/>
        <v>168.51445000000001</v>
      </c>
      <c r="O72" s="3">
        <f t="shared" si="30"/>
        <v>175.67265</v>
      </c>
      <c r="P72" s="3">
        <f t="shared" si="30"/>
        <v>177.02295000000001</v>
      </c>
      <c r="Q72" s="3">
        <f t="shared" si="30"/>
        <v>175.81399999999999</v>
      </c>
      <c r="R72" s="3">
        <f t="shared" si="30"/>
        <v>168.27725000000001</v>
      </c>
      <c r="S72" s="3">
        <f t="shared" si="30"/>
        <v>54.485999999999997</v>
      </c>
      <c r="T72" s="3">
        <f t="shared" si="30"/>
        <v>37.130000000000003</v>
      </c>
      <c r="U72" s="3">
        <f t="shared" si="30"/>
        <v>103.58199999999999</v>
      </c>
      <c r="V72" s="3">
        <f t="shared" si="30"/>
        <v>128.75715</v>
      </c>
      <c r="W72" s="3">
        <f t="shared" si="30"/>
        <v>142.13</v>
      </c>
      <c r="X72" s="3">
        <f t="shared" si="30"/>
        <v>145.57655</v>
      </c>
      <c r="Y72" s="3">
        <f t="shared" si="30"/>
        <v>149.91</v>
      </c>
      <c r="Z72" s="3">
        <f t="shared" si="30"/>
        <v>150.88175000000001</v>
      </c>
      <c r="AA72" s="3">
        <f t="shared" si="30"/>
        <v>144</v>
      </c>
      <c r="AB72" s="3">
        <f t="shared" si="30"/>
        <v>144.29405</v>
      </c>
      <c r="AC72" s="3">
        <f t="shared" si="30"/>
        <v>136.98910000000001</v>
      </c>
      <c r="AD72" s="3">
        <f t="shared" si="30"/>
        <v>132.0795</v>
      </c>
      <c r="AE72" s="3">
        <f t="shared" si="30"/>
        <v>165.5145</v>
      </c>
      <c r="AF72" s="3">
        <f t="shared" si="30"/>
        <v>162.71195</v>
      </c>
      <c r="AG72" s="3">
        <f t="shared" si="30"/>
        <v>168.1695</v>
      </c>
      <c r="AH72" s="36">
        <f t="shared" si="30"/>
        <v>141.06800000000001</v>
      </c>
      <c r="AI72" s="44">
        <f t="shared" si="23"/>
        <v>4539.6084999999994</v>
      </c>
    </row>
    <row r="73" spans="2:35" ht="15.75" thickBot="1" x14ac:dyDescent="0.3">
      <c r="B73" s="132" t="s">
        <v>70</v>
      </c>
      <c r="C73" s="133" t="s">
        <v>63</v>
      </c>
      <c r="D73" s="90">
        <f>IFERROR((D72/D71)*100,"")</f>
        <v>76.5625</v>
      </c>
      <c r="E73" s="90">
        <f t="shared" ref="E73:AH73" si="31">IFERROR((E72/E71)*100,"")</f>
        <v>75.231481481481481</v>
      </c>
      <c r="F73" s="90">
        <f t="shared" si="31"/>
        <v>113.42592592592592</v>
      </c>
      <c r="G73" s="90">
        <f t="shared" si="31"/>
        <v>70.351909680518858</v>
      </c>
      <c r="H73" s="90">
        <f t="shared" si="31"/>
        <v>77.066310076662234</v>
      </c>
      <c r="I73" s="90">
        <f t="shared" si="31"/>
        <v>84.351744186046503</v>
      </c>
      <c r="J73" s="90">
        <f t="shared" si="31"/>
        <v>78.228851963746223</v>
      </c>
      <c r="K73" s="90">
        <f t="shared" si="31"/>
        <v>78.876430958475538</v>
      </c>
      <c r="L73" s="90">
        <f t="shared" si="31"/>
        <v>65.110189693649829</v>
      </c>
      <c r="M73" s="90">
        <f t="shared" si="31"/>
        <v>73.639062500000009</v>
      </c>
      <c r="N73" s="90">
        <f t="shared" si="31"/>
        <v>79.789038825757586</v>
      </c>
      <c r="O73" s="90">
        <f t="shared" si="31"/>
        <v>74.69075255102041</v>
      </c>
      <c r="P73" s="90">
        <f t="shared" si="31"/>
        <v>67.868570574162689</v>
      </c>
      <c r="Q73" s="90">
        <f t="shared" si="31"/>
        <v>77.931737588652481</v>
      </c>
      <c r="R73" s="90">
        <f t="shared" si="31"/>
        <v>81.529675387596896</v>
      </c>
      <c r="S73" s="90">
        <f t="shared" si="31"/>
        <v>66.772058823529406</v>
      </c>
      <c r="T73" s="90">
        <f t="shared" si="31"/>
        <v>70.321969696969717</v>
      </c>
      <c r="U73" s="90">
        <f t="shared" si="31"/>
        <v>77.069940476190467</v>
      </c>
      <c r="V73" s="90">
        <f t="shared" si="31"/>
        <v>62.382340116279067</v>
      </c>
      <c r="W73" s="90">
        <f t="shared" si="31"/>
        <v>87.089460784313729</v>
      </c>
      <c r="X73" s="90">
        <f t="shared" si="31"/>
        <v>77.765251068376074</v>
      </c>
      <c r="Y73" s="90">
        <f t="shared" si="31"/>
        <v>68.220292704237664</v>
      </c>
      <c r="Z73" s="90">
        <f t="shared" si="31"/>
        <v>74.842137896825406</v>
      </c>
      <c r="AA73" s="90">
        <f t="shared" si="31"/>
        <v>78.94736842105263</v>
      </c>
      <c r="AB73" s="90">
        <f t="shared" si="31"/>
        <v>69.909907945736421</v>
      </c>
      <c r="AC73" s="90">
        <f t="shared" si="31"/>
        <v>71.348489583333347</v>
      </c>
      <c r="AD73" s="90">
        <f t="shared" si="31"/>
        <v>83.38352272727272</v>
      </c>
      <c r="AE73" s="90">
        <f t="shared" si="31"/>
        <v>73.366356382978722</v>
      </c>
      <c r="AF73" s="90">
        <f t="shared" si="31"/>
        <v>73.692006340579709</v>
      </c>
      <c r="AG73" s="90">
        <f t="shared" si="31"/>
        <v>74.543218085106389</v>
      </c>
      <c r="AH73" s="90">
        <f t="shared" si="31"/>
        <v>73.472916666666677</v>
      </c>
      <c r="AI73" s="71"/>
    </row>
    <row r="74" spans="2:35" ht="16.5" thickBot="1" x14ac:dyDescent="0.3">
      <c r="B74" s="237" t="s">
        <v>72</v>
      </c>
      <c r="C74" s="238"/>
      <c r="D74" s="228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29"/>
      <c r="AC74" s="229"/>
      <c r="AD74" s="229"/>
      <c r="AE74" s="229"/>
      <c r="AF74" s="229"/>
      <c r="AG74" s="229"/>
      <c r="AH74" s="229"/>
      <c r="AI74" s="230"/>
    </row>
    <row r="75" spans="2:35" x14ac:dyDescent="0.25">
      <c r="B75" s="130" t="s">
        <v>71</v>
      </c>
      <c r="C75" s="134" t="s">
        <v>32</v>
      </c>
      <c r="D75" s="60">
        <f t="shared" ref="D75:AH75" si="32">SUM(D42:D44)</f>
        <v>0</v>
      </c>
      <c r="E75" s="61">
        <f t="shared" si="32"/>
        <v>0</v>
      </c>
      <c r="F75" s="61">
        <f t="shared" si="32"/>
        <v>0</v>
      </c>
      <c r="G75" s="61">
        <f t="shared" si="32"/>
        <v>0</v>
      </c>
      <c r="H75" s="61">
        <f t="shared" si="32"/>
        <v>0</v>
      </c>
      <c r="I75" s="61">
        <f t="shared" si="32"/>
        <v>0</v>
      </c>
      <c r="J75" s="61">
        <f t="shared" si="32"/>
        <v>0</v>
      </c>
      <c r="K75" s="61">
        <f t="shared" si="32"/>
        <v>0</v>
      </c>
      <c r="L75" s="61">
        <f t="shared" si="32"/>
        <v>0</v>
      </c>
      <c r="M75" s="61">
        <f t="shared" si="32"/>
        <v>0</v>
      </c>
      <c r="N75" s="61">
        <f t="shared" si="32"/>
        <v>0</v>
      </c>
      <c r="O75" s="61">
        <f t="shared" si="32"/>
        <v>0</v>
      </c>
      <c r="P75" s="61">
        <f t="shared" si="32"/>
        <v>0</v>
      </c>
      <c r="Q75" s="61">
        <f t="shared" si="32"/>
        <v>0</v>
      </c>
      <c r="R75" s="61">
        <f t="shared" si="32"/>
        <v>0</v>
      </c>
      <c r="S75" s="61">
        <f t="shared" si="32"/>
        <v>0</v>
      </c>
      <c r="T75" s="61">
        <f t="shared" si="32"/>
        <v>0</v>
      </c>
      <c r="U75" s="61">
        <f t="shared" si="32"/>
        <v>0</v>
      </c>
      <c r="V75" s="61">
        <f t="shared" si="32"/>
        <v>0</v>
      </c>
      <c r="W75" s="61">
        <f t="shared" si="32"/>
        <v>0</v>
      </c>
      <c r="X75" s="61">
        <f t="shared" si="32"/>
        <v>0</v>
      </c>
      <c r="Y75" s="61">
        <f t="shared" si="32"/>
        <v>0</v>
      </c>
      <c r="Z75" s="61">
        <f t="shared" si="32"/>
        <v>0</v>
      </c>
      <c r="AA75" s="61">
        <f t="shared" si="32"/>
        <v>0</v>
      </c>
      <c r="AB75" s="61">
        <f t="shared" si="32"/>
        <v>0</v>
      </c>
      <c r="AC75" s="61">
        <f t="shared" si="32"/>
        <v>0</v>
      </c>
      <c r="AD75" s="61">
        <f t="shared" si="32"/>
        <v>0</v>
      </c>
      <c r="AE75" s="61">
        <f t="shared" si="32"/>
        <v>0</v>
      </c>
      <c r="AF75" s="61">
        <f t="shared" si="32"/>
        <v>0</v>
      </c>
      <c r="AG75" s="61">
        <f t="shared" si="32"/>
        <v>0</v>
      </c>
      <c r="AH75" s="62">
        <f t="shared" si="32"/>
        <v>33.540737999999997</v>
      </c>
      <c r="AI75" s="63">
        <f t="shared" si="23"/>
        <v>33.540737999999997</v>
      </c>
    </row>
    <row r="76" spans="2:35" x14ac:dyDescent="0.25">
      <c r="B76" s="7" t="s">
        <v>58</v>
      </c>
      <c r="C76" s="54" t="s">
        <v>32</v>
      </c>
      <c r="D76" s="28">
        <f t="shared" ref="D76:AH76" si="33">(SUM(D34:D37)*1000*565)/10^6</f>
        <v>1.8145000000000002</v>
      </c>
      <c r="E76" s="28">
        <f t="shared" si="33"/>
        <v>2.2675142857142863</v>
      </c>
      <c r="F76" s="28">
        <f t="shared" si="33"/>
        <v>2.5708357142857143</v>
      </c>
      <c r="G76" s="28">
        <f t="shared" si="33"/>
        <v>2.0085714285714289</v>
      </c>
      <c r="H76" s="28">
        <f t="shared" si="33"/>
        <v>1.9651428571428573</v>
      </c>
      <c r="I76" s="28">
        <f t="shared" si="33"/>
        <v>1.1338928571428573</v>
      </c>
      <c r="J76" s="28">
        <f t="shared" si="33"/>
        <v>2.6742500000000007</v>
      </c>
      <c r="K76" s="28">
        <f t="shared" si="33"/>
        <v>3.0235785714285712</v>
      </c>
      <c r="L76" s="28">
        <f t="shared" si="33"/>
        <v>2.0031428571428571</v>
      </c>
      <c r="M76" s="28">
        <f t="shared" si="33"/>
        <v>1.133892857142857</v>
      </c>
      <c r="N76" s="28">
        <f t="shared" si="33"/>
        <v>1.6630428571428575</v>
      </c>
      <c r="O76" s="28">
        <f t="shared" si="33"/>
        <v>1.0205035714285717</v>
      </c>
      <c r="P76" s="28">
        <f t="shared" si="33"/>
        <v>33.18526428571429</v>
      </c>
      <c r="Q76" s="28">
        <f t="shared" si="33"/>
        <v>92.03430357142858</v>
      </c>
      <c r="R76" s="28">
        <f t="shared" si="33"/>
        <v>110.5545535714286</v>
      </c>
      <c r="S76" s="28">
        <f t="shared" si="33"/>
        <v>129.98191785714286</v>
      </c>
      <c r="T76" s="28">
        <f t="shared" si="33"/>
        <v>1.7763642857142858</v>
      </c>
      <c r="U76" s="28">
        <f t="shared" si="33"/>
        <v>4.3459785714285708</v>
      </c>
      <c r="V76" s="28">
        <f t="shared" si="33"/>
        <v>1.7763642857142858</v>
      </c>
      <c r="W76" s="28">
        <f t="shared" si="33"/>
        <v>2.0408714285714287</v>
      </c>
      <c r="X76" s="28">
        <f t="shared" si="33"/>
        <v>0.98270714285714289</v>
      </c>
      <c r="Y76" s="28">
        <f t="shared" si="33"/>
        <v>1.0583000000000002</v>
      </c>
      <c r="Z76" s="28">
        <f t="shared" si="33"/>
        <v>1.3228071428571428</v>
      </c>
      <c r="AA76" s="28">
        <f t="shared" si="33"/>
        <v>1.4657142857142857</v>
      </c>
      <c r="AB76" s="28">
        <f t="shared" si="33"/>
        <v>0</v>
      </c>
      <c r="AC76" s="28">
        <f t="shared" si="33"/>
        <v>12.078571428571431</v>
      </c>
      <c r="AD76" s="28">
        <f t="shared" si="33"/>
        <v>3.9221428571428572</v>
      </c>
      <c r="AE76" s="28">
        <f t="shared" si="33"/>
        <v>2.1578571428571429</v>
      </c>
      <c r="AF76" s="28">
        <f t="shared" si="33"/>
        <v>1.3707142857142858</v>
      </c>
      <c r="AG76" s="28">
        <f t="shared" si="33"/>
        <v>2.2296500000000004</v>
      </c>
      <c r="AH76" s="28">
        <f t="shared" si="33"/>
        <v>0.79257142857142859</v>
      </c>
      <c r="AI76" s="44">
        <f t="shared" si="23"/>
        <v>426.35552142857142</v>
      </c>
    </row>
    <row r="77" spans="2:35" s="1" customFormat="1" ht="45" x14ac:dyDescent="0.25">
      <c r="B77" s="9" t="s">
        <v>102</v>
      </c>
      <c r="C77" s="54" t="s">
        <v>32</v>
      </c>
      <c r="D77" s="28">
        <f t="shared" ref="D77:AH77" si="34">D65+D72+D69+((D24*860.5)/10^6)+D75+D76</f>
        <v>608.15584019999994</v>
      </c>
      <c r="E77" s="3">
        <f t="shared" si="34"/>
        <v>581.20115882571417</v>
      </c>
      <c r="F77" s="3">
        <f t="shared" si="34"/>
        <v>609.24743631428578</v>
      </c>
      <c r="G77" s="3">
        <f t="shared" si="34"/>
        <v>609.47689642857154</v>
      </c>
      <c r="H77" s="3">
        <f t="shared" si="34"/>
        <v>646.54531845714291</v>
      </c>
      <c r="I77" s="3">
        <f t="shared" si="34"/>
        <v>651.82806631714288</v>
      </c>
      <c r="J77" s="3">
        <f t="shared" si="34"/>
        <v>645.64822400000014</v>
      </c>
      <c r="K77" s="3">
        <f t="shared" si="34"/>
        <v>612.40584977142839</v>
      </c>
      <c r="L77" s="3">
        <f t="shared" si="34"/>
        <v>580.6300787771429</v>
      </c>
      <c r="M77" s="3">
        <f t="shared" si="34"/>
        <v>592.91843005714293</v>
      </c>
      <c r="N77" s="3">
        <f t="shared" si="34"/>
        <v>636.14133819047618</v>
      </c>
      <c r="O77" s="3">
        <f t="shared" si="34"/>
        <v>611.39190057142855</v>
      </c>
      <c r="P77" s="3">
        <f t="shared" si="34"/>
        <v>507.1327830357144</v>
      </c>
      <c r="Q77" s="3">
        <f t="shared" si="34"/>
        <v>559.17927857142854</v>
      </c>
      <c r="R77" s="3">
        <f t="shared" si="34"/>
        <v>600.40742857142857</v>
      </c>
      <c r="S77" s="3">
        <f t="shared" si="34"/>
        <v>540.84823285714288</v>
      </c>
      <c r="T77" s="3">
        <f t="shared" si="34"/>
        <v>503.16772328571426</v>
      </c>
      <c r="U77" s="3">
        <f t="shared" si="34"/>
        <v>559.0434935714286</v>
      </c>
      <c r="V77" s="3">
        <f t="shared" si="34"/>
        <v>520.61720461904758</v>
      </c>
      <c r="W77" s="3">
        <f t="shared" si="34"/>
        <v>566.99952576190469</v>
      </c>
      <c r="X77" s="3">
        <f t="shared" si="34"/>
        <v>575.75337654285715</v>
      </c>
      <c r="Y77" s="3">
        <f t="shared" si="34"/>
        <v>576.97245508000003</v>
      </c>
      <c r="Z77" s="3">
        <f t="shared" si="34"/>
        <v>622.38031006285712</v>
      </c>
      <c r="AA77" s="3">
        <f t="shared" si="34"/>
        <v>597.4242470457142</v>
      </c>
      <c r="AB77" s="3">
        <f t="shared" si="34"/>
        <v>629.74193947999993</v>
      </c>
      <c r="AC77" s="3">
        <f t="shared" si="34"/>
        <v>616.77088442857143</v>
      </c>
      <c r="AD77" s="3">
        <f t="shared" si="34"/>
        <v>601.44543893714274</v>
      </c>
      <c r="AE77" s="3">
        <f t="shared" si="34"/>
        <v>628.60751682285706</v>
      </c>
      <c r="AF77" s="3">
        <f t="shared" si="34"/>
        <v>665.75765584571423</v>
      </c>
      <c r="AG77" s="3">
        <f t="shared" si="34"/>
        <v>643.02162699999997</v>
      </c>
      <c r="AH77" s="36">
        <f t="shared" si="34"/>
        <v>644.4108732285714</v>
      </c>
      <c r="AI77" s="44">
        <f t="shared" si="23"/>
        <v>18545.272532658571</v>
      </c>
    </row>
    <row r="78" spans="2:35" s="1" customFormat="1" ht="30" x14ac:dyDescent="0.25">
      <c r="B78" s="9" t="s">
        <v>103</v>
      </c>
      <c r="C78" s="54" t="s">
        <v>44</v>
      </c>
      <c r="D78" s="28">
        <f t="shared" ref="D78:AH78" si="35">(((D13+D14+D15)*D49)+((D21+D22)*1000*D50)+(D24*D51)+((SUM(D5:D12))*D49))</f>
        <v>1519150.1500000001</v>
      </c>
      <c r="E78" s="28">
        <f t="shared" si="35"/>
        <v>1520775.9</v>
      </c>
      <c r="F78" s="28">
        <f t="shared" si="35"/>
        <v>1475729.2550000001</v>
      </c>
      <c r="G78" s="28">
        <f t="shared" si="35"/>
        <v>1643585.0900000003</v>
      </c>
      <c r="H78" s="28">
        <f t="shared" si="35"/>
        <v>1645236.8049999999</v>
      </c>
      <c r="I78" s="28">
        <f t="shared" si="35"/>
        <v>1604880.8599999999</v>
      </c>
      <c r="J78" s="28">
        <f t="shared" si="35"/>
        <v>1649054.5049999999</v>
      </c>
      <c r="K78" s="28">
        <f t="shared" si="35"/>
        <v>1634419.4450000001</v>
      </c>
      <c r="L78" s="28">
        <f t="shared" si="35"/>
        <v>1583922.75</v>
      </c>
      <c r="M78" s="28">
        <f t="shared" si="35"/>
        <v>1571353.5962499999</v>
      </c>
      <c r="N78" s="28">
        <f t="shared" si="35"/>
        <v>1595365.38</v>
      </c>
      <c r="O78" s="28">
        <f t="shared" si="35"/>
        <v>1619456.4125000001</v>
      </c>
      <c r="P78" s="28">
        <f t="shared" si="35"/>
        <v>1717548.4875</v>
      </c>
      <c r="Q78" s="28">
        <f t="shared" si="35"/>
        <v>1882879.105</v>
      </c>
      <c r="R78" s="28">
        <f t="shared" si="35"/>
        <v>1919558.9949999999</v>
      </c>
      <c r="S78" s="28">
        <f t="shared" si="35"/>
        <v>1951450.1095000003</v>
      </c>
      <c r="T78" s="28">
        <f t="shared" si="35"/>
        <v>1354695.9450000001</v>
      </c>
      <c r="U78" s="28">
        <f t="shared" si="35"/>
        <v>1448097.5599999998</v>
      </c>
      <c r="V78" s="28">
        <f t="shared" si="35"/>
        <v>1524048.16</v>
      </c>
      <c r="W78" s="28">
        <f t="shared" si="35"/>
        <v>1538078.54</v>
      </c>
      <c r="X78" s="28">
        <f t="shared" si="35"/>
        <v>1562549.9550000001</v>
      </c>
      <c r="Y78" s="28">
        <f t="shared" si="35"/>
        <v>1571845.1900000002</v>
      </c>
      <c r="Z78" s="28">
        <f t="shared" si="35"/>
        <v>1610736.385</v>
      </c>
      <c r="AA78" s="28">
        <f t="shared" si="35"/>
        <v>1537179</v>
      </c>
      <c r="AB78" s="28">
        <f t="shared" si="35"/>
        <v>1633886.6</v>
      </c>
      <c r="AC78" s="28">
        <f t="shared" si="35"/>
        <v>1614845.5999999999</v>
      </c>
      <c r="AD78" s="28">
        <f t="shared" si="35"/>
        <v>1507595.4</v>
      </c>
      <c r="AE78" s="28">
        <f t="shared" si="35"/>
        <v>1626743.6</v>
      </c>
      <c r="AF78" s="28">
        <f t="shared" si="35"/>
        <v>1712633.9</v>
      </c>
      <c r="AG78" s="28">
        <f t="shared" si="35"/>
        <v>1696169.2949999999</v>
      </c>
      <c r="AH78" s="28">
        <f t="shared" si="35"/>
        <v>1744029.0499999998</v>
      </c>
      <c r="AI78" s="44">
        <f t="shared" si="23"/>
        <v>50217501.025749996</v>
      </c>
    </row>
    <row r="79" spans="2:35" s="2" customFormat="1" ht="15.75" thickBot="1" x14ac:dyDescent="0.3">
      <c r="B79" s="55" t="s">
        <v>60</v>
      </c>
      <c r="C79" s="56" t="s">
        <v>56</v>
      </c>
      <c r="D79" s="57">
        <f>IFERROR(D78/D77,"")</f>
        <v>2497.9619524831132</v>
      </c>
      <c r="E79" s="57">
        <f t="shared" ref="E79:AH79" si="36">IFERROR(E78/E77,"")</f>
        <v>2616.6085130880438</v>
      </c>
      <c r="F79" s="57">
        <f t="shared" si="36"/>
        <v>2422.216602055149</v>
      </c>
      <c r="G79" s="57">
        <f t="shared" si="36"/>
        <v>2696.714345746529</v>
      </c>
      <c r="H79" s="57">
        <f t="shared" si="36"/>
        <v>2544.65813614743</v>
      </c>
      <c r="I79" s="57">
        <f t="shared" si="36"/>
        <v>2462.1229783302319</v>
      </c>
      <c r="J79" s="57">
        <f t="shared" si="36"/>
        <v>2554.1067778109455</v>
      </c>
      <c r="K79" s="57">
        <f t="shared" si="36"/>
        <v>2668.8501515947692</v>
      </c>
      <c r="L79" s="57">
        <f t="shared" si="36"/>
        <v>2727.9378177167091</v>
      </c>
      <c r="M79" s="57">
        <f t="shared" si="36"/>
        <v>2650.2019782022285</v>
      </c>
      <c r="N79" s="57">
        <f t="shared" si="36"/>
        <v>2507.8788065213093</v>
      </c>
      <c r="O79" s="57">
        <f t="shared" si="36"/>
        <v>2648.8025290920582</v>
      </c>
      <c r="P79" s="57">
        <f t="shared" si="36"/>
        <v>3386.7826039931697</v>
      </c>
      <c r="Q79" s="57">
        <f t="shared" si="36"/>
        <v>3367.2190246575533</v>
      </c>
      <c r="R79" s="57">
        <f t="shared" si="36"/>
        <v>3197.0940125895463</v>
      </c>
      <c r="S79" s="57">
        <f t="shared" si="36"/>
        <v>3608.1288445578543</v>
      </c>
      <c r="T79" s="57">
        <f t="shared" si="36"/>
        <v>2692.3347470576159</v>
      </c>
      <c r="U79" s="57">
        <f t="shared" si="36"/>
        <v>2590.3128766402097</v>
      </c>
      <c r="V79" s="57">
        <f t="shared" si="36"/>
        <v>2927.3872366841874</v>
      </c>
      <c r="W79" s="57">
        <f t="shared" si="36"/>
        <v>2712.6628332417199</v>
      </c>
      <c r="X79" s="57">
        <f t="shared" si="36"/>
        <v>2713.9223470688394</v>
      </c>
      <c r="Y79" s="57">
        <f t="shared" si="36"/>
        <v>2724.2984932132613</v>
      </c>
      <c r="Z79" s="57">
        <f t="shared" si="36"/>
        <v>2588.0259368059446</v>
      </c>
      <c r="AA79" s="57">
        <f t="shared" si="36"/>
        <v>2573.0107333296382</v>
      </c>
      <c r="AB79" s="57">
        <f t="shared" si="36"/>
        <v>2594.5335661607</v>
      </c>
      <c r="AC79" s="57">
        <f t="shared" si="36"/>
        <v>2618.2260556869978</v>
      </c>
      <c r="AD79" s="57">
        <f t="shared" si="36"/>
        <v>2506.6203888156165</v>
      </c>
      <c r="AE79" s="57">
        <f t="shared" si="36"/>
        <v>2587.8526051072022</v>
      </c>
      <c r="AF79" s="57">
        <f t="shared" si="36"/>
        <v>2572.4584388360286</v>
      </c>
      <c r="AG79" s="57">
        <f t="shared" si="36"/>
        <v>2637.8106486300189</v>
      </c>
      <c r="AH79" s="57">
        <f t="shared" si="36"/>
        <v>2706.3929589862705</v>
      </c>
      <c r="AI79" s="47"/>
    </row>
    <row r="80" spans="2:35" ht="15.75" thickBot="1" x14ac:dyDescent="0.3"/>
    <row r="81" spans="2:4" ht="19.5" thickBot="1" x14ac:dyDescent="0.3">
      <c r="B81" s="151" t="s">
        <v>121</v>
      </c>
      <c r="C81" s="150" t="s">
        <v>39</v>
      </c>
      <c r="D81" s="153">
        <f>SUMPRODUCT(D26:AH26,D53:AH53)/SUM(D26:AH26)</f>
        <v>6.2375007117210064</v>
      </c>
    </row>
    <row r="82" spans="2:4" ht="19.5" thickBot="1" x14ac:dyDescent="0.3">
      <c r="B82" s="151" t="s">
        <v>124</v>
      </c>
      <c r="C82" s="150" t="s">
        <v>39</v>
      </c>
      <c r="D82" s="153">
        <f>SUMPRODUCT(D56:AH56,D57:AH57)/SUM(D56:AH56)</f>
        <v>6.9310152886043115</v>
      </c>
    </row>
    <row r="83" spans="2:4" ht="19.5" thickBot="1" x14ac:dyDescent="0.3">
      <c r="B83" s="151" t="s">
        <v>135</v>
      </c>
      <c r="C83" s="150" t="s">
        <v>56</v>
      </c>
      <c r="D83" s="153">
        <f>SUMPRODUCT(D77:AH77,D79:AH79)/SUM(D77:AH77)</f>
        <v>2707.8330036571874</v>
      </c>
    </row>
    <row r="84" spans="2:4" ht="19.5" thickBot="1" x14ac:dyDescent="0.3">
      <c r="B84" s="152" t="s">
        <v>125</v>
      </c>
      <c r="C84" s="150" t="s">
        <v>106</v>
      </c>
      <c r="D84" s="153">
        <f>AH55</f>
        <v>75.290874827400003</v>
      </c>
    </row>
    <row r="85" spans="2:4" ht="19.5" thickBot="1" x14ac:dyDescent="0.3">
      <c r="B85" s="152" t="s">
        <v>122</v>
      </c>
      <c r="C85" s="150" t="s">
        <v>106</v>
      </c>
      <c r="D85" s="153">
        <f>SUM(D61:AH61)/10^5</f>
        <v>204.65946858833235</v>
      </c>
    </row>
    <row r="86" spans="2:4" ht="19.5" thickBot="1" x14ac:dyDescent="0.3">
      <c r="B86" s="152" t="s">
        <v>123</v>
      </c>
      <c r="C86" s="150" t="s">
        <v>106</v>
      </c>
      <c r="D86" s="153">
        <f>D84+D85</f>
        <v>279.95034341573233</v>
      </c>
    </row>
  </sheetData>
  <mergeCells count="23">
    <mergeCell ref="B45:C45"/>
    <mergeCell ref="D45:AI45"/>
    <mergeCell ref="B3:C3"/>
    <mergeCell ref="B4:C4"/>
    <mergeCell ref="D4:AI4"/>
    <mergeCell ref="B20:C20"/>
    <mergeCell ref="D20:AI20"/>
    <mergeCell ref="B23:C23"/>
    <mergeCell ref="D23:AI23"/>
    <mergeCell ref="B25:C25"/>
    <mergeCell ref="B29:C29"/>
    <mergeCell ref="D29:AI29"/>
    <mergeCell ref="B38:C38"/>
    <mergeCell ref="D38:AI38"/>
    <mergeCell ref="B74:C74"/>
    <mergeCell ref="D74:AI74"/>
    <mergeCell ref="B48:C48"/>
    <mergeCell ref="D48:AI48"/>
    <mergeCell ref="B58:C58"/>
    <mergeCell ref="B63:C63"/>
    <mergeCell ref="D63:AI63"/>
    <mergeCell ref="B67:C67"/>
    <mergeCell ref="D67:AI6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86"/>
  <sheetViews>
    <sheetView showGridLines="0" zoomScale="80" zoomScaleNormal="80" workbookViewId="0">
      <pane xSplit="3" ySplit="3" topLeftCell="D75" activePane="bottomRight" state="frozen"/>
      <selection pane="topRight" activeCell="D1" sqref="D1"/>
      <selection pane="bottomLeft" activeCell="A4" sqref="A4"/>
      <selection pane="bottomRight" activeCell="G92" sqref="G92"/>
    </sheetView>
  </sheetViews>
  <sheetFormatPr defaultRowHeight="15" x14ac:dyDescent="0.25"/>
  <cols>
    <col min="2" max="2" width="61.7109375" bestFit="1" customWidth="1"/>
    <col min="3" max="3" width="12.140625" bestFit="1" customWidth="1"/>
    <col min="4" max="4" width="11.42578125" customWidth="1"/>
    <col min="5" max="5" width="11.5703125" bestFit="1" customWidth="1"/>
    <col min="6" max="6" width="12.5703125" bestFit="1" customWidth="1"/>
    <col min="7" max="34" width="11.5703125" bestFit="1" customWidth="1"/>
    <col min="35" max="35" width="12.7109375" bestFit="1" customWidth="1"/>
  </cols>
  <sheetData>
    <row r="2" spans="2:35" ht="15.75" customHeight="1" thickBot="1" x14ac:dyDescent="0.3"/>
    <row r="3" spans="2:35" ht="15.75" customHeight="1" thickBot="1" x14ac:dyDescent="0.3">
      <c r="B3" s="233" t="s">
        <v>33</v>
      </c>
      <c r="C3" s="234"/>
      <c r="D3" s="48">
        <v>42370</v>
      </c>
      <c r="E3" s="49">
        <v>42371</v>
      </c>
      <c r="F3" s="49">
        <v>42372</v>
      </c>
      <c r="G3" s="49">
        <v>42373</v>
      </c>
      <c r="H3" s="49">
        <v>42374</v>
      </c>
      <c r="I3" s="49">
        <v>42375</v>
      </c>
      <c r="J3" s="49">
        <v>42376</v>
      </c>
      <c r="K3" s="49">
        <v>42377</v>
      </c>
      <c r="L3" s="49">
        <v>42378</v>
      </c>
      <c r="M3" s="49">
        <v>42379</v>
      </c>
      <c r="N3" s="49">
        <v>42380</v>
      </c>
      <c r="O3" s="49">
        <v>42381</v>
      </c>
      <c r="P3" s="50">
        <v>42382</v>
      </c>
      <c r="Q3" s="50">
        <v>42383</v>
      </c>
      <c r="R3" s="50">
        <v>42384</v>
      </c>
      <c r="S3" s="50">
        <v>42385</v>
      </c>
      <c r="T3" s="50">
        <v>42386</v>
      </c>
      <c r="U3" s="50">
        <v>42387</v>
      </c>
      <c r="V3" s="50">
        <v>42388</v>
      </c>
      <c r="W3" s="50">
        <v>42389</v>
      </c>
      <c r="X3" s="50">
        <v>42390</v>
      </c>
      <c r="Y3" s="50">
        <v>42391</v>
      </c>
      <c r="Z3" s="50">
        <v>42392</v>
      </c>
      <c r="AA3" s="50">
        <v>42393</v>
      </c>
      <c r="AB3" s="50">
        <v>42394</v>
      </c>
      <c r="AC3" s="50">
        <v>42395</v>
      </c>
      <c r="AD3" s="50">
        <v>42396</v>
      </c>
      <c r="AE3" s="50">
        <v>42397</v>
      </c>
      <c r="AF3" s="50">
        <v>42398</v>
      </c>
      <c r="AG3" s="50">
        <v>42399</v>
      </c>
      <c r="AH3" s="51">
        <v>42400</v>
      </c>
      <c r="AI3" s="52" t="s">
        <v>45</v>
      </c>
    </row>
    <row r="4" spans="2:35" ht="15.75" customHeight="1" thickBot="1" x14ac:dyDescent="0.3">
      <c r="B4" s="231" t="s">
        <v>16</v>
      </c>
      <c r="C4" s="232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30"/>
    </row>
    <row r="5" spans="2:35" ht="15.75" customHeight="1" x14ac:dyDescent="0.25">
      <c r="B5" s="22" t="s">
        <v>0</v>
      </c>
      <c r="C5" s="101" t="s">
        <v>1</v>
      </c>
      <c r="D5" s="60">
        <v>0</v>
      </c>
      <c r="E5" s="61">
        <v>0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130</v>
      </c>
      <c r="P5" s="61">
        <v>69.62</v>
      </c>
      <c r="Q5" s="61">
        <v>0</v>
      </c>
      <c r="R5" s="61">
        <v>0</v>
      </c>
      <c r="S5" s="61">
        <v>147</v>
      </c>
      <c r="T5" s="61">
        <v>78</v>
      </c>
      <c r="U5" s="61">
        <v>37</v>
      </c>
      <c r="V5" s="61">
        <v>78</v>
      </c>
      <c r="W5" s="61">
        <v>58</v>
      </c>
      <c r="X5" s="61">
        <v>55.7</v>
      </c>
      <c r="Y5" s="61">
        <v>1311</v>
      </c>
      <c r="Z5" s="61">
        <v>1523</v>
      </c>
      <c r="AA5" s="61">
        <v>0</v>
      </c>
      <c r="AB5" s="61">
        <v>0</v>
      </c>
      <c r="AC5" s="61">
        <v>0</v>
      </c>
      <c r="AD5" s="61">
        <v>0</v>
      </c>
      <c r="AE5" s="61">
        <v>0</v>
      </c>
      <c r="AF5" s="61">
        <v>1347.9</v>
      </c>
      <c r="AG5" s="61">
        <v>2434.09</v>
      </c>
      <c r="AH5" s="61">
        <v>1147</v>
      </c>
      <c r="AI5" s="103">
        <f>SUM(D5:AH5)</f>
        <v>8416.3100000000013</v>
      </c>
    </row>
    <row r="6" spans="2:35" ht="15.75" customHeight="1" x14ac:dyDescent="0.25">
      <c r="B6" s="15" t="s">
        <v>2</v>
      </c>
      <c r="C6" s="15" t="s">
        <v>1</v>
      </c>
      <c r="D6" s="28">
        <v>81</v>
      </c>
      <c r="E6" s="3">
        <v>83.55</v>
      </c>
      <c r="F6" s="3">
        <v>64</v>
      </c>
      <c r="G6" s="3">
        <v>45</v>
      </c>
      <c r="H6" s="3">
        <v>128</v>
      </c>
      <c r="I6" s="3">
        <v>66.8</v>
      </c>
      <c r="J6" s="3">
        <v>27.8</v>
      </c>
      <c r="K6" s="3">
        <v>122.54</v>
      </c>
      <c r="L6" s="3">
        <v>75.19</v>
      </c>
      <c r="M6" s="3">
        <v>69.62</v>
      </c>
      <c r="N6" s="3">
        <v>0</v>
      </c>
      <c r="O6" s="3">
        <v>490</v>
      </c>
      <c r="P6" s="3">
        <v>220.01499999999999</v>
      </c>
      <c r="Q6" s="3">
        <v>144</v>
      </c>
      <c r="R6" s="3">
        <v>97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122</v>
      </c>
      <c r="Z6" s="3">
        <v>131</v>
      </c>
      <c r="AA6" s="3">
        <v>64</v>
      </c>
      <c r="AB6" s="3">
        <v>0</v>
      </c>
      <c r="AC6" s="3">
        <v>0</v>
      </c>
      <c r="AD6" s="3">
        <v>0</v>
      </c>
      <c r="AE6" s="3">
        <v>0</v>
      </c>
      <c r="AF6" s="3">
        <v>169.88</v>
      </c>
      <c r="AG6" s="3">
        <v>0</v>
      </c>
      <c r="AH6" s="3">
        <v>0</v>
      </c>
      <c r="AI6" s="104">
        <f t="shared" ref="AI6:AI47" si="0">SUM(D6:AH6)</f>
        <v>2201.395</v>
      </c>
    </row>
    <row r="7" spans="2:35" ht="15.75" customHeight="1" x14ac:dyDescent="0.25">
      <c r="B7" s="15" t="s">
        <v>3</v>
      </c>
      <c r="C7" s="15" t="s">
        <v>1</v>
      </c>
      <c r="D7" s="28">
        <v>0</v>
      </c>
      <c r="E7" s="3">
        <v>0</v>
      </c>
      <c r="F7" s="3">
        <v>0</v>
      </c>
      <c r="G7" s="3">
        <v>295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158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104">
        <f t="shared" si="0"/>
        <v>453</v>
      </c>
    </row>
    <row r="8" spans="2:35" ht="15.75" customHeight="1" x14ac:dyDescent="0.25">
      <c r="B8" s="15" t="s">
        <v>4</v>
      </c>
      <c r="C8" s="15" t="s">
        <v>1</v>
      </c>
      <c r="D8" s="28">
        <v>0</v>
      </c>
      <c r="E8" s="3">
        <v>0</v>
      </c>
      <c r="F8" s="3">
        <v>5695</v>
      </c>
      <c r="G8" s="3">
        <v>10046</v>
      </c>
      <c r="H8" s="3">
        <v>9079</v>
      </c>
      <c r="I8" s="3">
        <v>8683.6</v>
      </c>
      <c r="J8" s="3">
        <v>8722.6</v>
      </c>
      <c r="K8" s="3">
        <v>8580.58</v>
      </c>
      <c r="L8" s="3">
        <v>9730.7900000000009</v>
      </c>
      <c r="M8" s="3">
        <v>8808.9</v>
      </c>
      <c r="N8" s="3">
        <v>8900</v>
      </c>
      <c r="O8" s="3">
        <v>4322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104">
        <f t="shared" si="0"/>
        <v>82568.47</v>
      </c>
    </row>
    <row r="9" spans="2:35" ht="15.75" customHeight="1" x14ac:dyDescent="0.25">
      <c r="B9" s="15" t="s">
        <v>5</v>
      </c>
      <c r="C9" s="15" t="s">
        <v>1</v>
      </c>
      <c r="D9" s="28">
        <v>0</v>
      </c>
      <c r="E9" s="3">
        <v>0</v>
      </c>
      <c r="F9" s="3">
        <v>5440</v>
      </c>
      <c r="G9" s="3">
        <v>10082</v>
      </c>
      <c r="H9" s="3">
        <v>9683</v>
      </c>
      <c r="I9" s="3">
        <v>9865.7099999999991</v>
      </c>
      <c r="J9" s="3">
        <v>9842.85</v>
      </c>
      <c r="K9" s="3">
        <v>9577.14</v>
      </c>
      <c r="L9" s="3">
        <v>9240</v>
      </c>
      <c r="M9" s="3">
        <v>7794.28</v>
      </c>
      <c r="N9" s="3">
        <v>8681</v>
      </c>
      <c r="O9" s="3">
        <v>4099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104">
        <f t="shared" si="0"/>
        <v>84304.98</v>
      </c>
    </row>
    <row r="10" spans="2:35" ht="15.75" customHeight="1" x14ac:dyDescent="0.25">
      <c r="B10" s="15" t="s">
        <v>6</v>
      </c>
      <c r="C10" s="15" t="s">
        <v>1</v>
      </c>
      <c r="D10" s="28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359.26</v>
      </c>
      <c r="AG10" s="3">
        <v>0</v>
      </c>
      <c r="AH10" s="3">
        <v>0</v>
      </c>
      <c r="AI10" s="104">
        <f t="shared" si="0"/>
        <v>359.26</v>
      </c>
    </row>
    <row r="11" spans="2:35" ht="15.75" customHeight="1" x14ac:dyDescent="0.25">
      <c r="B11" s="15" t="s">
        <v>7</v>
      </c>
      <c r="C11" s="15" t="s">
        <v>1</v>
      </c>
      <c r="D11" s="28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245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104">
        <f t="shared" si="0"/>
        <v>245</v>
      </c>
    </row>
    <row r="12" spans="2:35" ht="15.75" customHeight="1" x14ac:dyDescent="0.25">
      <c r="B12" s="15" t="s">
        <v>8</v>
      </c>
      <c r="C12" s="15" t="s">
        <v>1</v>
      </c>
      <c r="D12" s="28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104">
        <f t="shared" si="0"/>
        <v>0</v>
      </c>
    </row>
    <row r="13" spans="2:35" ht="15.75" customHeight="1" x14ac:dyDescent="0.25">
      <c r="B13" s="15" t="s">
        <v>9</v>
      </c>
      <c r="C13" s="15" t="s">
        <v>10</v>
      </c>
      <c r="D13" s="28">
        <v>43319</v>
      </c>
      <c r="E13" s="3">
        <v>40443.699999999997</v>
      </c>
      <c r="F13" s="3">
        <v>38625</v>
      </c>
      <c r="G13" s="3">
        <v>37909</v>
      </c>
      <c r="H13" s="3">
        <v>37684</v>
      </c>
      <c r="I13" s="3">
        <v>37392.78</v>
      </c>
      <c r="J13" s="3">
        <v>35811</v>
      </c>
      <c r="K13" s="3">
        <v>35451.4</v>
      </c>
      <c r="L13" s="3">
        <v>34028.06</v>
      </c>
      <c r="M13" s="3">
        <v>36836.5</v>
      </c>
      <c r="N13" s="3">
        <v>35736</v>
      </c>
      <c r="O13" s="3">
        <v>33442</v>
      </c>
      <c r="P13" s="3">
        <v>35006.239999999998</v>
      </c>
      <c r="Q13" s="3">
        <v>35539</v>
      </c>
      <c r="R13" s="3">
        <v>37970</v>
      </c>
      <c r="S13" s="3">
        <v>39719.040000000001</v>
      </c>
      <c r="T13" s="3">
        <v>39598.480000000003</v>
      </c>
      <c r="U13" s="3">
        <v>39598.480000000003</v>
      </c>
      <c r="V13" s="3">
        <v>40320</v>
      </c>
      <c r="W13" s="3">
        <v>40320</v>
      </c>
      <c r="X13" s="3">
        <v>41197.269999999997</v>
      </c>
      <c r="Y13" s="3">
        <v>41434</v>
      </c>
      <c r="Z13" s="3">
        <v>41369.89</v>
      </c>
      <c r="AA13" s="3">
        <v>42701</v>
      </c>
      <c r="AB13" s="3">
        <v>42401</v>
      </c>
      <c r="AC13" s="3">
        <v>42405</v>
      </c>
      <c r="AD13" s="3">
        <v>40065.65</v>
      </c>
      <c r="AE13" s="3">
        <v>39157.339999999997</v>
      </c>
      <c r="AF13" s="3">
        <v>20763.72</v>
      </c>
      <c r="AG13" s="3">
        <v>40524.6</v>
      </c>
      <c r="AH13" s="3">
        <v>40161.550000000003</v>
      </c>
      <c r="AI13" s="104">
        <f t="shared" si="0"/>
        <v>1186930.7000000002</v>
      </c>
    </row>
    <row r="14" spans="2:35" ht="15.75" customHeight="1" x14ac:dyDescent="0.25">
      <c r="B14" s="15" t="s">
        <v>11</v>
      </c>
      <c r="C14" s="15" t="s">
        <v>1</v>
      </c>
      <c r="D14" s="28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4467.2960000000003</v>
      </c>
      <c r="T14" s="3">
        <v>7174.05</v>
      </c>
      <c r="U14" s="3">
        <v>7164</v>
      </c>
      <c r="V14" s="3">
        <v>7574.63</v>
      </c>
      <c r="W14" s="3">
        <v>9143</v>
      </c>
      <c r="X14" s="3">
        <v>11035</v>
      </c>
      <c r="Y14" s="3">
        <v>6866</v>
      </c>
      <c r="Z14" s="3">
        <v>3542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11370</v>
      </c>
      <c r="AG14" s="3">
        <v>0</v>
      </c>
      <c r="AH14" s="3">
        <v>0</v>
      </c>
      <c r="AI14" s="104">
        <f t="shared" si="0"/>
        <v>68335.975999999995</v>
      </c>
    </row>
    <row r="15" spans="2:35" ht="15.75" customHeight="1" x14ac:dyDescent="0.25">
      <c r="B15" s="15" t="s">
        <v>12</v>
      </c>
      <c r="C15" s="15" t="s">
        <v>1</v>
      </c>
      <c r="D15" s="28">
        <v>0</v>
      </c>
      <c r="E15" s="3">
        <v>4.76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690.42</v>
      </c>
      <c r="M15" s="3">
        <v>842.3</v>
      </c>
      <c r="N15" s="3">
        <v>0</v>
      </c>
      <c r="O15" s="3">
        <v>0</v>
      </c>
      <c r="P15" s="3">
        <v>507</v>
      </c>
      <c r="Q15" s="3">
        <v>0</v>
      </c>
      <c r="R15" s="3">
        <v>137</v>
      </c>
      <c r="S15" s="3">
        <v>3808.35</v>
      </c>
      <c r="T15" s="3">
        <v>5925</v>
      </c>
      <c r="U15" s="3">
        <v>5669</v>
      </c>
      <c r="V15" s="3">
        <v>5772.31</v>
      </c>
      <c r="W15" s="3">
        <v>6348</v>
      </c>
      <c r="X15" s="3">
        <v>8645</v>
      </c>
      <c r="Y15" s="3">
        <v>9769</v>
      </c>
      <c r="Z15" s="3">
        <v>4708</v>
      </c>
      <c r="AA15" s="3">
        <v>454</v>
      </c>
      <c r="AB15" s="3">
        <v>919</v>
      </c>
      <c r="AC15" s="3">
        <v>654</v>
      </c>
      <c r="AD15" s="3">
        <v>682.5</v>
      </c>
      <c r="AE15" s="3">
        <v>51.11</v>
      </c>
      <c r="AF15" s="3">
        <v>5321.4</v>
      </c>
      <c r="AG15" s="3">
        <v>0</v>
      </c>
      <c r="AH15" s="3">
        <v>0</v>
      </c>
      <c r="AI15" s="104">
        <f t="shared" si="0"/>
        <v>60908.15</v>
      </c>
    </row>
    <row r="16" spans="2:35" ht="15.75" customHeight="1" x14ac:dyDescent="0.25">
      <c r="B16" s="15" t="s">
        <v>13</v>
      </c>
      <c r="C16" s="15" t="s">
        <v>1</v>
      </c>
      <c r="D16" s="28">
        <v>44540</v>
      </c>
      <c r="E16" s="3">
        <v>42130.45</v>
      </c>
      <c r="F16" s="3">
        <v>47711</v>
      </c>
      <c r="G16" s="3">
        <v>47785</v>
      </c>
      <c r="H16" s="3">
        <v>47934</v>
      </c>
      <c r="I16" s="3">
        <v>47515.55</v>
      </c>
      <c r="J16" s="3">
        <v>47898.9</v>
      </c>
      <c r="K16" s="3">
        <v>46153.95</v>
      </c>
      <c r="L16" s="3">
        <v>25915.699999999997</v>
      </c>
      <c r="M16" s="3">
        <v>25849</v>
      </c>
      <c r="N16" s="3">
        <v>30288</v>
      </c>
      <c r="O16" s="3">
        <v>29635</v>
      </c>
      <c r="P16" s="3">
        <v>25542.3</v>
      </c>
      <c r="Q16" s="3">
        <v>34039</v>
      </c>
      <c r="R16" s="3">
        <v>34409</v>
      </c>
      <c r="S16" s="3">
        <v>34431.549999999996</v>
      </c>
      <c r="T16" s="3">
        <v>34496</v>
      </c>
      <c r="U16" s="3">
        <v>34318</v>
      </c>
      <c r="V16" s="3">
        <v>30189</v>
      </c>
      <c r="W16" s="3">
        <v>31701</v>
      </c>
      <c r="X16" s="3">
        <v>29356.9</v>
      </c>
      <c r="Y16" s="3">
        <v>28928</v>
      </c>
      <c r="Z16" s="3">
        <v>31055</v>
      </c>
      <c r="AA16" s="3">
        <v>29081</v>
      </c>
      <c r="AB16" s="3">
        <v>28461</v>
      </c>
      <c r="AC16" s="3">
        <v>27777</v>
      </c>
      <c r="AD16" s="3">
        <v>25993.7</v>
      </c>
      <c r="AE16" s="3">
        <v>26776.05</v>
      </c>
      <c r="AF16" s="3">
        <v>25493.950000000004</v>
      </c>
      <c r="AG16" s="3">
        <v>24983</v>
      </c>
      <c r="AH16" s="3">
        <v>28733</v>
      </c>
      <c r="AI16" s="104">
        <f t="shared" si="0"/>
        <v>1049121</v>
      </c>
    </row>
    <row r="17" spans="2:35" ht="15.75" customHeight="1" x14ac:dyDescent="0.25">
      <c r="B17" s="15" t="s">
        <v>14</v>
      </c>
      <c r="C17" s="15" t="s">
        <v>1</v>
      </c>
      <c r="D17" s="28">
        <f t="shared" ref="D17:AH17" si="1">D18-SUM(D5:D16)</f>
        <v>-2724.929999999993</v>
      </c>
      <c r="E17" s="3">
        <f t="shared" si="1"/>
        <v>-1617.0299999999988</v>
      </c>
      <c r="F17" s="3">
        <f t="shared" si="1"/>
        <v>-2257.6399999999994</v>
      </c>
      <c r="G17" s="3">
        <f t="shared" si="1"/>
        <v>-3560.6399999999994</v>
      </c>
      <c r="H17" s="3">
        <f t="shared" si="1"/>
        <v>-1239.3000000000029</v>
      </c>
      <c r="I17" s="3">
        <f t="shared" si="1"/>
        <v>-2034.4400000000023</v>
      </c>
      <c r="J17" s="3">
        <f t="shared" si="1"/>
        <v>-601.14999999999418</v>
      </c>
      <c r="K17" s="3">
        <f t="shared" si="1"/>
        <v>-2858.9100000000035</v>
      </c>
      <c r="L17" s="3">
        <f t="shared" si="1"/>
        <v>-359.15000000000873</v>
      </c>
      <c r="M17" s="3">
        <f t="shared" si="1"/>
        <v>-1796</v>
      </c>
      <c r="N17" s="3">
        <f t="shared" si="1"/>
        <v>-521.05000000000291</v>
      </c>
      <c r="O17" s="3">
        <f t="shared" si="1"/>
        <v>-4357</v>
      </c>
      <c r="P17" s="3">
        <f t="shared" si="1"/>
        <v>-1459.2750000000015</v>
      </c>
      <c r="Q17" s="3">
        <f t="shared" si="1"/>
        <v>-809</v>
      </c>
      <c r="R17" s="3">
        <f t="shared" si="1"/>
        <v>-1919</v>
      </c>
      <c r="S17" s="3">
        <f t="shared" si="1"/>
        <v>-888.22600000000966</v>
      </c>
      <c r="T17" s="3">
        <f t="shared" si="1"/>
        <v>-2017.5299999999988</v>
      </c>
      <c r="U17" s="3">
        <f t="shared" si="1"/>
        <v>-1897.7800000000134</v>
      </c>
      <c r="V17" s="3">
        <f t="shared" si="1"/>
        <v>-797.80000000000291</v>
      </c>
      <c r="W17" s="3">
        <f t="shared" si="1"/>
        <v>-812.24000000000524</v>
      </c>
      <c r="X17" s="3">
        <f t="shared" si="1"/>
        <v>-1398.8399999999965</v>
      </c>
      <c r="Y17" s="3">
        <f t="shared" si="1"/>
        <v>-1129.5200000000041</v>
      </c>
      <c r="Z17" s="3">
        <f t="shared" si="1"/>
        <v>-1375.8899999999994</v>
      </c>
      <c r="AA17" s="3">
        <f t="shared" si="1"/>
        <v>-915.99000000000524</v>
      </c>
      <c r="AB17" s="3">
        <f t="shared" si="1"/>
        <v>-778.17999999999302</v>
      </c>
      <c r="AC17" s="3">
        <f t="shared" si="1"/>
        <v>-922.67999999999302</v>
      </c>
      <c r="AD17" s="3">
        <f t="shared" si="1"/>
        <v>-960.15000000000873</v>
      </c>
      <c r="AE17" s="3">
        <f t="shared" si="1"/>
        <v>-342.63999999999942</v>
      </c>
      <c r="AF17" s="3">
        <f t="shared" si="1"/>
        <v>-887.31000000000495</v>
      </c>
      <c r="AG17" s="3">
        <f t="shared" si="1"/>
        <v>-982.69000000000233</v>
      </c>
      <c r="AH17" s="3">
        <f t="shared" si="1"/>
        <v>-948.33999999999651</v>
      </c>
      <c r="AI17" s="104">
        <f t="shared" si="0"/>
        <v>-45170.32100000004</v>
      </c>
    </row>
    <row r="18" spans="2:35" ht="15.75" customHeight="1" thickBot="1" x14ac:dyDescent="0.3">
      <c r="B18" s="15" t="s">
        <v>49</v>
      </c>
      <c r="C18" s="102" t="s">
        <v>1</v>
      </c>
      <c r="D18" s="29">
        <v>85215.07</v>
      </c>
      <c r="E18" s="4">
        <v>81045.429999999993</v>
      </c>
      <c r="F18" s="4">
        <v>95277.36</v>
      </c>
      <c r="G18" s="4">
        <v>102601.36</v>
      </c>
      <c r="H18" s="4">
        <v>103268.7</v>
      </c>
      <c r="I18" s="4">
        <v>101490</v>
      </c>
      <c r="J18" s="4">
        <v>101702</v>
      </c>
      <c r="K18" s="4">
        <v>97026.7</v>
      </c>
      <c r="L18" s="4">
        <v>79321.009999999995</v>
      </c>
      <c r="M18" s="4">
        <v>78404.600000000006</v>
      </c>
      <c r="N18" s="5">
        <v>83083.95</v>
      </c>
      <c r="O18" s="5">
        <v>68164</v>
      </c>
      <c r="P18" s="5">
        <v>59885.9</v>
      </c>
      <c r="Q18" s="5">
        <v>68913</v>
      </c>
      <c r="R18" s="5">
        <v>70694</v>
      </c>
      <c r="S18" s="5">
        <v>81685.009999999995</v>
      </c>
      <c r="T18" s="5">
        <v>85254</v>
      </c>
      <c r="U18" s="5">
        <v>84888.7</v>
      </c>
      <c r="V18" s="5">
        <v>83136.14</v>
      </c>
      <c r="W18" s="5">
        <v>86757.759999999995</v>
      </c>
      <c r="X18" s="5">
        <v>88891.03</v>
      </c>
      <c r="Y18" s="5">
        <v>87300.479999999996</v>
      </c>
      <c r="Z18" s="5">
        <v>80953</v>
      </c>
      <c r="AA18" s="5">
        <v>71384.009999999995</v>
      </c>
      <c r="AB18" s="5">
        <v>71002.820000000007</v>
      </c>
      <c r="AC18" s="5">
        <v>69913.320000000007</v>
      </c>
      <c r="AD18" s="5">
        <v>65781.7</v>
      </c>
      <c r="AE18" s="5">
        <v>65641.86</v>
      </c>
      <c r="AF18" s="5">
        <v>63938.8</v>
      </c>
      <c r="AG18" s="5">
        <v>66959</v>
      </c>
      <c r="AH18" s="5">
        <v>69093.210000000006</v>
      </c>
      <c r="AI18" s="105">
        <f t="shared" si="0"/>
        <v>2498673.919999999</v>
      </c>
    </row>
    <row r="19" spans="2:35" ht="15.75" customHeight="1" thickBot="1" x14ac:dyDescent="0.3">
      <c r="B19" s="15" t="s">
        <v>83</v>
      </c>
      <c r="C19" s="102" t="s">
        <v>1</v>
      </c>
      <c r="D19" s="106">
        <f>(D39*10^6/9500/0.84)+((IF(D31&lt;0,D30*75.19,(D30-D31)*75.19)))+(SUM(D5:D12))+D16+D17</f>
        <v>57761.16</v>
      </c>
      <c r="E19" s="106">
        <f t="shared" ref="E19:AH19" si="2">(E39*10^6/9500/0.84)+((IF(E31&lt;0,E30*75.19,(E30-E31)*75.19)))+(SUM(E5:E12))+E16+E17</f>
        <v>56416.945999999996</v>
      </c>
      <c r="F19" s="106">
        <f t="shared" si="2"/>
        <v>70540.704899999997</v>
      </c>
      <c r="G19" s="106">
        <f t="shared" si="2"/>
        <v>76165.602100000004</v>
      </c>
      <c r="H19" s="106">
        <f t="shared" si="2"/>
        <v>77130.876399999994</v>
      </c>
      <c r="I19" s="106">
        <f t="shared" si="2"/>
        <v>75921.599400000006</v>
      </c>
      <c r="J19" s="106">
        <f t="shared" si="2"/>
        <v>76422.111400000009</v>
      </c>
      <c r="K19" s="106">
        <f t="shared" si="2"/>
        <v>71340.225299999991</v>
      </c>
      <c r="L19" s="106">
        <f t="shared" si="2"/>
        <v>57420.92119999999</v>
      </c>
      <c r="M19" s="106">
        <f t="shared" si="2"/>
        <v>55845.757100000003</v>
      </c>
      <c r="N19" s="106">
        <f t="shared" si="2"/>
        <v>60631.015399999997</v>
      </c>
      <c r="O19" s="106">
        <f t="shared" si="2"/>
        <v>47880.25</v>
      </c>
      <c r="P19" s="106">
        <f t="shared" si="2"/>
        <v>38237.695999999996</v>
      </c>
      <c r="Q19" s="106">
        <f t="shared" si="2"/>
        <v>47284.15</v>
      </c>
      <c r="R19" s="106">
        <f t="shared" si="2"/>
        <v>48151.33</v>
      </c>
      <c r="S19" s="106">
        <f t="shared" si="2"/>
        <v>61976.434556390959</v>
      </c>
      <c r="T19" s="106">
        <f t="shared" si="2"/>
        <v>63509.230576441099</v>
      </c>
      <c r="U19" s="106">
        <f t="shared" si="2"/>
        <v>63247.063157894721</v>
      </c>
      <c r="V19" s="106">
        <f t="shared" si="2"/>
        <v>60834.577920501251</v>
      </c>
      <c r="W19" s="106">
        <f t="shared" si="2"/>
        <v>64969.704135338339</v>
      </c>
      <c r="X19" s="106">
        <f t="shared" si="2"/>
        <v>67284.64715614036</v>
      </c>
      <c r="Y19" s="106">
        <f t="shared" si="2"/>
        <v>64707.915857894739</v>
      </c>
      <c r="Z19" s="106">
        <f t="shared" si="2"/>
        <v>58389.472752130328</v>
      </c>
      <c r="AA19" s="106">
        <f t="shared" si="2"/>
        <v>46503.18759999999</v>
      </c>
      <c r="AB19" s="106">
        <f t="shared" si="2"/>
        <v>46215.651200000008</v>
      </c>
      <c r="AC19" s="106">
        <f t="shared" si="2"/>
        <v>45286.396600000007</v>
      </c>
      <c r="AD19" s="106">
        <f t="shared" si="2"/>
        <v>42385.898199999996</v>
      </c>
      <c r="AE19" s="106">
        <f t="shared" si="2"/>
        <v>43165.440699999999</v>
      </c>
      <c r="AF19" s="106">
        <f t="shared" si="2"/>
        <v>51747.29770676692</v>
      </c>
      <c r="AG19" s="106">
        <f t="shared" si="2"/>
        <v>44028.86</v>
      </c>
      <c r="AH19" s="106">
        <f t="shared" si="2"/>
        <v>46225.36</v>
      </c>
      <c r="AI19" s="107">
        <f t="shared" si="0"/>
        <v>1787627.4833194991</v>
      </c>
    </row>
    <row r="20" spans="2:35" ht="15.75" customHeight="1" thickBot="1" x14ac:dyDescent="0.3">
      <c r="B20" s="231" t="s">
        <v>17</v>
      </c>
      <c r="C20" s="232"/>
      <c r="D20" s="243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5"/>
    </row>
    <row r="21" spans="2:35" ht="15.75" customHeight="1" x14ac:dyDescent="0.25">
      <c r="B21" s="15" t="s">
        <v>18</v>
      </c>
      <c r="C21" s="16" t="s">
        <v>46</v>
      </c>
      <c r="D21" s="60">
        <v>51.76</v>
      </c>
      <c r="E21" s="61">
        <v>60.68</v>
      </c>
      <c r="F21" s="61">
        <v>60.73</v>
      </c>
      <c r="G21" s="61">
        <v>60.37</v>
      </c>
      <c r="H21" s="61">
        <v>60.57</v>
      </c>
      <c r="I21" s="61">
        <v>52.43</v>
      </c>
      <c r="J21" s="61">
        <v>47.15</v>
      </c>
      <c r="K21" s="61">
        <v>42.36</v>
      </c>
      <c r="L21" s="61">
        <v>36.44</v>
      </c>
      <c r="M21" s="61">
        <v>41.1</v>
      </c>
      <c r="N21" s="61">
        <v>39.020000000000003</v>
      </c>
      <c r="O21" s="61">
        <v>40.340000000000003</v>
      </c>
      <c r="P21" s="61">
        <v>38.79</v>
      </c>
      <c r="Q21" s="61">
        <v>35.700000000000003</v>
      </c>
      <c r="R21" s="61">
        <v>31.1</v>
      </c>
      <c r="S21" s="61">
        <v>15.85</v>
      </c>
      <c r="T21" s="61">
        <v>0</v>
      </c>
      <c r="U21" s="61">
        <v>0</v>
      </c>
      <c r="V21" s="61">
        <v>0</v>
      </c>
      <c r="W21" s="61">
        <v>0</v>
      </c>
      <c r="X21" s="61">
        <v>0</v>
      </c>
      <c r="Y21" s="61">
        <v>0</v>
      </c>
      <c r="Z21" s="61">
        <v>22.32</v>
      </c>
      <c r="AA21" s="61">
        <v>38.51</v>
      </c>
      <c r="AB21" s="61">
        <v>39.950000000000003</v>
      </c>
      <c r="AC21" s="61">
        <v>27.88</v>
      </c>
      <c r="AD21" s="61">
        <v>18.02</v>
      </c>
      <c r="AE21" s="61">
        <v>31.17</v>
      </c>
      <c r="AF21" s="61">
        <v>12.81</v>
      </c>
      <c r="AG21" s="61">
        <v>41.78</v>
      </c>
      <c r="AH21" s="62">
        <v>46.76</v>
      </c>
      <c r="AI21" s="63">
        <f t="shared" si="0"/>
        <v>993.59</v>
      </c>
    </row>
    <row r="22" spans="2:35" ht="15.75" customHeight="1" thickBot="1" x14ac:dyDescent="0.3">
      <c r="B22" s="15" t="s">
        <v>19</v>
      </c>
      <c r="C22" s="17" t="s">
        <v>46</v>
      </c>
      <c r="D22" s="68">
        <v>44</v>
      </c>
      <c r="E22" s="69">
        <v>42</v>
      </c>
      <c r="F22" s="69">
        <v>22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22.07</v>
      </c>
      <c r="P22" s="69">
        <v>37</v>
      </c>
      <c r="Q22" s="69">
        <v>34.29</v>
      </c>
      <c r="R22" s="69">
        <v>40.200000000000003</v>
      </c>
      <c r="S22" s="69">
        <v>39</v>
      </c>
      <c r="T22" s="69">
        <v>34</v>
      </c>
      <c r="U22" s="69">
        <v>38</v>
      </c>
      <c r="V22" s="69">
        <v>39</v>
      </c>
      <c r="W22" s="69">
        <v>38</v>
      </c>
      <c r="X22" s="69">
        <v>38</v>
      </c>
      <c r="Y22" s="69">
        <v>37</v>
      </c>
      <c r="Z22" s="69">
        <v>35.68</v>
      </c>
      <c r="AA22" s="69">
        <v>34.61</v>
      </c>
      <c r="AB22" s="69">
        <v>36</v>
      </c>
      <c r="AC22" s="69">
        <v>35</v>
      </c>
      <c r="AD22" s="69">
        <v>38</v>
      </c>
      <c r="AE22" s="69">
        <v>37</v>
      </c>
      <c r="AF22" s="69">
        <v>33.049999999999997</v>
      </c>
      <c r="AG22" s="69">
        <v>44</v>
      </c>
      <c r="AH22" s="70">
        <v>44</v>
      </c>
      <c r="AI22" s="71">
        <f t="shared" si="0"/>
        <v>841.9</v>
      </c>
    </row>
    <row r="23" spans="2:35" ht="15.75" customHeight="1" thickBot="1" x14ac:dyDescent="0.3">
      <c r="B23" s="231" t="s">
        <v>34</v>
      </c>
      <c r="C23" s="232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30"/>
    </row>
    <row r="24" spans="2:35" ht="15.75" customHeight="1" thickBot="1" x14ac:dyDescent="0.3">
      <c r="B24" s="15" t="s">
        <v>20</v>
      </c>
      <c r="C24" s="21" t="s">
        <v>47</v>
      </c>
      <c r="D24" s="72">
        <v>4700</v>
      </c>
      <c r="E24" s="73">
        <v>19250</v>
      </c>
      <c r="F24" s="73">
        <v>30900</v>
      </c>
      <c r="G24" s="73">
        <v>35850</v>
      </c>
      <c r="H24" s="73">
        <v>35350</v>
      </c>
      <c r="I24" s="73">
        <v>35700</v>
      </c>
      <c r="J24" s="73">
        <v>35350</v>
      </c>
      <c r="K24" s="73">
        <v>33050</v>
      </c>
      <c r="L24" s="73">
        <v>21872</v>
      </c>
      <c r="M24" s="73">
        <v>11350</v>
      </c>
      <c r="N24" s="73">
        <v>20550</v>
      </c>
      <c r="O24" s="73">
        <v>29200</v>
      </c>
      <c r="P24" s="73">
        <v>24850</v>
      </c>
      <c r="Q24" s="73">
        <v>22500</v>
      </c>
      <c r="R24" s="73">
        <v>16150</v>
      </c>
      <c r="S24" s="73">
        <v>9300</v>
      </c>
      <c r="T24" s="73">
        <v>5700</v>
      </c>
      <c r="U24" s="73">
        <v>5700</v>
      </c>
      <c r="V24" s="73">
        <v>5650</v>
      </c>
      <c r="W24" s="73">
        <v>5700</v>
      </c>
      <c r="X24" s="73">
        <v>5700</v>
      </c>
      <c r="Y24" s="73">
        <v>6050</v>
      </c>
      <c r="Z24" s="73">
        <v>11200</v>
      </c>
      <c r="AA24" s="73">
        <v>8100</v>
      </c>
      <c r="AB24" s="73">
        <v>9300</v>
      </c>
      <c r="AC24" s="73">
        <v>4350</v>
      </c>
      <c r="AD24" s="73">
        <v>7950</v>
      </c>
      <c r="AE24" s="73">
        <v>11450</v>
      </c>
      <c r="AF24" s="73">
        <v>64400</v>
      </c>
      <c r="AG24" s="73">
        <v>10750</v>
      </c>
      <c r="AH24" s="74">
        <v>15400</v>
      </c>
      <c r="AI24" s="75">
        <f t="shared" si="0"/>
        <v>563322</v>
      </c>
    </row>
    <row r="25" spans="2:35" ht="15.75" customHeight="1" thickBot="1" x14ac:dyDescent="0.3">
      <c r="B25" s="231" t="s">
        <v>35</v>
      </c>
      <c r="C25" s="232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8"/>
      <c r="AI25" s="79"/>
    </row>
    <row r="26" spans="2:35" ht="15.75" customHeight="1" x14ac:dyDescent="0.25">
      <c r="B26" s="19" t="s">
        <v>15</v>
      </c>
      <c r="C26" s="20" t="s">
        <v>21</v>
      </c>
      <c r="D26" s="60">
        <v>135930</v>
      </c>
      <c r="E26" s="61">
        <v>123120</v>
      </c>
      <c r="F26" s="61">
        <v>114096</v>
      </c>
      <c r="G26" s="61">
        <v>109904</v>
      </c>
      <c r="H26" s="61">
        <v>109712</v>
      </c>
      <c r="I26" s="61">
        <v>107296</v>
      </c>
      <c r="J26" s="61">
        <v>100940</v>
      </c>
      <c r="K26" s="61">
        <v>98560</v>
      </c>
      <c r="L26" s="61">
        <v>91952</v>
      </c>
      <c r="M26" s="61">
        <v>105184</v>
      </c>
      <c r="N26" s="61">
        <v>100272</v>
      </c>
      <c r="O26" s="61">
        <v>92784</v>
      </c>
      <c r="P26" s="61">
        <v>95700</v>
      </c>
      <c r="Q26" s="61">
        <v>100064</v>
      </c>
      <c r="R26" s="61">
        <v>110384</v>
      </c>
      <c r="S26" s="61">
        <v>119360</v>
      </c>
      <c r="T26" s="61">
        <v>117760</v>
      </c>
      <c r="U26" s="61">
        <v>118448</v>
      </c>
      <c r="V26" s="61">
        <v>120640</v>
      </c>
      <c r="W26" s="61">
        <v>121904</v>
      </c>
      <c r="X26" s="61">
        <v>125936</v>
      </c>
      <c r="Y26" s="61">
        <v>127200</v>
      </c>
      <c r="Z26" s="61">
        <v>127904</v>
      </c>
      <c r="AA26" s="61">
        <v>133520</v>
      </c>
      <c r="AB26" s="61">
        <v>132300</v>
      </c>
      <c r="AC26" s="61">
        <v>132128</v>
      </c>
      <c r="AD26" s="61">
        <v>121536</v>
      </c>
      <c r="AE26" s="61">
        <v>116704</v>
      </c>
      <c r="AF26" s="61">
        <v>61312</v>
      </c>
      <c r="AG26" s="61">
        <v>121940</v>
      </c>
      <c r="AH26" s="62">
        <v>121424</v>
      </c>
      <c r="AI26" s="63">
        <f t="shared" si="0"/>
        <v>3515914</v>
      </c>
    </row>
    <row r="27" spans="2:35" ht="15.75" customHeight="1" x14ac:dyDescent="0.25">
      <c r="B27" s="53" t="s">
        <v>79</v>
      </c>
      <c r="C27" s="14" t="s">
        <v>80</v>
      </c>
      <c r="D27" s="30">
        <f>(D26/24000)</f>
        <v>5.6637500000000003</v>
      </c>
      <c r="E27" s="23">
        <f t="shared" ref="E27:AH27" si="3">(E26/24000)</f>
        <v>5.13</v>
      </c>
      <c r="F27" s="23">
        <f t="shared" si="3"/>
        <v>4.7539999999999996</v>
      </c>
      <c r="G27" s="23">
        <f t="shared" si="3"/>
        <v>4.5793333333333335</v>
      </c>
      <c r="H27" s="23">
        <f t="shared" si="3"/>
        <v>4.5713333333333335</v>
      </c>
      <c r="I27" s="23">
        <f t="shared" si="3"/>
        <v>4.4706666666666663</v>
      </c>
      <c r="J27" s="23">
        <f t="shared" si="3"/>
        <v>4.2058333333333335</v>
      </c>
      <c r="K27" s="23">
        <f t="shared" si="3"/>
        <v>4.1066666666666665</v>
      </c>
      <c r="L27" s="23">
        <f t="shared" si="3"/>
        <v>3.8313333333333333</v>
      </c>
      <c r="M27" s="23">
        <f t="shared" si="3"/>
        <v>4.3826666666666663</v>
      </c>
      <c r="N27" s="23">
        <f t="shared" si="3"/>
        <v>4.1779999999999999</v>
      </c>
      <c r="O27" s="23">
        <f t="shared" si="3"/>
        <v>3.8660000000000001</v>
      </c>
      <c r="P27" s="23">
        <f t="shared" si="3"/>
        <v>3.9874999999999998</v>
      </c>
      <c r="Q27" s="23">
        <f t="shared" si="3"/>
        <v>4.1693333333333333</v>
      </c>
      <c r="R27" s="23">
        <f t="shared" si="3"/>
        <v>4.5993333333333331</v>
      </c>
      <c r="S27" s="23">
        <f t="shared" si="3"/>
        <v>4.9733333333333336</v>
      </c>
      <c r="T27" s="23">
        <f t="shared" si="3"/>
        <v>4.9066666666666663</v>
      </c>
      <c r="U27" s="23">
        <f t="shared" si="3"/>
        <v>4.9353333333333333</v>
      </c>
      <c r="V27" s="23">
        <f t="shared" si="3"/>
        <v>5.0266666666666664</v>
      </c>
      <c r="W27" s="23">
        <f t="shared" si="3"/>
        <v>5.0793333333333335</v>
      </c>
      <c r="X27" s="23">
        <f t="shared" si="3"/>
        <v>5.2473333333333336</v>
      </c>
      <c r="Y27" s="23">
        <f t="shared" si="3"/>
        <v>5.3</v>
      </c>
      <c r="Z27" s="23">
        <f t="shared" si="3"/>
        <v>5.3293333333333335</v>
      </c>
      <c r="AA27" s="23">
        <f t="shared" si="3"/>
        <v>5.5633333333333335</v>
      </c>
      <c r="AB27" s="23">
        <f t="shared" si="3"/>
        <v>5.5125000000000002</v>
      </c>
      <c r="AC27" s="23">
        <f t="shared" si="3"/>
        <v>5.5053333333333336</v>
      </c>
      <c r="AD27" s="23">
        <f t="shared" si="3"/>
        <v>5.0640000000000001</v>
      </c>
      <c r="AE27" s="23">
        <f t="shared" si="3"/>
        <v>4.8626666666666667</v>
      </c>
      <c r="AF27" s="23">
        <f t="shared" si="3"/>
        <v>2.5546666666666669</v>
      </c>
      <c r="AG27" s="23">
        <f t="shared" si="3"/>
        <v>5.0808333333333335</v>
      </c>
      <c r="AH27" s="38">
        <f t="shared" si="3"/>
        <v>5.059333333333333</v>
      </c>
      <c r="AI27" s="44"/>
    </row>
    <row r="28" spans="2:35" ht="15.75" customHeight="1" thickBot="1" x14ac:dyDescent="0.3">
      <c r="B28" s="53" t="s">
        <v>81</v>
      </c>
      <c r="C28" s="14" t="s">
        <v>82</v>
      </c>
      <c r="D28" s="68">
        <f t="shared" ref="D28:AH28" si="4">IFERROR(D13/D26,"")</f>
        <v>0.31868608842786728</v>
      </c>
      <c r="E28" s="68">
        <f t="shared" si="4"/>
        <v>0.32849009096816112</v>
      </c>
      <c r="F28" s="68">
        <f t="shared" si="4"/>
        <v>0.33853071098022719</v>
      </c>
      <c r="G28" s="68">
        <f t="shared" si="4"/>
        <v>0.34492830106274569</v>
      </c>
      <c r="H28" s="68">
        <f t="shared" si="4"/>
        <v>0.34348111418987898</v>
      </c>
      <c r="I28" s="68">
        <f t="shared" si="4"/>
        <v>0.34850115568147927</v>
      </c>
      <c r="J28" s="68">
        <f t="shared" si="4"/>
        <v>0.3547751139290668</v>
      </c>
      <c r="K28" s="68">
        <f t="shared" si="4"/>
        <v>0.35969358766233767</v>
      </c>
      <c r="L28" s="68">
        <f t="shared" si="4"/>
        <v>0.37006329389246562</v>
      </c>
      <c r="M28" s="68">
        <f t="shared" si="4"/>
        <v>0.35021010800121694</v>
      </c>
      <c r="N28" s="68">
        <f t="shared" si="4"/>
        <v>0.35639061752034468</v>
      </c>
      <c r="O28" s="68">
        <f t="shared" si="4"/>
        <v>0.3604285221589929</v>
      </c>
      <c r="P28" s="68">
        <f t="shared" si="4"/>
        <v>0.36579143155694877</v>
      </c>
      <c r="Q28" s="68">
        <f t="shared" si="4"/>
        <v>0.35516269587464022</v>
      </c>
      <c r="R28" s="68">
        <f t="shared" si="4"/>
        <v>0.34398101174083201</v>
      </c>
      <c r="S28" s="68">
        <f t="shared" si="4"/>
        <v>0.3327667560321716</v>
      </c>
      <c r="T28" s="68">
        <f t="shared" si="4"/>
        <v>0.33626426630434786</v>
      </c>
      <c r="U28" s="68">
        <f t="shared" si="4"/>
        <v>0.33431109009860871</v>
      </c>
      <c r="V28" s="68">
        <f t="shared" si="4"/>
        <v>0.33421750663129973</v>
      </c>
      <c r="W28" s="68">
        <f t="shared" si="4"/>
        <v>0.33075206720042</v>
      </c>
      <c r="X28" s="68">
        <f t="shared" si="4"/>
        <v>0.32712862088679961</v>
      </c>
      <c r="Y28" s="68">
        <f t="shared" si="4"/>
        <v>0.32573899371069182</v>
      </c>
      <c r="Z28" s="68">
        <f t="shared" si="4"/>
        <v>0.32344484926194644</v>
      </c>
      <c r="AA28" s="68">
        <f t="shared" si="4"/>
        <v>0.31980976632714198</v>
      </c>
      <c r="AB28" s="68">
        <f t="shared" si="4"/>
        <v>0.32049130763416478</v>
      </c>
      <c r="AC28" s="68">
        <f t="shared" si="4"/>
        <v>0.32093878663114556</v>
      </c>
      <c r="AD28" s="68">
        <f t="shared" si="4"/>
        <v>0.32966075895208008</v>
      </c>
      <c r="AE28" s="68">
        <f t="shared" si="4"/>
        <v>0.33552697422539068</v>
      </c>
      <c r="AF28" s="68">
        <f t="shared" si="4"/>
        <v>0.33865670668058456</v>
      </c>
      <c r="AG28" s="68">
        <f t="shared" si="4"/>
        <v>0.33233229457110053</v>
      </c>
      <c r="AH28" s="68">
        <f t="shared" si="4"/>
        <v>0.33075462840954017</v>
      </c>
      <c r="AI28" s="71"/>
    </row>
    <row r="29" spans="2:35" ht="15.75" customHeight="1" thickBot="1" x14ac:dyDescent="0.3">
      <c r="B29" s="231" t="s">
        <v>22</v>
      </c>
      <c r="C29" s="232"/>
      <c r="D29" s="228"/>
      <c r="E29" s="229"/>
      <c r="F29" s="229"/>
      <c r="G29" s="229" t="s">
        <v>27</v>
      </c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29"/>
      <c r="AI29" s="230"/>
    </row>
    <row r="30" spans="2:35" ht="15.75" customHeight="1" thickBot="1" x14ac:dyDescent="0.3">
      <c r="B30" s="15" t="s">
        <v>24</v>
      </c>
      <c r="C30" s="16" t="s">
        <v>23</v>
      </c>
      <c r="D30" s="60">
        <v>246</v>
      </c>
      <c r="E30" s="61">
        <v>220.7</v>
      </c>
      <c r="F30" s="61">
        <v>201</v>
      </c>
      <c r="G30" s="61">
        <v>195</v>
      </c>
      <c r="H30" s="61">
        <v>198</v>
      </c>
      <c r="I30" s="61">
        <v>194.7</v>
      </c>
      <c r="J30" s="61">
        <v>195.7</v>
      </c>
      <c r="K30" s="61">
        <v>169.88</v>
      </c>
      <c r="L30" s="61">
        <v>176.9</v>
      </c>
      <c r="M30" s="61">
        <v>201.3</v>
      </c>
      <c r="N30" s="61">
        <v>180</v>
      </c>
      <c r="O30" s="61">
        <v>175</v>
      </c>
      <c r="P30" s="61">
        <v>184.4</v>
      </c>
      <c r="Q30" s="61">
        <v>185</v>
      </c>
      <c r="R30" s="61">
        <v>207</v>
      </c>
      <c r="S30" s="61">
        <v>195.2</v>
      </c>
      <c r="T30" s="61">
        <v>187</v>
      </c>
      <c r="U30" s="61">
        <v>182</v>
      </c>
      <c r="V30" s="61">
        <v>183</v>
      </c>
      <c r="W30" s="61">
        <v>195</v>
      </c>
      <c r="X30" s="61">
        <v>234</v>
      </c>
      <c r="Y30" s="61">
        <v>253</v>
      </c>
      <c r="Z30" s="61">
        <v>237</v>
      </c>
      <c r="AA30" s="61">
        <v>253</v>
      </c>
      <c r="AB30" s="61">
        <v>258</v>
      </c>
      <c r="AC30" s="61">
        <v>251</v>
      </c>
      <c r="AD30" s="61">
        <v>241</v>
      </c>
      <c r="AE30" s="61">
        <v>227</v>
      </c>
      <c r="AF30" s="61">
        <v>227.8</v>
      </c>
      <c r="AG30" s="61">
        <v>236</v>
      </c>
      <c r="AH30" s="62">
        <v>231</v>
      </c>
      <c r="AI30" s="63">
        <f t="shared" si="0"/>
        <v>6521.5800000000008</v>
      </c>
    </row>
    <row r="31" spans="2:35" ht="15.75" customHeight="1" x14ac:dyDescent="0.25">
      <c r="B31" s="15" t="s">
        <v>50</v>
      </c>
      <c r="C31" s="16" t="s">
        <v>23</v>
      </c>
      <c r="D31" s="28">
        <v>35</v>
      </c>
      <c r="E31" s="3">
        <v>10.299999999999983</v>
      </c>
      <c r="F31" s="3">
        <v>16.289999999999992</v>
      </c>
      <c r="G31" s="3">
        <v>42.41</v>
      </c>
      <c r="H31" s="3">
        <v>44.44</v>
      </c>
      <c r="I31" s="3">
        <v>37.44</v>
      </c>
      <c r="J31" s="3">
        <v>55.639999999999986</v>
      </c>
      <c r="K31" s="3">
        <v>40.009999999999977</v>
      </c>
      <c r="L31" s="3">
        <v>6.4200000000000159</v>
      </c>
      <c r="M31" s="3">
        <v>0.21000000000000796</v>
      </c>
      <c r="N31" s="3">
        <v>3.34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3.0119999999999996</v>
      </c>
      <c r="W31" s="3">
        <v>4</v>
      </c>
      <c r="X31" s="3">
        <v>6.8699999999999939</v>
      </c>
      <c r="Y31" s="3">
        <v>8.6700000000000017</v>
      </c>
      <c r="Z31" s="3">
        <v>3.9899999999999984</v>
      </c>
      <c r="AA31" s="3">
        <v>9.9600000000000009</v>
      </c>
      <c r="AB31" s="3">
        <v>11.52</v>
      </c>
      <c r="AC31" s="3">
        <v>5.8599999999999994</v>
      </c>
      <c r="AD31" s="3">
        <v>10.219999999999988</v>
      </c>
      <c r="AE31" s="3">
        <v>4.4699999999999989</v>
      </c>
      <c r="AF31" s="3">
        <v>1.3000000000000114</v>
      </c>
      <c r="AG31" s="3">
        <v>2</v>
      </c>
      <c r="AH31" s="36">
        <v>1</v>
      </c>
      <c r="AI31" s="44">
        <f t="shared" si="0"/>
        <v>364.3719999999999</v>
      </c>
    </row>
    <row r="32" spans="2:35" ht="15.75" customHeight="1" x14ac:dyDescent="0.25">
      <c r="B32" s="15" t="s">
        <v>25</v>
      </c>
      <c r="C32" s="18" t="s">
        <v>23</v>
      </c>
      <c r="D32" s="28">
        <v>1.1000000000000001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10.14</v>
      </c>
      <c r="AC32" s="3">
        <v>13.8</v>
      </c>
      <c r="AD32" s="3">
        <v>11.6</v>
      </c>
      <c r="AE32" s="3">
        <v>12.8</v>
      </c>
      <c r="AF32" s="3">
        <v>3.7</v>
      </c>
      <c r="AG32" s="3">
        <v>14.01</v>
      </c>
      <c r="AH32" s="36">
        <v>10.8</v>
      </c>
      <c r="AI32" s="44">
        <f t="shared" si="0"/>
        <v>77.95</v>
      </c>
    </row>
    <row r="33" spans="2:37" ht="15.75" customHeight="1" x14ac:dyDescent="0.25">
      <c r="B33" s="15" t="s">
        <v>26</v>
      </c>
      <c r="C33" s="18" t="s">
        <v>23</v>
      </c>
      <c r="D33" s="28">
        <v>5.3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8.8800000000000008</v>
      </c>
      <c r="V33" s="3">
        <v>24.314</v>
      </c>
      <c r="W33" s="3">
        <v>18.303000000000001</v>
      </c>
      <c r="X33" s="3">
        <v>18.100000000000001</v>
      </c>
      <c r="Y33" s="3">
        <v>23.2</v>
      </c>
      <c r="Z33" s="3">
        <v>17.739999999999998</v>
      </c>
      <c r="AA33" s="3">
        <v>17.786000000000001</v>
      </c>
      <c r="AB33" s="3">
        <v>17.66</v>
      </c>
      <c r="AC33" s="3">
        <v>17.399999999999999</v>
      </c>
      <c r="AD33" s="3">
        <v>17.8</v>
      </c>
      <c r="AE33" s="3">
        <v>19.2</v>
      </c>
      <c r="AF33" s="3">
        <v>20.6</v>
      </c>
      <c r="AG33" s="3">
        <v>16.3</v>
      </c>
      <c r="AH33" s="36">
        <v>13.3</v>
      </c>
      <c r="AI33" s="44">
        <f t="shared" si="0"/>
        <v>255.88300000000001</v>
      </c>
    </row>
    <row r="34" spans="2:37" ht="15.75" customHeight="1" x14ac:dyDescent="0.25">
      <c r="B34" s="15" t="s">
        <v>0</v>
      </c>
      <c r="C34" s="18" t="s">
        <v>23</v>
      </c>
      <c r="D34" s="28">
        <v>7.0000000000000001E-3</v>
      </c>
      <c r="E34" s="3">
        <v>0.01</v>
      </c>
      <c r="F34" s="3">
        <v>1.7999999999999999E-2</v>
      </c>
      <c r="G34" s="3">
        <v>5.5E-2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0.1</v>
      </c>
      <c r="N34" s="3">
        <v>0.21199999999999999</v>
      </c>
      <c r="O34" s="3">
        <v>0.65100000000000002</v>
      </c>
      <c r="P34" s="3">
        <v>0</v>
      </c>
      <c r="Q34" s="3">
        <v>0</v>
      </c>
      <c r="R34" s="3">
        <v>0.28299999999999997</v>
      </c>
      <c r="S34" s="3">
        <v>1.71</v>
      </c>
      <c r="T34" s="3">
        <v>0.13500000000000001</v>
      </c>
      <c r="U34" s="3">
        <v>6.9000000000000006E-2</v>
      </c>
      <c r="V34" s="3">
        <v>0.31900000000000001</v>
      </c>
      <c r="W34" s="3">
        <v>0.106</v>
      </c>
      <c r="X34" s="3">
        <v>0.38</v>
      </c>
      <c r="Y34" s="3">
        <v>17.850000000000001</v>
      </c>
      <c r="Z34" s="3">
        <v>20.38</v>
      </c>
      <c r="AA34" s="3">
        <v>0.11899999999999999</v>
      </c>
      <c r="AB34" s="3">
        <v>2.57</v>
      </c>
      <c r="AC34" s="3">
        <v>37.53</v>
      </c>
      <c r="AD34" s="3">
        <v>34.19</v>
      </c>
      <c r="AE34" s="3">
        <v>7.8</v>
      </c>
      <c r="AF34" s="3">
        <v>17.899999999999999</v>
      </c>
      <c r="AG34" s="3">
        <v>32.47</v>
      </c>
      <c r="AH34" s="36">
        <v>15.535</v>
      </c>
      <c r="AI34" s="44">
        <f t="shared" si="0"/>
        <v>190.39899999999997</v>
      </c>
    </row>
    <row r="35" spans="2:37" ht="15.75" customHeight="1" x14ac:dyDescent="0.25">
      <c r="B35" s="15" t="s">
        <v>2</v>
      </c>
      <c r="C35" s="18" t="s">
        <v>23</v>
      </c>
      <c r="D35" s="28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6">
        <v>0</v>
      </c>
      <c r="AI35" s="44">
        <f t="shared" si="0"/>
        <v>0</v>
      </c>
    </row>
    <row r="36" spans="2:37" ht="15.75" customHeight="1" x14ac:dyDescent="0.25">
      <c r="B36" s="15" t="s">
        <v>6</v>
      </c>
      <c r="C36" s="18" t="s">
        <v>23</v>
      </c>
      <c r="D36" s="28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6">
        <v>0</v>
      </c>
      <c r="AI36" s="44">
        <f t="shared" si="0"/>
        <v>0</v>
      </c>
    </row>
    <row r="37" spans="2:37" ht="15.75" customHeight="1" thickBot="1" x14ac:dyDescent="0.3">
      <c r="B37" s="15" t="s">
        <v>48</v>
      </c>
      <c r="C37" s="17" t="s">
        <v>23</v>
      </c>
      <c r="D37" s="28">
        <f>(D12+D11)*9500/565/0.7/1000</f>
        <v>0</v>
      </c>
      <c r="E37" s="28">
        <f t="shared" ref="E37:AH37" si="5">(E12+E11)*9500/565/0.7/1000</f>
        <v>0</v>
      </c>
      <c r="F37" s="28">
        <f t="shared" si="5"/>
        <v>0</v>
      </c>
      <c r="G37" s="28">
        <f t="shared" si="5"/>
        <v>0</v>
      </c>
      <c r="H37" s="28">
        <f t="shared" si="5"/>
        <v>0</v>
      </c>
      <c r="I37" s="28">
        <f t="shared" si="5"/>
        <v>0</v>
      </c>
      <c r="J37" s="28">
        <f t="shared" si="5"/>
        <v>0</v>
      </c>
      <c r="K37" s="28">
        <f t="shared" si="5"/>
        <v>0</v>
      </c>
      <c r="L37" s="28">
        <f t="shared" si="5"/>
        <v>0</v>
      </c>
      <c r="M37" s="28">
        <f t="shared" si="5"/>
        <v>0</v>
      </c>
      <c r="N37" s="28">
        <f t="shared" si="5"/>
        <v>0</v>
      </c>
      <c r="O37" s="28">
        <f t="shared" si="5"/>
        <v>5.8849557522123899</v>
      </c>
      <c r="P37" s="28">
        <f t="shared" si="5"/>
        <v>0</v>
      </c>
      <c r="Q37" s="28">
        <f t="shared" si="5"/>
        <v>0</v>
      </c>
      <c r="R37" s="28">
        <f t="shared" si="5"/>
        <v>0</v>
      </c>
      <c r="S37" s="28">
        <f t="shared" si="5"/>
        <v>0</v>
      </c>
      <c r="T37" s="28">
        <f t="shared" si="5"/>
        <v>0</v>
      </c>
      <c r="U37" s="28">
        <f t="shared" si="5"/>
        <v>0</v>
      </c>
      <c r="V37" s="28">
        <f t="shared" si="5"/>
        <v>0</v>
      </c>
      <c r="W37" s="28">
        <f t="shared" si="5"/>
        <v>0</v>
      </c>
      <c r="X37" s="28">
        <f t="shared" si="5"/>
        <v>0</v>
      </c>
      <c r="Y37" s="28">
        <f t="shared" si="5"/>
        <v>0</v>
      </c>
      <c r="Z37" s="28">
        <f t="shared" si="5"/>
        <v>0</v>
      </c>
      <c r="AA37" s="28">
        <f t="shared" si="5"/>
        <v>0</v>
      </c>
      <c r="AB37" s="28">
        <f t="shared" si="5"/>
        <v>0</v>
      </c>
      <c r="AC37" s="28">
        <f t="shared" si="5"/>
        <v>0</v>
      </c>
      <c r="AD37" s="28">
        <f t="shared" si="5"/>
        <v>0</v>
      </c>
      <c r="AE37" s="28">
        <f t="shared" si="5"/>
        <v>0</v>
      </c>
      <c r="AF37" s="28">
        <f t="shared" si="5"/>
        <v>0</v>
      </c>
      <c r="AG37" s="28">
        <f t="shared" si="5"/>
        <v>0</v>
      </c>
      <c r="AH37" s="28">
        <f t="shared" si="5"/>
        <v>0</v>
      </c>
      <c r="AI37" s="71">
        <f t="shared" si="0"/>
        <v>5.8849557522123899</v>
      </c>
    </row>
    <row r="38" spans="2:37" ht="15.75" customHeight="1" thickBot="1" x14ac:dyDescent="0.3">
      <c r="B38" s="231" t="s">
        <v>28</v>
      </c>
      <c r="C38" s="232"/>
      <c r="D38" s="228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</row>
    <row r="39" spans="2:37" ht="15.75" customHeight="1" x14ac:dyDescent="0.25">
      <c r="B39" s="15" t="s">
        <v>29</v>
      </c>
      <c r="C39" s="101" t="s">
        <v>32</v>
      </c>
      <c r="D39" s="60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108.6</v>
      </c>
      <c r="T39" s="61">
        <v>134.80000000000001</v>
      </c>
      <c r="U39" s="61">
        <v>136.5</v>
      </c>
      <c r="V39" s="61">
        <v>142.30000000000001</v>
      </c>
      <c r="W39" s="61">
        <v>156.9</v>
      </c>
      <c r="X39" s="61">
        <v>177.1</v>
      </c>
      <c r="Y39" s="61">
        <v>136.5</v>
      </c>
      <c r="Z39" s="61">
        <v>76.099999999999994</v>
      </c>
      <c r="AA39" s="61">
        <v>0</v>
      </c>
      <c r="AB39" s="61">
        <v>0</v>
      </c>
      <c r="AC39" s="61">
        <v>0</v>
      </c>
      <c r="AD39" s="61">
        <v>0</v>
      </c>
      <c r="AE39" s="61">
        <v>0</v>
      </c>
      <c r="AF39" s="61">
        <v>65.7</v>
      </c>
      <c r="AG39" s="61">
        <v>0</v>
      </c>
      <c r="AH39" s="146">
        <v>0</v>
      </c>
      <c r="AI39" s="144">
        <f t="shared" si="0"/>
        <v>1134.5</v>
      </c>
    </row>
    <row r="40" spans="2:37" ht="15.75" customHeight="1" x14ac:dyDescent="0.25">
      <c r="B40" s="15" t="s">
        <v>30</v>
      </c>
      <c r="C40" s="15" t="s">
        <v>32</v>
      </c>
      <c r="D40" s="28">
        <v>184</v>
      </c>
      <c r="E40" s="3">
        <v>222</v>
      </c>
      <c r="F40" s="3">
        <v>220</v>
      </c>
      <c r="G40" s="3">
        <v>223</v>
      </c>
      <c r="H40" s="3">
        <v>223</v>
      </c>
      <c r="I40" s="3">
        <v>205</v>
      </c>
      <c r="J40" s="3">
        <v>172</v>
      </c>
      <c r="K40" s="3">
        <v>153</v>
      </c>
      <c r="L40" s="3">
        <v>131</v>
      </c>
      <c r="M40" s="3">
        <v>146</v>
      </c>
      <c r="N40" s="3">
        <v>140</v>
      </c>
      <c r="O40" s="3">
        <v>144</v>
      </c>
      <c r="P40" s="3">
        <v>138</v>
      </c>
      <c r="Q40" s="3">
        <v>128</v>
      </c>
      <c r="R40" s="3">
        <v>113</v>
      </c>
      <c r="S40" s="3">
        <v>57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80</v>
      </c>
      <c r="AA40" s="3">
        <v>141</v>
      </c>
      <c r="AB40" s="3">
        <v>137</v>
      </c>
      <c r="AC40" s="3">
        <v>97.4</v>
      </c>
      <c r="AD40" s="3">
        <v>61.3</v>
      </c>
      <c r="AE40" s="3">
        <v>45.13</v>
      </c>
      <c r="AF40" s="3">
        <v>36.44</v>
      </c>
      <c r="AG40" s="3">
        <v>142</v>
      </c>
      <c r="AH40" s="147">
        <v>171</v>
      </c>
      <c r="AI40" s="145">
        <f t="shared" si="0"/>
        <v>3510.2700000000004</v>
      </c>
      <c r="AK40" s="161">
        <v>10334</v>
      </c>
    </row>
    <row r="41" spans="2:37" ht="15.75" customHeight="1" x14ac:dyDescent="0.25">
      <c r="B41" s="15" t="s">
        <v>31</v>
      </c>
      <c r="C41" s="15" t="s">
        <v>32</v>
      </c>
      <c r="D41" s="28">
        <v>161</v>
      </c>
      <c r="E41" s="3">
        <v>154</v>
      </c>
      <c r="F41" s="3">
        <v>75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82</v>
      </c>
      <c r="P41" s="3">
        <v>137</v>
      </c>
      <c r="Q41" s="3">
        <v>128</v>
      </c>
      <c r="R41" s="3">
        <v>141</v>
      </c>
      <c r="S41" s="3">
        <v>133</v>
      </c>
      <c r="T41" s="3">
        <v>135</v>
      </c>
      <c r="U41" s="3">
        <v>133</v>
      </c>
      <c r="V41" s="3">
        <v>133</v>
      </c>
      <c r="W41" s="3">
        <v>133</v>
      </c>
      <c r="X41" s="3">
        <v>134.9</v>
      </c>
      <c r="Y41" s="3">
        <v>132</v>
      </c>
      <c r="Z41" s="3">
        <v>131</v>
      </c>
      <c r="AA41" s="3">
        <v>124</v>
      </c>
      <c r="AB41" s="3">
        <v>124</v>
      </c>
      <c r="AC41" s="3">
        <v>122</v>
      </c>
      <c r="AD41" s="3">
        <v>129</v>
      </c>
      <c r="AE41" s="3">
        <v>125.3</v>
      </c>
      <c r="AF41" s="3">
        <v>118.15</v>
      </c>
      <c r="AG41" s="3">
        <v>146</v>
      </c>
      <c r="AH41" s="147">
        <v>155</v>
      </c>
      <c r="AI41" s="145">
        <f t="shared" si="0"/>
        <v>2986.3500000000004</v>
      </c>
      <c r="AK41" s="161">
        <v>6496</v>
      </c>
    </row>
    <row r="42" spans="2:37" ht="15.75" customHeight="1" x14ac:dyDescent="0.25">
      <c r="B42" s="15" t="s">
        <v>3</v>
      </c>
      <c r="C42" s="15" t="s">
        <v>32</v>
      </c>
      <c r="D42" s="31">
        <f t="shared" ref="D42:AH42" si="6">(D7*9500*0.84)/10^6</f>
        <v>0</v>
      </c>
      <c r="E42" s="6">
        <f t="shared" si="6"/>
        <v>0</v>
      </c>
      <c r="F42" s="6">
        <f t="shared" si="6"/>
        <v>0</v>
      </c>
      <c r="G42" s="6">
        <f t="shared" si="6"/>
        <v>2.3540999999999999</v>
      </c>
      <c r="H42" s="6">
        <f t="shared" si="6"/>
        <v>0</v>
      </c>
      <c r="I42" s="6">
        <f t="shared" si="6"/>
        <v>0</v>
      </c>
      <c r="J42" s="6">
        <f t="shared" si="6"/>
        <v>0</v>
      </c>
      <c r="K42" s="6">
        <f t="shared" si="6"/>
        <v>0</v>
      </c>
      <c r="L42" s="6">
        <f t="shared" si="6"/>
        <v>0</v>
      </c>
      <c r="M42" s="6">
        <f t="shared" si="6"/>
        <v>0</v>
      </c>
      <c r="N42" s="6">
        <f t="shared" si="6"/>
        <v>0</v>
      </c>
      <c r="O42" s="6">
        <f t="shared" si="6"/>
        <v>1.26084</v>
      </c>
      <c r="P42" s="6">
        <f t="shared" si="6"/>
        <v>0</v>
      </c>
      <c r="Q42" s="6">
        <f t="shared" si="6"/>
        <v>0</v>
      </c>
      <c r="R42" s="6">
        <f t="shared" si="6"/>
        <v>0</v>
      </c>
      <c r="S42" s="6">
        <f t="shared" si="6"/>
        <v>0</v>
      </c>
      <c r="T42" s="6">
        <f t="shared" si="6"/>
        <v>0</v>
      </c>
      <c r="U42" s="6">
        <f t="shared" si="6"/>
        <v>0</v>
      </c>
      <c r="V42" s="6">
        <f t="shared" si="6"/>
        <v>0</v>
      </c>
      <c r="W42" s="6">
        <f t="shared" si="6"/>
        <v>0</v>
      </c>
      <c r="X42" s="6">
        <f t="shared" si="6"/>
        <v>0</v>
      </c>
      <c r="Y42" s="6">
        <f t="shared" si="6"/>
        <v>0</v>
      </c>
      <c r="Z42" s="6">
        <f t="shared" si="6"/>
        <v>0</v>
      </c>
      <c r="AA42" s="6">
        <f t="shared" si="6"/>
        <v>0</v>
      </c>
      <c r="AB42" s="6">
        <f t="shared" si="6"/>
        <v>0</v>
      </c>
      <c r="AC42" s="6">
        <f t="shared" si="6"/>
        <v>0</v>
      </c>
      <c r="AD42" s="6">
        <f t="shared" si="6"/>
        <v>0</v>
      </c>
      <c r="AE42" s="6">
        <f t="shared" si="6"/>
        <v>0</v>
      </c>
      <c r="AF42" s="6">
        <f t="shared" si="6"/>
        <v>0</v>
      </c>
      <c r="AG42" s="6">
        <f t="shared" si="6"/>
        <v>0</v>
      </c>
      <c r="AH42" s="113">
        <f t="shared" si="6"/>
        <v>0</v>
      </c>
      <c r="AI42" s="145">
        <f t="shared" si="0"/>
        <v>3.6149399999999998</v>
      </c>
      <c r="AK42" s="160">
        <f>AK40-AK41</f>
        <v>3838</v>
      </c>
    </row>
    <row r="43" spans="2:37" ht="15.75" customHeight="1" x14ac:dyDescent="0.25">
      <c r="B43" s="15" t="s">
        <v>4</v>
      </c>
      <c r="C43" s="15" t="s">
        <v>32</v>
      </c>
      <c r="D43" s="31">
        <f t="shared" ref="D43:AH43" si="7">(D8*9500*0.84)/10^6</f>
        <v>0</v>
      </c>
      <c r="E43" s="6">
        <f t="shared" si="7"/>
        <v>0</v>
      </c>
      <c r="F43" s="6">
        <f t="shared" si="7"/>
        <v>45.446100000000001</v>
      </c>
      <c r="G43" s="6">
        <f t="shared" si="7"/>
        <v>80.167079999999999</v>
      </c>
      <c r="H43" s="6">
        <f t="shared" si="7"/>
        <v>72.450419999999994</v>
      </c>
      <c r="I43" s="6">
        <f t="shared" si="7"/>
        <v>69.295128000000005</v>
      </c>
      <c r="J43" s="6">
        <f t="shared" si="7"/>
        <v>69.606347999999997</v>
      </c>
      <c r="K43" s="6">
        <f t="shared" si="7"/>
        <v>68.47302839999999</v>
      </c>
      <c r="L43" s="6">
        <f t="shared" si="7"/>
        <v>77.651704199999998</v>
      </c>
      <c r="M43" s="6">
        <f t="shared" si="7"/>
        <v>70.295022000000003</v>
      </c>
      <c r="N43" s="6">
        <f t="shared" si="7"/>
        <v>71.022000000000006</v>
      </c>
      <c r="O43" s="6">
        <f t="shared" si="7"/>
        <v>34.489559999999997</v>
      </c>
      <c r="P43" s="6">
        <f t="shared" si="7"/>
        <v>0</v>
      </c>
      <c r="Q43" s="6">
        <f t="shared" si="7"/>
        <v>0</v>
      </c>
      <c r="R43" s="6">
        <f t="shared" si="7"/>
        <v>0</v>
      </c>
      <c r="S43" s="6">
        <f t="shared" si="7"/>
        <v>0</v>
      </c>
      <c r="T43" s="6">
        <f t="shared" si="7"/>
        <v>0</v>
      </c>
      <c r="U43" s="6">
        <f t="shared" si="7"/>
        <v>0</v>
      </c>
      <c r="V43" s="6">
        <f t="shared" si="7"/>
        <v>0</v>
      </c>
      <c r="W43" s="6">
        <f t="shared" si="7"/>
        <v>0</v>
      </c>
      <c r="X43" s="6">
        <f t="shared" si="7"/>
        <v>0</v>
      </c>
      <c r="Y43" s="6">
        <f t="shared" si="7"/>
        <v>0</v>
      </c>
      <c r="Z43" s="6">
        <f t="shared" si="7"/>
        <v>0</v>
      </c>
      <c r="AA43" s="6">
        <f t="shared" si="7"/>
        <v>0</v>
      </c>
      <c r="AB43" s="6">
        <f t="shared" si="7"/>
        <v>0</v>
      </c>
      <c r="AC43" s="6">
        <f t="shared" si="7"/>
        <v>0</v>
      </c>
      <c r="AD43" s="6">
        <f t="shared" si="7"/>
        <v>0</v>
      </c>
      <c r="AE43" s="6">
        <f t="shared" si="7"/>
        <v>0</v>
      </c>
      <c r="AF43" s="6">
        <f t="shared" si="7"/>
        <v>0</v>
      </c>
      <c r="AG43" s="6">
        <f t="shared" si="7"/>
        <v>0</v>
      </c>
      <c r="AH43" s="113">
        <f t="shared" si="7"/>
        <v>0</v>
      </c>
      <c r="AI43" s="145">
        <f t="shared" si="0"/>
        <v>658.89639060000002</v>
      </c>
    </row>
    <row r="44" spans="2:37" ht="15.75" customHeight="1" thickBot="1" x14ac:dyDescent="0.3">
      <c r="B44" s="15" t="s">
        <v>5</v>
      </c>
      <c r="C44" s="15" t="s">
        <v>32</v>
      </c>
      <c r="D44" s="80">
        <f t="shared" ref="D44:AH44" si="8">(D9*9500*0.84)/10^6</f>
        <v>0</v>
      </c>
      <c r="E44" s="81">
        <f t="shared" si="8"/>
        <v>0</v>
      </c>
      <c r="F44" s="81">
        <f t="shared" si="8"/>
        <v>43.411200000000001</v>
      </c>
      <c r="G44" s="81">
        <f t="shared" si="8"/>
        <v>80.454359999999994</v>
      </c>
      <c r="H44" s="81">
        <f t="shared" si="8"/>
        <v>77.270340000000004</v>
      </c>
      <c r="I44" s="81">
        <f t="shared" si="8"/>
        <v>78.728365799999978</v>
      </c>
      <c r="J44" s="81">
        <f t="shared" si="8"/>
        <v>78.545942999999994</v>
      </c>
      <c r="K44" s="81">
        <f t="shared" si="8"/>
        <v>76.425577200000006</v>
      </c>
      <c r="L44" s="81">
        <f t="shared" si="8"/>
        <v>73.735200000000006</v>
      </c>
      <c r="M44" s="81">
        <f t="shared" si="8"/>
        <v>62.198354399999999</v>
      </c>
      <c r="N44" s="81">
        <f t="shared" si="8"/>
        <v>69.274379999999994</v>
      </c>
      <c r="O44" s="81">
        <f t="shared" si="8"/>
        <v>32.71002</v>
      </c>
      <c r="P44" s="81">
        <f t="shared" si="8"/>
        <v>0</v>
      </c>
      <c r="Q44" s="81">
        <f t="shared" si="8"/>
        <v>0</v>
      </c>
      <c r="R44" s="81">
        <f t="shared" si="8"/>
        <v>0</v>
      </c>
      <c r="S44" s="81">
        <f t="shared" si="8"/>
        <v>0</v>
      </c>
      <c r="T44" s="81">
        <f t="shared" si="8"/>
        <v>0</v>
      </c>
      <c r="U44" s="81">
        <f t="shared" si="8"/>
        <v>0</v>
      </c>
      <c r="V44" s="81">
        <f t="shared" si="8"/>
        <v>0</v>
      </c>
      <c r="W44" s="81">
        <f t="shared" si="8"/>
        <v>0</v>
      </c>
      <c r="X44" s="81">
        <f t="shared" si="8"/>
        <v>0</v>
      </c>
      <c r="Y44" s="81">
        <f t="shared" si="8"/>
        <v>0</v>
      </c>
      <c r="Z44" s="81">
        <f t="shared" si="8"/>
        <v>0</v>
      </c>
      <c r="AA44" s="81">
        <f t="shared" si="8"/>
        <v>0</v>
      </c>
      <c r="AB44" s="81">
        <f t="shared" si="8"/>
        <v>0</v>
      </c>
      <c r="AC44" s="81">
        <f t="shared" si="8"/>
        <v>0</v>
      </c>
      <c r="AD44" s="81">
        <f t="shared" si="8"/>
        <v>0</v>
      </c>
      <c r="AE44" s="81">
        <f t="shared" si="8"/>
        <v>0</v>
      </c>
      <c r="AF44" s="81">
        <f t="shared" si="8"/>
        <v>0</v>
      </c>
      <c r="AG44" s="81">
        <f t="shared" si="8"/>
        <v>0</v>
      </c>
      <c r="AH44" s="148">
        <f t="shared" si="8"/>
        <v>0</v>
      </c>
      <c r="AI44" s="119">
        <f t="shared" si="0"/>
        <v>672.75374039999997</v>
      </c>
    </row>
    <row r="45" spans="2:37" ht="15.75" customHeight="1" thickBot="1" x14ac:dyDescent="0.3">
      <c r="B45" s="231" t="s">
        <v>40</v>
      </c>
      <c r="C45" s="232"/>
      <c r="D45" s="243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30"/>
    </row>
    <row r="46" spans="2:37" ht="15.75" customHeight="1" x14ac:dyDescent="0.25">
      <c r="B46" s="15" t="s">
        <v>41</v>
      </c>
      <c r="C46" s="16" t="s">
        <v>42</v>
      </c>
      <c r="D46" s="83">
        <v>5751.27</v>
      </c>
      <c r="E46" s="84">
        <v>4734</v>
      </c>
      <c r="F46" s="84">
        <v>4993.6499999999996</v>
      </c>
      <c r="G46" s="84">
        <v>5050.1499999999996</v>
      </c>
      <c r="H46" s="84">
        <v>4867.24</v>
      </c>
      <c r="I46" s="84">
        <v>4052.0133377425054</v>
      </c>
      <c r="J46" s="84">
        <v>2743.1735008818332</v>
      </c>
      <c r="K46" s="84">
        <v>3115.3086419753095</v>
      </c>
      <c r="L46" s="84">
        <v>3273.4292328042325</v>
      </c>
      <c r="M46" s="84">
        <v>3396.2268518518513</v>
      </c>
      <c r="N46" s="84">
        <v>3821.22</v>
      </c>
      <c r="O46" s="84">
        <v>4568.68</v>
      </c>
      <c r="P46" s="84">
        <v>4418.7</v>
      </c>
      <c r="Q46" s="61">
        <v>4627.91</v>
      </c>
      <c r="R46" s="61">
        <v>4670.7</v>
      </c>
      <c r="S46" s="61">
        <v>4509.2299999999996</v>
      </c>
      <c r="T46" s="61">
        <v>4566.3999999999996</v>
      </c>
      <c r="U46" s="61">
        <v>4045.45</v>
      </c>
      <c r="V46" s="61">
        <v>4164.99</v>
      </c>
      <c r="W46" s="61">
        <v>4436.09</v>
      </c>
      <c r="X46" s="61">
        <v>4138.07</v>
      </c>
      <c r="Y46" s="61">
        <v>4807.3999999999996</v>
      </c>
      <c r="Z46" s="61">
        <v>5194.25</v>
      </c>
      <c r="AA46" s="61">
        <v>4691.72</v>
      </c>
      <c r="AB46" s="61">
        <v>5900.12</v>
      </c>
      <c r="AC46" s="61">
        <v>4397.5200000000004</v>
      </c>
      <c r="AD46" s="61">
        <v>4604.6899999999996</v>
      </c>
      <c r="AE46" s="61">
        <v>4825.8599999999997</v>
      </c>
      <c r="AF46" s="61">
        <v>4490</v>
      </c>
      <c r="AG46" s="61">
        <v>7226.89</v>
      </c>
      <c r="AH46" s="62">
        <v>4754.1899999999996</v>
      </c>
      <c r="AI46" s="63">
        <f t="shared" si="0"/>
        <v>140836.54156525573</v>
      </c>
    </row>
    <row r="47" spans="2:37" ht="15.75" customHeight="1" thickBot="1" x14ac:dyDescent="0.3">
      <c r="B47" s="15" t="s">
        <v>43</v>
      </c>
      <c r="C47" s="17" t="s">
        <v>44</v>
      </c>
      <c r="D47" s="68">
        <f>D46*0.6*D51</f>
        <v>28399.771260000001</v>
      </c>
      <c r="E47" s="69">
        <f t="shared" ref="E47:AH47" si="9">E46*0.6*E51</f>
        <v>23376.492000000002</v>
      </c>
      <c r="F47" s="69">
        <f t="shared" si="9"/>
        <v>24658.643699999997</v>
      </c>
      <c r="G47" s="69">
        <f t="shared" si="9"/>
        <v>24937.6407</v>
      </c>
      <c r="H47" s="69">
        <f t="shared" si="9"/>
        <v>24034.431119999997</v>
      </c>
      <c r="I47" s="69">
        <f t="shared" si="9"/>
        <v>20008.841861772493</v>
      </c>
      <c r="J47" s="69">
        <f t="shared" si="9"/>
        <v>13545.790747354493</v>
      </c>
      <c r="K47" s="69">
        <f t="shared" si="9"/>
        <v>15383.394074074078</v>
      </c>
      <c r="L47" s="69">
        <f t="shared" si="9"/>
        <v>16164.193551587299</v>
      </c>
      <c r="M47" s="69">
        <f t="shared" si="9"/>
        <v>16770.56819444444</v>
      </c>
      <c r="N47" s="69">
        <f t="shared" si="9"/>
        <v>18869.184359999999</v>
      </c>
      <c r="O47" s="69">
        <f t="shared" si="9"/>
        <v>22560.14184</v>
      </c>
      <c r="P47" s="69">
        <f t="shared" si="9"/>
        <v>21819.5406</v>
      </c>
      <c r="Q47" s="69">
        <f t="shared" si="9"/>
        <v>22852.619579999999</v>
      </c>
      <c r="R47" s="69">
        <f t="shared" si="9"/>
        <v>23063.916599999997</v>
      </c>
      <c r="S47" s="69">
        <f t="shared" si="9"/>
        <v>22266.577739999997</v>
      </c>
      <c r="T47" s="69">
        <f t="shared" si="9"/>
        <v>22548.8832</v>
      </c>
      <c r="U47" s="69">
        <f t="shared" si="9"/>
        <v>19976.432100000002</v>
      </c>
      <c r="V47" s="69">
        <f t="shared" si="9"/>
        <v>20566.72062</v>
      </c>
      <c r="W47" s="69">
        <f t="shared" si="9"/>
        <v>21905.412420000001</v>
      </c>
      <c r="X47" s="69">
        <f t="shared" si="9"/>
        <v>20433.789659999999</v>
      </c>
      <c r="Y47" s="69">
        <f t="shared" si="9"/>
        <v>23738.941199999997</v>
      </c>
      <c r="Z47" s="69">
        <f t="shared" si="9"/>
        <v>25649.2065</v>
      </c>
      <c r="AA47" s="69">
        <f t="shared" si="9"/>
        <v>23167.713360000002</v>
      </c>
      <c r="AB47" s="69">
        <f t="shared" si="9"/>
        <v>29134.792559999998</v>
      </c>
      <c r="AC47" s="69">
        <f t="shared" si="9"/>
        <v>21714.953760000004</v>
      </c>
      <c r="AD47" s="69">
        <f t="shared" si="9"/>
        <v>22737.959220000001</v>
      </c>
      <c r="AE47" s="69">
        <f t="shared" si="9"/>
        <v>23830.096679999999</v>
      </c>
      <c r="AF47" s="69">
        <f t="shared" si="9"/>
        <v>22171.620000000003</v>
      </c>
      <c r="AG47" s="69">
        <f t="shared" si="9"/>
        <v>35686.382819999999</v>
      </c>
      <c r="AH47" s="70">
        <f t="shared" si="9"/>
        <v>23476.190219999997</v>
      </c>
      <c r="AI47" s="71">
        <f t="shared" si="0"/>
        <v>695450.84224923258</v>
      </c>
    </row>
    <row r="48" spans="2:37" ht="15.75" customHeight="1" thickBot="1" x14ac:dyDescent="0.3">
      <c r="B48" s="239" t="s">
        <v>52</v>
      </c>
      <c r="C48" s="240"/>
      <c r="D48" s="228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</row>
    <row r="49" spans="2:35" ht="15.75" customHeight="1" x14ac:dyDescent="0.25">
      <c r="B49" s="10" t="s">
        <v>36</v>
      </c>
      <c r="C49" s="110" t="s">
        <v>37</v>
      </c>
      <c r="D49" s="94">
        <v>24.34</v>
      </c>
      <c r="E49" s="94">
        <v>24.34</v>
      </c>
      <c r="F49" s="94">
        <v>24.34</v>
      </c>
      <c r="G49" s="94">
        <v>24.34</v>
      </c>
      <c r="H49" s="94">
        <v>24.34</v>
      </c>
      <c r="I49" s="94">
        <v>24.34</v>
      </c>
      <c r="J49" s="94">
        <v>24.34</v>
      </c>
      <c r="K49" s="94">
        <v>24.34</v>
      </c>
      <c r="L49" s="94">
        <v>24.34</v>
      </c>
      <c r="M49" s="94">
        <v>24.34</v>
      </c>
      <c r="N49" s="94">
        <v>24.34</v>
      </c>
      <c r="O49" s="94">
        <v>24.34</v>
      </c>
      <c r="P49" s="94">
        <v>24.34</v>
      </c>
      <c r="Q49" s="94">
        <v>24.34</v>
      </c>
      <c r="R49" s="94">
        <v>24.34</v>
      </c>
      <c r="S49" s="94">
        <v>24.34</v>
      </c>
      <c r="T49" s="94">
        <v>24.34</v>
      </c>
      <c r="U49" s="94">
        <v>24.34</v>
      </c>
      <c r="V49" s="94">
        <v>24.34</v>
      </c>
      <c r="W49" s="94">
        <v>24.34</v>
      </c>
      <c r="X49" s="94">
        <v>24.34</v>
      </c>
      <c r="Y49" s="94">
        <v>24.34</v>
      </c>
      <c r="Z49" s="94">
        <v>24.34</v>
      </c>
      <c r="AA49" s="94">
        <v>24.34</v>
      </c>
      <c r="AB49" s="94">
        <v>24.34</v>
      </c>
      <c r="AC49" s="94">
        <v>24.34</v>
      </c>
      <c r="AD49" s="94">
        <v>24.34</v>
      </c>
      <c r="AE49" s="94">
        <v>24.34</v>
      </c>
      <c r="AF49" s="94">
        <v>24.34</v>
      </c>
      <c r="AG49" s="94">
        <v>24.34</v>
      </c>
      <c r="AH49" s="94">
        <v>24.34</v>
      </c>
      <c r="AI49" s="85"/>
    </row>
    <row r="50" spans="2:35" ht="15.75" customHeight="1" x14ac:dyDescent="0.25">
      <c r="B50" s="13" t="s">
        <v>53</v>
      </c>
      <c r="C50" s="109" t="s">
        <v>54</v>
      </c>
      <c r="D50" s="97">
        <v>4.6449999999999996</v>
      </c>
      <c r="E50" s="97">
        <v>4.6449999999999996</v>
      </c>
      <c r="F50" s="97">
        <v>4.6449999999999996</v>
      </c>
      <c r="G50" s="97">
        <v>4.6449999999999996</v>
      </c>
      <c r="H50" s="97">
        <v>4.6449999999999996</v>
      </c>
      <c r="I50" s="97">
        <v>4.6449999999999996</v>
      </c>
      <c r="J50" s="97">
        <v>4.6449999999999996</v>
      </c>
      <c r="K50" s="97">
        <v>4.6449999999999996</v>
      </c>
      <c r="L50" s="97">
        <v>4.6449999999999996</v>
      </c>
      <c r="M50" s="97">
        <v>4.6449999999999996</v>
      </c>
      <c r="N50" s="97">
        <v>4.6449999999999996</v>
      </c>
      <c r="O50" s="97">
        <v>4.6449999999999996</v>
      </c>
      <c r="P50" s="97">
        <v>4.6449999999999996</v>
      </c>
      <c r="Q50" s="97">
        <v>4.6449999999999996</v>
      </c>
      <c r="R50" s="97">
        <v>4.6449999999999996</v>
      </c>
      <c r="S50" s="97">
        <v>4.6449999999999996</v>
      </c>
      <c r="T50" s="97">
        <v>4.6449999999999996</v>
      </c>
      <c r="U50" s="97">
        <v>4.6449999999999996</v>
      </c>
      <c r="V50" s="97">
        <v>4.6449999999999996</v>
      </c>
      <c r="W50" s="97">
        <v>4.6449999999999996</v>
      </c>
      <c r="X50" s="97">
        <v>4.6449999999999996</v>
      </c>
      <c r="Y50" s="97">
        <v>4.6449999999999996</v>
      </c>
      <c r="Z50" s="97">
        <v>4.6449999999999996</v>
      </c>
      <c r="AA50" s="97">
        <v>4.6449999999999996</v>
      </c>
      <c r="AB50" s="97">
        <v>4.6449999999999996</v>
      </c>
      <c r="AC50" s="97">
        <v>4.6449999999999996</v>
      </c>
      <c r="AD50" s="97">
        <v>4.6449999999999996</v>
      </c>
      <c r="AE50" s="97">
        <v>4.6449999999999996</v>
      </c>
      <c r="AF50" s="97">
        <v>4.6449999999999996</v>
      </c>
      <c r="AG50" s="97">
        <v>4.6449999999999996</v>
      </c>
      <c r="AH50" s="97">
        <v>4.6449999999999996</v>
      </c>
      <c r="AI50" s="46"/>
    </row>
    <row r="51" spans="2:35" ht="15.75" customHeight="1" x14ac:dyDescent="0.25">
      <c r="B51" s="13" t="s">
        <v>126</v>
      </c>
      <c r="C51" s="109" t="s">
        <v>39</v>
      </c>
      <c r="D51" s="97">
        <v>8.23</v>
      </c>
      <c r="E51" s="97">
        <v>8.23</v>
      </c>
      <c r="F51" s="97">
        <v>8.23</v>
      </c>
      <c r="G51" s="97">
        <v>8.23</v>
      </c>
      <c r="H51" s="97">
        <v>8.23</v>
      </c>
      <c r="I51" s="97">
        <v>8.23</v>
      </c>
      <c r="J51" s="97">
        <v>8.23</v>
      </c>
      <c r="K51" s="97">
        <v>8.23</v>
      </c>
      <c r="L51" s="97">
        <v>8.23</v>
      </c>
      <c r="M51" s="97">
        <v>8.23</v>
      </c>
      <c r="N51" s="97">
        <v>8.23</v>
      </c>
      <c r="O51" s="97">
        <v>8.23</v>
      </c>
      <c r="P51" s="97">
        <v>8.23</v>
      </c>
      <c r="Q51" s="97">
        <v>8.23</v>
      </c>
      <c r="R51" s="97">
        <v>8.23</v>
      </c>
      <c r="S51" s="97">
        <v>8.23</v>
      </c>
      <c r="T51" s="97">
        <v>8.23</v>
      </c>
      <c r="U51" s="97">
        <v>8.23</v>
      </c>
      <c r="V51" s="97">
        <v>8.23</v>
      </c>
      <c r="W51" s="97">
        <v>8.23</v>
      </c>
      <c r="X51" s="97">
        <v>8.23</v>
      </c>
      <c r="Y51" s="97">
        <v>8.23</v>
      </c>
      <c r="Z51" s="97">
        <v>8.23</v>
      </c>
      <c r="AA51" s="97">
        <v>8.23</v>
      </c>
      <c r="AB51" s="97">
        <v>8.23</v>
      </c>
      <c r="AC51" s="97">
        <v>8.23</v>
      </c>
      <c r="AD51" s="97">
        <v>8.23</v>
      </c>
      <c r="AE51" s="97">
        <v>8.23</v>
      </c>
      <c r="AF51" s="97">
        <v>8.23</v>
      </c>
      <c r="AG51" s="97">
        <v>8.23</v>
      </c>
      <c r="AH51" s="97">
        <v>8.23</v>
      </c>
      <c r="AI51" s="46"/>
    </row>
    <row r="52" spans="2:35" ht="15.75" customHeight="1" x14ac:dyDescent="0.25">
      <c r="B52" s="13" t="s">
        <v>127</v>
      </c>
      <c r="C52" s="109" t="s">
        <v>39</v>
      </c>
      <c r="D52" s="97">
        <v>9.99</v>
      </c>
      <c r="E52" s="97">
        <v>9.99</v>
      </c>
      <c r="F52" s="97">
        <v>9.99</v>
      </c>
      <c r="G52" s="97">
        <v>9.99</v>
      </c>
      <c r="H52" s="97">
        <v>9.99</v>
      </c>
      <c r="I52" s="97">
        <v>9.99</v>
      </c>
      <c r="J52" s="97">
        <v>9.99</v>
      </c>
      <c r="K52" s="97">
        <v>9.99</v>
      </c>
      <c r="L52" s="97">
        <v>9.99</v>
      </c>
      <c r="M52" s="97">
        <v>9.99</v>
      </c>
      <c r="N52" s="97">
        <v>9.99</v>
      </c>
      <c r="O52" s="97">
        <v>9.99</v>
      </c>
      <c r="P52" s="97">
        <v>9.99</v>
      </c>
      <c r="Q52" s="97">
        <v>9.99</v>
      </c>
      <c r="R52" s="97">
        <v>9.99</v>
      </c>
      <c r="S52" s="97">
        <v>9.99</v>
      </c>
      <c r="T52" s="97">
        <v>9.99</v>
      </c>
      <c r="U52" s="97">
        <v>9.99</v>
      </c>
      <c r="V52" s="97">
        <v>9.99</v>
      </c>
      <c r="W52" s="97">
        <v>9.99</v>
      </c>
      <c r="X52" s="97">
        <v>9.99</v>
      </c>
      <c r="Y52" s="97">
        <v>9.99</v>
      </c>
      <c r="Z52" s="97">
        <v>9.99</v>
      </c>
      <c r="AA52" s="97">
        <v>9.99</v>
      </c>
      <c r="AB52" s="97">
        <v>9.99</v>
      </c>
      <c r="AC52" s="97">
        <v>9.99</v>
      </c>
      <c r="AD52" s="97">
        <v>9.99</v>
      </c>
      <c r="AE52" s="97">
        <v>9.99</v>
      </c>
      <c r="AF52" s="97">
        <v>9.99</v>
      </c>
      <c r="AG52" s="97">
        <v>9.99</v>
      </c>
      <c r="AH52" s="97">
        <v>9.99</v>
      </c>
      <c r="AI52" s="46"/>
    </row>
    <row r="53" spans="2:35" ht="15.75" customHeight="1" x14ac:dyDescent="0.25">
      <c r="B53" s="13" t="s">
        <v>51</v>
      </c>
      <c r="C53" s="109" t="s">
        <v>39</v>
      </c>
      <c r="D53" s="108">
        <f t="shared" ref="D53:AH53" si="10">IFERROR(((D18-D19)*D49/D26)+1.2-(D47/D26),"")</f>
        <v>5.9070433174428025</v>
      </c>
      <c r="E53" s="108">
        <f t="shared" si="10"/>
        <v>5.8790189129304737</v>
      </c>
      <c r="F53" s="108">
        <f t="shared" si="10"/>
        <v>6.2609271265776192</v>
      </c>
      <c r="G53" s="108">
        <f t="shared" si="10"/>
        <v>6.8277178863917598</v>
      </c>
      <c r="H53" s="108">
        <f t="shared" si="10"/>
        <v>6.7797013572261937</v>
      </c>
      <c r="I53" s="108">
        <f t="shared" si="10"/>
        <v>6.8136857733953491</v>
      </c>
      <c r="J53" s="108">
        <f t="shared" si="10"/>
        <v>7.1616276775970409</v>
      </c>
      <c r="K53" s="108">
        <f t="shared" si="10"/>
        <v>7.3873518681404828</v>
      </c>
      <c r="L53" s="108">
        <f t="shared" si="10"/>
        <v>6.8212368174744737</v>
      </c>
      <c r="M53" s="108">
        <f t="shared" si="10"/>
        <v>6.260766542359633</v>
      </c>
      <c r="N53" s="108">
        <f t="shared" si="10"/>
        <v>6.4620396900829755</v>
      </c>
      <c r="O53" s="108">
        <f t="shared" si="10"/>
        <v>6.2778833975685462</v>
      </c>
      <c r="P53" s="108">
        <f t="shared" si="10"/>
        <v>6.4779283673981203</v>
      </c>
      <c r="Q53" s="108">
        <f t="shared" si="10"/>
        <v>6.2327149566277571</v>
      </c>
      <c r="R53" s="108">
        <f t="shared" si="10"/>
        <v>5.9617831497318452</v>
      </c>
      <c r="S53" s="108">
        <f t="shared" si="10"/>
        <v>5.0324409229008369</v>
      </c>
      <c r="T53" s="108">
        <f t="shared" si="10"/>
        <v>5.5029789790202415</v>
      </c>
      <c r="U53" s="108">
        <f t="shared" si="10"/>
        <v>5.4785104741054509</v>
      </c>
      <c r="V53" s="108">
        <f t="shared" si="10"/>
        <v>5.5290227154757918</v>
      </c>
      <c r="W53" s="108">
        <f t="shared" si="10"/>
        <v>5.3706249780635966</v>
      </c>
      <c r="X53" s="108">
        <f t="shared" si="10"/>
        <v>5.2136701877107701</v>
      </c>
      <c r="Y53" s="108">
        <f t="shared" si="10"/>
        <v>5.3365099844248585</v>
      </c>
      <c r="Z53" s="108">
        <f t="shared" si="10"/>
        <v>5.2932812633940127</v>
      </c>
      <c r="AA53" s="108">
        <f t="shared" si="10"/>
        <v>5.5621292979029366</v>
      </c>
      <c r="AB53" s="108">
        <f t="shared" si="10"/>
        <v>5.5400218898866207</v>
      </c>
      <c r="AC53" s="108">
        <f t="shared" si="10"/>
        <v>5.5723083812363772</v>
      </c>
      <c r="AD53" s="108">
        <f t="shared" si="10"/>
        <v>5.69838612914692</v>
      </c>
      <c r="AE53" s="108">
        <f t="shared" si="10"/>
        <v>5.6835305480703324</v>
      </c>
      <c r="AF53" s="108">
        <f t="shared" si="10"/>
        <v>5.6782350244208839</v>
      </c>
      <c r="AG53" s="108">
        <f t="shared" si="10"/>
        <v>5.484346603083484</v>
      </c>
      <c r="AH53" s="111">
        <f t="shared" si="10"/>
        <v>5.5906252370206895</v>
      </c>
      <c r="AI53" s="46"/>
    </row>
    <row r="54" spans="2:35" ht="15.75" customHeight="1" x14ac:dyDescent="0.25">
      <c r="B54" s="13" t="s">
        <v>75</v>
      </c>
      <c r="C54" s="109" t="s">
        <v>44</v>
      </c>
      <c r="D54" s="25">
        <f t="shared" ref="D54:AH54" si="11">IFERROR((D51-D53)*D26,"")</f>
        <v>315759.5018599999</v>
      </c>
      <c r="E54" s="25">
        <f t="shared" si="11"/>
        <v>289452.79144000012</v>
      </c>
      <c r="F54" s="25">
        <f t="shared" si="11"/>
        <v>224663.33856600002</v>
      </c>
      <c r="G54" s="25">
        <f t="shared" si="11"/>
        <v>154116.41341400007</v>
      </c>
      <c r="H54" s="25">
        <f t="shared" si="11"/>
        <v>159115.16469599988</v>
      </c>
      <c r="I54" s="25">
        <f t="shared" si="11"/>
        <v>151964.85125777268</v>
      </c>
      <c r="J54" s="25">
        <f t="shared" si="11"/>
        <v>107841.50222335474</v>
      </c>
      <c r="K54" s="25">
        <f t="shared" si="11"/>
        <v>83051.399876074051</v>
      </c>
      <c r="L54" s="25">
        <f t="shared" si="11"/>
        <v>129538.59215958724</v>
      </c>
      <c r="M54" s="25">
        <f t="shared" si="11"/>
        <v>207131.8520084444</v>
      </c>
      <c r="N54" s="25">
        <f t="shared" si="11"/>
        <v>177276.91619599992</v>
      </c>
      <c r="O54" s="25">
        <f t="shared" si="11"/>
        <v>181125.18684000004</v>
      </c>
      <c r="P54" s="25">
        <f t="shared" si="11"/>
        <v>167673.25523999994</v>
      </c>
      <c r="Q54" s="25">
        <f t="shared" si="11"/>
        <v>199856.33058000015</v>
      </c>
      <c r="R54" s="25">
        <f t="shared" si="11"/>
        <v>250374.84880000004</v>
      </c>
      <c r="S54" s="25">
        <f t="shared" si="11"/>
        <v>381660.65144255618</v>
      </c>
      <c r="T54" s="25">
        <f t="shared" si="11"/>
        <v>321133.99543057644</v>
      </c>
      <c r="U54" s="25">
        <f t="shared" si="11"/>
        <v>325908.43136315758</v>
      </c>
      <c r="V54" s="25">
        <f t="shared" si="11"/>
        <v>325845.89960500051</v>
      </c>
      <c r="W54" s="25">
        <f t="shared" si="11"/>
        <v>348569.25267413538</v>
      </c>
      <c r="X54" s="25">
        <f t="shared" si="11"/>
        <v>379864.51124045649</v>
      </c>
      <c r="Y54" s="25">
        <f t="shared" si="11"/>
        <v>368051.92998115806</v>
      </c>
      <c r="Z54" s="25">
        <f t="shared" si="11"/>
        <v>375618.07328685228</v>
      </c>
      <c r="AA54" s="25">
        <f t="shared" si="11"/>
        <v>356214.09614399995</v>
      </c>
      <c r="AB54" s="25">
        <f t="shared" si="11"/>
        <v>355884.10396800016</v>
      </c>
      <c r="AC54" s="25">
        <f t="shared" si="11"/>
        <v>351155.47820399998</v>
      </c>
      <c r="AD54" s="25">
        <f t="shared" si="11"/>
        <v>307682.22340799996</v>
      </c>
      <c r="AE54" s="25">
        <f t="shared" si="11"/>
        <v>297183.17091799999</v>
      </c>
      <c r="AF54" s="25">
        <f t="shared" si="11"/>
        <v>156453.81418270679</v>
      </c>
      <c r="AG54" s="25">
        <f t="shared" si="11"/>
        <v>334804.97522000002</v>
      </c>
      <c r="AH54" s="112">
        <f t="shared" si="11"/>
        <v>320483.44121999986</v>
      </c>
      <c r="AI54" s="149">
        <f t="shared" ref="AI54" si="12">SUM(D54:AH54)</f>
        <v>8105455.9934458323</v>
      </c>
    </row>
    <row r="55" spans="2:35" ht="15.75" customHeight="1" x14ac:dyDescent="0.25">
      <c r="B55" s="13" t="s">
        <v>84</v>
      </c>
      <c r="C55" s="109" t="s">
        <v>74</v>
      </c>
      <c r="D55" s="26">
        <f>IFERROR(D54/10^5,0)</f>
        <v>3.157595018599999</v>
      </c>
      <c r="E55" s="26">
        <f>IFERROR(E54/10^5,0)+D55</f>
        <v>6.0521229329999997</v>
      </c>
      <c r="F55" s="26">
        <f t="shared" ref="F55:AH55" si="13">IFERROR(F54/10^5,0)+E55</f>
        <v>8.2987563186600006</v>
      </c>
      <c r="G55" s="26">
        <f t="shared" si="13"/>
        <v>9.8399204528000013</v>
      </c>
      <c r="H55" s="26">
        <f t="shared" si="13"/>
        <v>11.43107209976</v>
      </c>
      <c r="I55" s="26">
        <f t="shared" si="13"/>
        <v>12.950720612337726</v>
      </c>
      <c r="J55" s="26">
        <f t="shared" si="13"/>
        <v>14.029135634571274</v>
      </c>
      <c r="K55" s="26">
        <f t="shared" si="13"/>
        <v>14.859649633332014</v>
      </c>
      <c r="L55" s="26">
        <f t="shared" si="13"/>
        <v>16.155035554927885</v>
      </c>
      <c r="M55" s="26">
        <f t="shared" si="13"/>
        <v>18.226354075012328</v>
      </c>
      <c r="N55" s="26">
        <f t="shared" si="13"/>
        <v>19.999123236972327</v>
      </c>
      <c r="O55" s="26">
        <f t="shared" si="13"/>
        <v>21.810375105372326</v>
      </c>
      <c r="P55" s="26">
        <f t="shared" si="13"/>
        <v>23.487107657772327</v>
      </c>
      <c r="Q55" s="26">
        <f t="shared" si="13"/>
        <v>25.485670963572328</v>
      </c>
      <c r="R55" s="26">
        <f t="shared" si="13"/>
        <v>27.989419451572328</v>
      </c>
      <c r="S55" s="26">
        <f t="shared" si="13"/>
        <v>31.80602596599789</v>
      </c>
      <c r="T55" s="26">
        <f t="shared" si="13"/>
        <v>35.017365920303654</v>
      </c>
      <c r="U55" s="26">
        <f t="shared" si="13"/>
        <v>38.276450233935229</v>
      </c>
      <c r="V55" s="26">
        <f t="shared" si="13"/>
        <v>41.534909229985232</v>
      </c>
      <c r="W55" s="26">
        <f t="shared" si="13"/>
        <v>45.020601756726585</v>
      </c>
      <c r="X55" s="26">
        <f t="shared" si="13"/>
        <v>48.819246869131149</v>
      </c>
      <c r="Y55" s="26">
        <f t="shared" si="13"/>
        <v>52.499766168942728</v>
      </c>
      <c r="Z55" s="26">
        <f t="shared" si="13"/>
        <v>56.255946901811249</v>
      </c>
      <c r="AA55" s="26">
        <f t="shared" si="13"/>
        <v>59.81808786325125</v>
      </c>
      <c r="AB55" s="26">
        <f t="shared" si="13"/>
        <v>63.376928902931255</v>
      </c>
      <c r="AC55" s="26">
        <f t="shared" si="13"/>
        <v>66.888483684971249</v>
      </c>
      <c r="AD55" s="26">
        <f t="shared" si="13"/>
        <v>69.965305919051247</v>
      </c>
      <c r="AE55" s="26">
        <f t="shared" si="13"/>
        <v>72.937137628231241</v>
      </c>
      <c r="AF55" s="26">
        <f t="shared" si="13"/>
        <v>74.501675770058313</v>
      </c>
      <c r="AG55" s="26">
        <f t="shared" si="13"/>
        <v>77.849725522258311</v>
      </c>
      <c r="AH55" s="26">
        <f t="shared" si="13"/>
        <v>81.054559934458311</v>
      </c>
      <c r="AI55" s="46"/>
    </row>
    <row r="56" spans="2:35" ht="15.75" customHeight="1" x14ac:dyDescent="0.25">
      <c r="B56" s="13" t="s">
        <v>98</v>
      </c>
      <c r="C56" s="109" t="s">
        <v>21</v>
      </c>
      <c r="D56" s="6">
        <f t="shared" ref="D56:AH56" si="14">D24+D26</f>
        <v>140630</v>
      </c>
      <c r="E56" s="6">
        <f t="shared" si="14"/>
        <v>142370</v>
      </c>
      <c r="F56" s="6">
        <f t="shared" si="14"/>
        <v>144996</v>
      </c>
      <c r="G56" s="6">
        <f t="shared" si="14"/>
        <v>145754</v>
      </c>
      <c r="H56" s="6">
        <f t="shared" si="14"/>
        <v>145062</v>
      </c>
      <c r="I56" s="6">
        <f t="shared" si="14"/>
        <v>142996</v>
      </c>
      <c r="J56" s="6">
        <f t="shared" si="14"/>
        <v>136290</v>
      </c>
      <c r="K56" s="6">
        <f t="shared" si="14"/>
        <v>131610</v>
      </c>
      <c r="L56" s="6">
        <f t="shared" si="14"/>
        <v>113824</v>
      </c>
      <c r="M56" s="6">
        <f t="shared" si="14"/>
        <v>116534</v>
      </c>
      <c r="N56" s="6">
        <f t="shared" si="14"/>
        <v>120822</v>
      </c>
      <c r="O56" s="6">
        <f t="shared" si="14"/>
        <v>121984</v>
      </c>
      <c r="P56" s="6">
        <f t="shared" si="14"/>
        <v>120550</v>
      </c>
      <c r="Q56" s="6">
        <f t="shared" si="14"/>
        <v>122564</v>
      </c>
      <c r="R56" s="6">
        <f t="shared" si="14"/>
        <v>126534</v>
      </c>
      <c r="S56" s="6">
        <f t="shared" si="14"/>
        <v>128660</v>
      </c>
      <c r="T56" s="6">
        <f t="shared" si="14"/>
        <v>123460</v>
      </c>
      <c r="U56" s="6">
        <f t="shared" si="14"/>
        <v>124148</v>
      </c>
      <c r="V56" s="6">
        <f t="shared" si="14"/>
        <v>126290</v>
      </c>
      <c r="W56" s="6">
        <f t="shared" si="14"/>
        <v>127604</v>
      </c>
      <c r="X56" s="6">
        <f t="shared" si="14"/>
        <v>131636</v>
      </c>
      <c r="Y56" s="6">
        <f t="shared" si="14"/>
        <v>133250</v>
      </c>
      <c r="Z56" s="6">
        <f t="shared" si="14"/>
        <v>139104</v>
      </c>
      <c r="AA56" s="6">
        <f t="shared" si="14"/>
        <v>141620</v>
      </c>
      <c r="AB56" s="6">
        <f t="shared" si="14"/>
        <v>141600</v>
      </c>
      <c r="AC56" s="6">
        <f t="shared" si="14"/>
        <v>136478</v>
      </c>
      <c r="AD56" s="6">
        <f t="shared" si="14"/>
        <v>129486</v>
      </c>
      <c r="AE56" s="6">
        <f t="shared" si="14"/>
        <v>128154</v>
      </c>
      <c r="AF56" s="6">
        <f t="shared" si="14"/>
        <v>125712</v>
      </c>
      <c r="AG56" s="6">
        <f t="shared" si="14"/>
        <v>132690</v>
      </c>
      <c r="AH56" s="113">
        <f t="shared" si="14"/>
        <v>136824</v>
      </c>
      <c r="AI56" s="46"/>
    </row>
    <row r="57" spans="2:35" ht="15.75" customHeight="1" thickBot="1" x14ac:dyDescent="0.3">
      <c r="B57" s="127" t="s">
        <v>77</v>
      </c>
      <c r="C57" s="128" t="s">
        <v>78</v>
      </c>
      <c r="D57" s="129">
        <f>IFERROR(((D26*D53)+(D24*D52))/D56,D52)</f>
        <v>6.0434999512195136</v>
      </c>
      <c r="E57" s="129">
        <f t="shared" ref="E57:AH57" si="15">IFERROR(((E26*E53)+(E24*E52))/E56,E52)</f>
        <v>6.4348690634262828</v>
      </c>
      <c r="F57" s="129">
        <f t="shared" si="15"/>
        <v>7.0556273375403462</v>
      </c>
      <c r="G57" s="129">
        <f t="shared" si="15"/>
        <v>7.6055203053501099</v>
      </c>
      <c r="H57" s="129">
        <f t="shared" si="15"/>
        <v>7.5620155195985177</v>
      </c>
      <c r="I57" s="129">
        <f t="shared" si="15"/>
        <v>7.6066759122089245</v>
      </c>
      <c r="J57" s="129">
        <f t="shared" si="15"/>
        <v>7.8952322090883076</v>
      </c>
      <c r="K57" s="129">
        <f t="shared" si="15"/>
        <v>8.0409307812774546</v>
      </c>
      <c r="L57" s="129">
        <f t="shared" si="15"/>
        <v>7.4301346626406799</v>
      </c>
      <c r="M57" s="129">
        <f t="shared" si="15"/>
        <v>6.6239807094200467</v>
      </c>
      <c r="N57" s="129">
        <f t="shared" si="15"/>
        <v>7.0620925311946507</v>
      </c>
      <c r="O57" s="129">
        <f t="shared" si="15"/>
        <v>7.1664737437696742</v>
      </c>
      <c r="P57" s="129">
        <f t="shared" si="15"/>
        <v>7.2019016570717556</v>
      </c>
      <c r="Q57" s="129">
        <f t="shared" si="15"/>
        <v>6.9224681751574684</v>
      </c>
      <c r="R57" s="129">
        <f t="shared" si="15"/>
        <v>6.4759192880964802</v>
      </c>
      <c r="S57" s="129">
        <f t="shared" si="15"/>
        <v>5.3907908328730283</v>
      </c>
      <c r="T57" s="129">
        <f t="shared" si="15"/>
        <v>5.7101393533891436</v>
      </c>
      <c r="U57" s="129">
        <f t="shared" si="15"/>
        <v>5.6856462338244871</v>
      </c>
      <c r="V57" s="129">
        <f t="shared" si="15"/>
        <v>5.728599258809087</v>
      </c>
      <c r="W57" s="129">
        <f t="shared" si="15"/>
        <v>5.5769699016164438</v>
      </c>
      <c r="X57" s="129">
        <f t="shared" si="15"/>
        <v>5.4204911176239294</v>
      </c>
      <c r="Y57" s="129">
        <f t="shared" si="15"/>
        <v>5.5477941464828664</v>
      </c>
      <c r="Z57" s="129">
        <f t="shared" si="15"/>
        <v>5.6714389716553644</v>
      </c>
      <c r="AA57" s="129">
        <f t="shared" si="15"/>
        <v>5.815382741533683</v>
      </c>
      <c r="AB57" s="129">
        <f t="shared" si="15"/>
        <v>5.8322874013559316</v>
      </c>
      <c r="AC57" s="129">
        <f t="shared" si="15"/>
        <v>5.7131146543472209</v>
      </c>
      <c r="AD57" s="129">
        <f t="shared" si="15"/>
        <v>5.9618766244381636</v>
      </c>
      <c r="AE57" s="129">
        <f t="shared" si="15"/>
        <v>6.0682947787973855</v>
      </c>
      <c r="AF57" s="129">
        <f t="shared" si="15"/>
        <v>7.8870747885428063</v>
      </c>
      <c r="AG57" s="129">
        <f t="shared" si="15"/>
        <v>5.8493761758987119</v>
      </c>
      <c r="AH57" s="129">
        <f t="shared" si="15"/>
        <v>6.0857896186341591</v>
      </c>
      <c r="AI57" s="114"/>
    </row>
    <row r="58" spans="2:35" ht="15.75" customHeight="1" thickBot="1" x14ac:dyDescent="0.3">
      <c r="B58" s="239" t="s">
        <v>99</v>
      </c>
      <c r="C58" s="240"/>
      <c r="D58" s="124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6"/>
      <c r="AI58" s="115"/>
    </row>
    <row r="59" spans="2:35" ht="15.75" customHeight="1" x14ac:dyDescent="0.25">
      <c r="B59" s="10" t="s">
        <v>100</v>
      </c>
      <c r="C59" s="141" t="s">
        <v>78</v>
      </c>
      <c r="D59" s="137">
        <f t="shared" ref="D59:AH59" si="16">IF(D40&gt;0,(((D40*10^6/9500/0.84)*D49)+(D32*75.19*D49))-(D21*1000*D50),"")</f>
        <v>322810.99470411032</v>
      </c>
      <c r="E59" s="120">
        <f t="shared" si="16"/>
        <v>395269.21954887232</v>
      </c>
      <c r="F59" s="120">
        <f t="shared" si="16"/>
        <v>388936.71892230585</v>
      </c>
      <c r="G59" s="120">
        <f t="shared" si="16"/>
        <v>399759.29486215551</v>
      </c>
      <c r="H59" s="120">
        <f t="shared" si="16"/>
        <v>398830.29486215551</v>
      </c>
      <c r="I59" s="120">
        <f t="shared" si="16"/>
        <v>381738.33922305773</v>
      </c>
      <c r="J59" s="120">
        <f t="shared" si="16"/>
        <v>305609.80388471182</v>
      </c>
      <c r="K59" s="120">
        <f t="shared" si="16"/>
        <v>269906.97293233091</v>
      </c>
      <c r="L59" s="120">
        <f t="shared" si="16"/>
        <v>230302.61604010023</v>
      </c>
      <c r="M59" s="120">
        <f t="shared" si="16"/>
        <v>254408.79573934842</v>
      </c>
      <c r="N59" s="120">
        <f t="shared" si="16"/>
        <v>245769.64385964916</v>
      </c>
      <c r="O59" s="120">
        <f t="shared" si="16"/>
        <v>251838.74511278199</v>
      </c>
      <c r="P59" s="120">
        <f t="shared" si="16"/>
        <v>240737.7432330827</v>
      </c>
      <c r="Q59" s="120">
        <f t="shared" si="16"/>
        <v>224589.54010025066</v>
      </c>
      <c r="R59" s="120">
        <f t="shared" si="16"/>
        <v>200204.66040100256</v>
      </c>
      <c r="S59" s="120">
        <f t="shared" si="16"/>
        <v>100233.89285714287</v>
      </c>
      <c r="T59" s="120" t="str">
        <f t="shared" si="16"/>
        <v/>
      </c>
      <c r="U59" s="120" t="str">
        <f t="shared" si="16"/>
        <v/>
      </c>
      <c r="V59" s="120" t="str">
        <f t="shared" si="16"/>
        <v/>
      </c>
      <c r="W59" s="120" t="str">
        <f t="shared" si="16"/>
        <v/>
      </c>
      <c r="X59" s="120" t="str">
        <f t="shared" si="16"/>
        <v/>
      </c>
      <c r="Y59" s="120" t="str">
        <f t="shared" si="16"/>
        <v/>
      </c>
      <c r="Z59" s="120">
        <f t="shared" si="16"/>
        <v>140333.62506265662</v>
      </c>
      <c r="AA59" s="120">
        <f t="shared" si="16"/>
        <v>251188.71917293235</v>
      </c>
      <c r="AB59" s="120">
        <f t="shared" si="16"/>
        <v>250856.88136379953</v>
      </c>
      <c r="AC59" s="120">
        <f t="shared" si="16"/>
        <v>192835.32499378448</v>
      </c>
      <c r="AD59" s="120">
        <f t="shared" si="16"/>
        <v>124499.22706426066</v>
      </c>
      <c r="AE59" s="120">
        <f t="shared" si="16"/>
        <v>16293.100268471171</v>
      </c>
      <c r="AF59" s="120">
        <f t="shared" si="16"/>
        <v>58415.577436040112</v>
      </c>
      <c r="AG59" s="120">
        <f t="shared" si="16"/>
        <v>264689.74013221555</v>
      </c>
      <c r="AH59" s="121">
        <f t="shared" si="16"/>
        <v>324136.57425142871</v>
      </c>
      <c r="AI59" s="117">
        <f t="shared" ref="AI59" si="17">SUM(D59:AH59)</f>
        <v>6234196.0460286476</v>
      </c>
    </row>
    <row r="60" spans="2:35" ht="15.75" customHeight="1" x14ac:dyDescent="0.25">
      <c r="B60" s="13" t="s">
        <v>101</v>
      </c>
      <c r="C60" s="142" t="s">
        <v>78</v>
      </c>
      <c r="D60" s="138">
        <f t="shared" ref="D60:AH60" si="18">IF(D41&gt;0,(((D41*10^6/9500/0.84)*D49)+(D33*75.19*D49))-(D22*1000*D50),"")</f>
        <v>296389.83581859642</v>
      </c>
      <c r="E60" s="116">
        <f t="shared" si="18"/>
        <v>274629.29824561405</v>
      </c>
      <c r="F60" s="116">
        <f t="shared" si="18"/>
        <v>126569.39849624062</v>
      </c>
      <c r="G60" s="116" t="str">
        <f t="shared" si="18"/>
        <v/>
      </c>
      <c r="H60" s="116" t="str">
        <f t="shared" si="18"/>
        <v/>
      </c>
      <c r="I60" s="116" t="str">
        <f t="shared" si="18"/>
        <v/>
      </c>
      <c r="J60" s="116" t="str">
        <f t="shared" si="18"/>
        <v/>
      </c>
      <c r="K60" s="116" t="str">
        <f t="shared" si="18"/>
        <v/>
      </c>
      <c r="L60" s="116" t="str">
        <f t="shared" si="18"/>
        <v/>
      </c>
      <c r="M60" s="116" t="str">
        <f t="shared" si="18"/>
        <v/>
      </c>
      <c r="N60" s="116" t="str">
        <f t="shared" si="18"/>
        <v/>
      </c>
      <c r="O60" s="116">
        <f t="shared" si="18"/>
        <v>147595.12568922309</v>
      </c>
      <c r="P60" s="116">
        <f t="shared" si="18"/>
        <v>246002.16791979954</v>
      </c>
      <c r="Q60" s="116">
        <f t="shared" si="18"/>
        <v>231138.99010025064</v>
      </c>
      <c r="R60" s="116">
        <f t="shared" si="18"/>
        <v>243338.66917293236</v>
      </c>
      <c r="S60" s="116">
        <f t="shared" si="18"/>
        <v>224511.66666666672</v>
      </c>
      <c r="T60" s="116">
        <f t="shared" si="18"/>
        <v>253836.91729323304</v>
      </c>
      <c r="U60" s="116">
        <f t="shared" si="18"/>
        <v>245408.17311466674</v>
      </c>
      <c r="V60" s="116">
        <f t="shared" si="18"/>
        <v>269009.31619106675</v>
      </c>
      <c r="W60" s="116">
        <f t="shared" si="18"/>
        <v>262653.43722046667</v>
      </c>
      <c r="X60" s="116">
        <f t="shared" si="18"/>
        <v>268077.16002190474</v>
      </c>
      <c r="Y60" s="116">
        <f t="shared" si="18"/>
        <v>273210.43207338348</v>
      </c>
      <c r="Z60" s="116">
        <f t="shared" si="18"/>
        <v>266299.22644410026</v>
      </c>
      <c r="AA60" s="116">
        <f t="shared" si="18"/>
        <v>250002.68498271782</v>
      </c>
      <c r="AB60" s="116">
        <f t="shared" si="18"/>
        <v>243315.53928311783</v>
      </c>
      <c r="AC60" s="116">
        <f t="shared" si="18"/>
        <v>241384.45626055144</v>
      </c>
      <c r="AD60" s="116">
        <f t="shared" si="18"/>
        <v>249532.3832935339</v>
      </c>
      <c r="AE60" s="116">
        <f t="shared" si="18"/>
        <v>245454.09407438603</v>
      </c>
      <c r="AF60" s="116">
        <f t="shared" si="18"/>
        <v>244555.62252441107</v>
      </c>
      <c r="AG60" s="116">
        <f t="shared" si="18"/>
        <v>270769.32671934844</v>
      </c>
      <c r="AH60" s="122">
        <f t="shared" si="18"/>
        <v>292730.0807388972</v>
      </c>
      <c r="AI60" s="118">
        <f t="shared" ref="AI60:AI62" si="19">SUM(D60:AH60)</f>
        <v>5666414.0023451094</v>
      </c>
    </row>
    <row r="61" spans="2:35" ht="15.75" customHeight="1" x14ac:dyDescent="0.25">
      <c r="B61" s="13" t="s">
        <v>104</v>
      </c>
      <c r="C61" s="142" t="s">
        <v>78</v>
      </c>
      <c r="D61" s="139">
        <f>SUM(D59:D60)</f>
        <v>619200.83052270673</v>
      </c>
      <c r="E61" s="135">
        <f t="shared" ref="E61:AH61" si="20">SUM(E59:E60)</f>
        <v>669898.51779448637</v>
      </c>
      <c r="F61" s="135">
        <f t="shared" si="20"/>
        <v>515506.11741854646</v>
      </c>
      <c r="G61" s="135">
        <f t="shared" si="20"/>
        <v>399759.29486215551</v>
      </c>
      <c r="H61" s="135">
        <f t="shared" si="20"/>
        <v>398830.29486215551</v>
      </c>
      <c r="I61" s="135">
        <f t="shared" si="20"/>
        <v>381738.33922305773</v>
      </c>
      <c r="J61" s="135">
        <f t="shared" si="20"/>
        <v>305609.80388471182</v>
      </c>
      <c r="K61" s="135">
        <f t="shared" si="20"/>
        <v>269906.97293233091</v>
      </c>
      <c r="L61" s="135">
        <f t="shared" si="20"/>
        <v>230302.61604010023</v>
      </c>
      <c r="M61" s="135">
        <f t="shared" si="20"/>
        <v>254408.79573934842</v>
      </c>
      <c r="N61" s="135">
        <f t="shared" si="20"/>
        <v>245769.64385964916</v>
      </c>
      <c r="O61" s="135">
        <f t="shared" si="20"/>
        <v>399433.87080200505</v>
      </c>
      <c r="P61" s="135">
        <f t="shared" si="20"/>
        <v>486739.91115288227</v>
      </c>
      <c r="Q61" s="135">
        <f t="shared" si="20"/>
        <v>455728.53020050132</v>
      </c>
      <c r="R61" s="135">
        <f t="shared" si="20"/>
        <v>443543.3295739349</v>
      </c>
      <c r="S61" s="135">
        <f t="shared" si="20"/>
        <v>324745.55952380958</v>
      </c>
      <c r="T61" s="135">
        <f t="shared" si="20"/>
        <v>253836.91729323304</v>
      </c>
      <c r="U61" s="135">
        <f t="shared" si="20"/>
        <v>245408.17311466674</v>
      </c>
      <c r="V61" s="135">
        <f t="shared" si="20"/>
        <v>269009.31619106675</v>
      </c>
      <c r="W61" s="135">
        <f t="shared" si="20"/>
        <v>262653.43722046667</v>
      </c>
      <c r="X61" s="135">
        <f t="shared" si="20"/>
        <v>268077.16002190474</v>
      </c>
      <c r="Y61" s="135">
        <f t="shared" si="20"/>
        <v>273210.43207338348</v>
      </c>
      <c r="Z61" s="135">
        <f t="shared" si="20"/>
        <v>406632.85150675685</v>
      </c>
      <c r="AA61" s="135">
        <f t="shared" si="20"/>
        <v>501191.40415565018</v>
      </c>
      <c r="AB61" s="135">
        <f t="shared" si="20"/>
        <v>494172.42064691737</v>
      </c>
      <c r="AC61" s="135">
        <f t="shared" si="20"/>
        <v>434219.78125433589</v>
      </c>
      <c r="AD61" s="135">
        <f t="shared" si="20"/>
        <v>374031.61035779456</v>
      </c>
      <c r="AE61" s="135">
        <f t="shared" si="20"/>
        <v>261747.1943428572</v>
      </c>
      <c r="AF61" s="135">
        <f t="shared" si="20"/>
        <v>302971.19996045117</v>
      </c>
      <c r="AG61" s="135">
        <f t="shared" si="20"/>
        <v>535459.06685156398</v>
      </c>
      <c r="AH61" s="136">
        <f t="shared" si="20"/>
        <v>616866.65499032591</v>
      </c>
      <c r="AI61" s="118">
        <f t="shared" si="19"/>
        <v>11900610.048373757</v>
      </c>
    </row>
    <row r="62" spans="2:35" ht="15.75" customHeight="1" thickBot="1" x14ac:dyDescent="0.3">
      <c r="B62" s="127" t="s">
        <v>97</v>
      </c>
      <c r="C62" s="143" t="s">
        <v>44</v>
      </c>
      <c r="D62" s="140">
        <f>IFERROR(D54+D61,"")</f>
        <v>934960.33238270669</v>
      </c>
      <c r="E62" s="100">
        <f t="shared" ref="E62:AH62" si="21">IFERROR(E54+E61,"")</f>
        <v>959351.30923448643</v>
      </c>
      <c r="F62" s="100">
        <f t="shared" si="21"/>
        <v>740169.45598454645</v>
      </c>
      <c r="G62" s="100">
        <f t="shared" si="21"/>
        <v>553875.70827615564</v>
      </c>
      <c r="H62" s="100">
        <f t="shared" si="21"/>
        <v>557945.45955815539</v>
      </c>
      <c r="I62" s="100">
        <f t="shared" si="21"/>
        <v>533703.19048083038</v>
      </c>
      <c r="J62" s="100">
        <f t="shared" si="21"/>
        <v>413451.30610806658</v>
      </c>
      <c r="K62" s="100">
        <f t="shared" si="21"/>
        <v>352958.37280840497</v>
      </c>
      <c r="L62" s="100">
        <f t="shared" si="21"/>
        <v>359841.20819968748</v>
      </c>
      <c r="M62" s="100">
        <f t="shared" si="21"/>
        <v>461540.64774779283</v>
      </c>
      <c r="N62" s="100">
        <f t="shared" si="21"/>
        <v>423046.56005564908</v>
      </c>
      <c r="O62" s="100">
        <f t="shared" si="21"/>
        <v>580559.05764200515</v>
      </c>
      <c r="P62" s="100">
        <f t="shared" si="21"/>
        <v>654413.16639288224</v>
      </c>
      <c r="Q62" s="100">
        <f t="shared" si="21"/>
        <v>655584.86078050151</v>
      </c>
      <c r="R62" s="100">
        <f t="shared" si="21"/>
        <v>693918.17837393493</v>
      </c>
      <c r="S62" s="100">
        <f t="shared" si="21"/>
        <v>706406.21096636576</v>
      </c>
      <c r="T62" s="100">
        <f t="shared" si="21"/>
        <v>574970.91272380948</v>
      </c>
      <c r="U62" s="100">
        <f t="shared" si="21"/>
        <v>571316.60447782429</v>
      </c>
      <c r="V62" s="100">
        <f t="shared" si="21"/>
        <v>594855.21579606726</v>
      </c>
      <c r="W62" s="100">
        <f t="shared" si="21"/>
        <v>611222.68989460205</v>
      </c>
      <c r="X62" s="100">
        <f t="shared" si="21"/>
        <v>647941.67126236123</v>
      </c>
      <c r="Y62" s="100">
        <f t="shared" si="21"/>
        <v>641262.36205454147</v>
      </c>
      <c r="Z62" s="100">
        <f t="shared" si="21"/>
        <v>782250.92479360919</v>
      </c>
      <c r="AA62" s="100">
        <f t="shared" si="21"/>
        <v>857405.50029965013</v>
      </c>
      <c r="AB62" s="100">
        <f t="shared" si="21"/>
        <v>850056.52461491758</v>
      </c>
      <c r="AC62" s="100">
        <f t="shared" si="21"/>
        <v>785375.25945833581</v>
      </c>
      <c r="AD62" s="100">
        <f t="shared" si="21"/>
        <v>681713.83376579452</v>
      </c>
      <c r="AE62" s="100">
        <f t="shared" si="21"/>
        <v>558930.36526085716</v>
      </c>
      <c r="AF62" s="100">
        <f t="shared" si="21"/>
        <v>459425.01414315798</v>
      </c>
      <c r="AG62" s="100">
        <f t="shared" si="21"/>
        <v>870264.04207156401</v>
      </c>
      <c r="AH62" s="123">
        <f t="shared" si="21"/>
        <v>937350.09621032584</v>
      </c>
      <c r="AI62" s="119">
        <f t="shared" si="19"/>
        <v>20006066.041819587</v>
      </c>
    </row>
    <row r="63" spans="2:35" ht="15.75" customHeight="1" thickBot="1" x14ac:dyDescent="0.3">
      <c r="B63" s="241" t="s">
        <v>62</v>
      </c>
      <c r="C63" s="242"/>
      <c r="D63" s="243"/>
      <c r="E63" s="244"/>
      <c r="F63" s="244"/>
      <c r="G63" s="244"/>
      <c r="H63" s="244"/>
      <c r="I63" s="244"/>
      <c r="J63" s="244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5"/>
    </row>
    <row r="64" spans="2:35" ht="15.75" customHeight="1" x14ac:dyDescent="0.25">
      <c r="B64" s="130" t="s">
        <v>61</v>
      </c>
      <c r="C64" s="131" t="s">
        <v>32</v>
      </c>
      <c r="D64" s="83">
        <f t="shared" ref="D64:AH64" si="22">(SUM(D13:D15)*9500)/10^6</f>
        <v>411.53050000000002</v>
      </c>
      <c r="E64" s="84">
        <f t="shared" si="22"/>
        <v>384.26037000000002</v>
      </c>
      <c r="F64" s="84">
        <f t="shared" si="22"/>
        <v>366.9375</v>
      </c>
      <c r="G64" s="84">
        <f t="shared" si="22"/>
        <v>360.13549999999998</v>
      </c>
      <c r="H64" s="84">
        <f t="shared" si="22"/>
        <v>357.99799999999999</v>
      </c>
      <c r="I64" s="84">
        <f t="shared" si="22"/>
        <v>355.23140999999998</v>
      </c>
      <c r="J64" s="84">
        <f t="shared" si="22"/>
        <v>340.2045</v>
      </c>
      <c r="K64" s="84">
        <f t="shared" si="22"/>
        <v>336.78829999999999</v>
      </c>
      <c r="L64" s="84">
        <f t="shared" si="22"/>
        <v>329.82555999999994</v>
      </c>
      <c r="M64" s="84">
        <f t="shared" si="22"/>
        <v>357.9486</v>
      </c>
      <c r="N64" s="84">
        <f t="shared" si="22"/>
        <v>339.49200000000002</v>
      </c>
      <c r="O64" s="84">
        <f t="shared" si="22"/>
        <v>317.69900000000001</v>
      </c>
      <c r="P64" s="84">
        <f t="shared" si="22"/>
        <v>337.37578000000002</v>
      </c>
      <c r="Q64" s="84">
        <f t="shared" si="22"/>
        <v>337.62049999999999</v>
      </c>
      <c r="R64" s="84">
        <f t="shared" si="22"/>
        <v>362.01650000000001</v>
      </c>
      <c r="S64" s="84">
        <f t="shared" si="22"/>
        <v>455.94951700000001</v>
      </c>
      <c r="T64" s="84">
        <f t="shared" si="22"/>
        <v>500.62653500000005</v>
      </c>
      <c r="U64" s="84">
        <f t="shared" si="22"/>
        <v>498.09906000000007</v>
      </c>
      <c r="V64" s="84">
        <f t="shared" si="22"/>
        <v>509.83592999999996</v>
      </c>
      <c r="W64" s="84">
        <f t="shared" si="22"/>
        <v>530.20450000000005</v>
      </c>
      <c r="X64" s="84">
        <f t="shared" si="22"/>
        <v>578.33406500000001</v>
      </c>
      <c r="Y64" s="84">
        <f t="shared" si="22"/>
        <v>551.65549999999996</v>
      </c>
      <c r="Z64" s="84">
        <f t="shared" si="22"/>
        <v>471.38895500000001</v>
      </c>
      <c r="AA64" s="84">
        <f t="shared" si="22"/>
        <v>409.97250000000003</v>
      </c>
      <c r="AB64" s="84">
        <f t="shared" si="22"/>
        <v>411.54</v>
      </c>
      <c r="AC64" s="84">
        <f t="shared" si="22"/>
        <v>409.06049999999999</v>
      </c>
      <c r="AD64" s="84">
        <f t="shared" si="22"/>
        <v>387.10742499999998</v>
      </c>
      <c r="AE64" s="84">
        <f t="shared" si="22"/>
        <v>372.48027500000001</v>
      </c>
      <c r="AF64" s="84">
        <f t="shared" si="22"/>
        <v>355.82364000000001</v>
      </c>
      <c r="AG64" s="84">
        <f t="shared" si="22"/>
        <v>384.9837</v>
      </c>
      <c r="AH64" s="89">
        <f t="shared" si="22"/>
        <v>381.53472499999998</v>
      </c>
      <c r="AI64" s="63">
        <f t="shared" ref="AI64:AI78" si="23">SUM(D64:AH64)</f>
        <v>12503.660847000003</v>
      </c>
    </row>
    <row r="65" spans="2:35" ht="15.75" customHeight="1" x14ac:dyDescent="0.25">
      <c r="B65" s="7" t="s">
        <v>57</v>
      </c>
      <c r="C65" s="8" t="s">
        <v>32</v>
      </c>
      <c r="D65" s="28">
        <f t="shared" ref="D65:AH65" si="24">((D26*860.5)/10^6)+((D30*1000*565)/10^6)+((D46*3024)/10^6)+D39</f>
        <v>273.34960547999998</v>
      </c>
      <c r="E65" s="28">
        <f t="shared" si="24"/>
        <v>244.95587600000002</v>
      </c>
      <c r="F65" s="28">
        <f t="shared" si="24"/>
        <v>226.84540559999999</v>
      </c>
      <c r="G65" s="28">
        <f t="shared" si="24"/>
        <v>220.0190456</v>
      </c>
      <c r="H65" s="28">
        <f t="shared" si="24"/>
        <v>220.99570976000001</v>
      </c>
      <c r="I65" s="28">
        <f t="shared" si="24"/>
        <v>214.58699633333333</v>
      </c>
      <c r="J65" s="28">
        <f t="shared" si="24"/>
        <v>205.72472666666667</v>
      </c>
      <c r="K65" s="28">
        <f t="shared" si="24"/>
        <v>190.21377333333334</v>
      </c>
      <c r="L65" s="28">
        <f t="shared" si="24"/>
        <v>188.97204600000001</v>
      </c>
      <c r="M65" s="28">
        <f t="shared" si="24"/>
        <v>214.51552199999998</v>
      </c>
      <c r="N65" s="28">
        <f t="shared" si="24"/>
        <v>199.53942528000002</v>
      </c>
      <c r="O65" s="28">
        <f t="shared" si="24"/>
        <v>192.53132031999999</v>
      </c>
      <c r="P65" s="28">
        <f t="shared" si="24"/>
        <v>199.89799880000001</v>
      </c>
      <c r="Q65" s="28">
        <f t="shared" si="24"/>
        <v>204.62487184000003</v>
      </c>
      <c r="R65" s="28">
        <f t="shared" si="24"/>
        <v>226.06462879999998</v>
      </c>
      <c r="S65" s="28">
        <f t="shared" si="24"/>
        <v>335.23319151999999</v>
      </c>
      <c r="T65" s="28">
        <f t="shared" si="24"/>
        <v>355.59627360000002</v>
      </c>
      <c r="U65" s="28">
        <f t="shared" si="24"/>
        <v>353.48794480000004</v>
      </c>
      <c r="V65" s="28">
        <f t="shared" si="24"/>
        <v>362.10064976000001</v>
      </c>
      <c r="W65" s="28">
        <f t="shared" si="24"/>
        <v>385.38812816000001</v>
      </c>
      <c r="X65" s="28">
        <f t="shared" si="24"/>
        <v>430.19145168</v>
      </c>
      <c r="Y65" s="28">
        <f t="shared" si="24"/>
        <v>403.43817760000002</v>
      </c>
      <c r="Z65" s="28">
        <f t="shared" si="24"/>
        <v>335.77380399999993</v>
      </c>
      <c r="AA65" s="28">
        <f t="shared" si="24"/>
        <v>272.02672128</v>
      </c>
      <c r="AB65" s="28">
        <f t="shared" si="24"/>
        <v>277.45611287999998</v>
      </c>
      <c r="AC65" s="28">
        <f t="shared" si="24"/>
        <v>268.80924448000002</v>
      </c>
      <c r="AD65" s="28">
        <f t="shared" si="24"/>
        <v>254.67131055999999</v>
      </c>
      <c r="AE65" s="28">
        <f t="shared" si="24"/>
        <v>243.27219263999999</v>
      </c>
      <c r="AF65" s="28">
        <f t="shared" si="24"/>
        <v>260.74373600000001</v>
      </c>
      <c r="AG65" s="28">
        <f t="shared" si="24"/>
        <v>260.12348536000002</v>
      </c>
      <c r="AH65" s="28">
        <f t="shared" si="24"/>
        <v>249.37702256</v>
      </c>
      <c r="AI65" s="44">
        <f t="shared" si="23"/>
        <v>8270.5263986933332</v>
      </c>
    </row>
    <row r="66" spans="2:35" ht="15.75" customHeight="1" thickBot="1" x14ac:dyDescent="0.3">
      <c r="B66" s="132" t="s">
        <v>62</v>
      </c>
      <c r="C66" s="133" t="s">
        <v>63</v>
      </c>
      <c r="D66" s="90">
        <f>IFERROR((D65/D64)*100,"")</f>
        <v>66.42268446202651</v>
      </c>
      <c r="E66" s="90">
        <f t="shared" ref="E66:AH66" si="25">IFERROR((E65/E64)*100,"")</f>
        <v>63.747369003990705</v>
      </c>
      <c r="F66" s="90">
        <f t="shared" si="25"/>
        <v>61.821265365355138</v>
      </c>
      <c r="G66" s="90">
        <f t="shared" si="25"/>
        <v>61.093406676098304</v>
      </c>
      <c r="H66" s="90">
        <f t="shared" si="25"/>
        <v>61.730990050223745</v>
      </c>
      <c r="I66" s="90">
        <f t="shared" si="25"/>
        <v>60.407663931895364</v>
      </c>
      <c r="J66" s="90">
        <f t="shared" si="25"/>
        <v>60.470901080575558</v>
      </c>
      <c r="K66" s="90">
        <f t="shared" si="25"/>
        <v>56.478735553857817</v>
      </c>
      <c r="L66" s="90">
        <f t="shared" si="25"/>
        <v>57.294542606097608</v>
      </c>
      <c r="M66" s="90">
        <f t="shared" si="25"/>
        <v>59.92914122306945</v>
      </c>
      <c r="N66" s="90">
        <f t="shared" si="25"/>
        <v>58.775884344844656</v>
      </c>
      <c r="O66" s="90">
        <f t="shared" si="25"/>
        <v>60.60180243563876</v>
      </c>
      <c r="P66" s="90">
        <f t="shared" si="25"/>
        <v>59.250844503419899</v>
      </c>
      <c r="Q66" s="90">
        <f t="shared" si="25"/>
        <v>60.607952372560327</v>
      </c>
      <c r="R66" s="90">
        <f t="shared" si="25"/>
        <v>62.445946193060252</v>
      </c>
      <c r="S66" s="90">
        <f t="shared" si="25"/>
        <v>73.524190512521145</v>
      </c>
      <c r="T66" s="90">
        <f t="shared" si="25"/>
        <v>71.030248846078436</v>
      </c>
      <c r="U66" s="90">
        <f t="shared" si="25"/>
        <v>70.967398492982497</v>
      </c>
      <c r="V66" s="90">
        <f t="shared" si="25"/>
        <v>71.022975913055021</v>
      </c>
      <c r="W66" s="90">
        <f t="shared" si="25"/>
        <v>72.686695069543916</v>
      </c>
      <c r="X66" s="90">
        <f t="shared" si="25"/>
        <v>74.384594945137806</v>
      </c>
      <c r="Y66" s="90">
        <f t="shared" si="25"/>
        <v>73.132267801191148</v>
      </c>
      <c r="Z66" s="90">
        <f t="shared" si="25"/>
        <v>71.230732166815386</v>
      </c>
      <c r="AA66" s="90">
        <f t="shared" si="25"/>
        <v>66.352431267950891</v>
      </c>
      <c r="AB66" s="90">
        <f t="shared" si="25"/>
        <v>67.418990348447281</v>
      </c>
      <c r="AC66" s="90">
        <f t="shared" si="25"/>
        <v>65.713811155073643</v>
      </c>
      <c r="AD66" s="90">
        <f t="shared" si="25"/>
        <v>65.788278424264277</v>
      </c>
      <c r="AE66" s="90">
        <f t="shared" si="25"/>
        <v>65.311429615970937</v>
      </c>
      <c r="AF66" s="90">
        <f t="shared" si="25"/>
        <v>73.278924357021353</v>
      </c>
      <c r="AG66" s="90">
        <f t="shared" si="25"/>
        <v>67.567402297811569</v>
      </c>
      <c r="AH66" s="90">
        <f t="shared" si="25"/>
        <v>65.36155327932471</v>
      </c>
      <c r="AI66" s="71"/>
    </row>
    <row r="67" spans="2:35" ht="15.75" customHeight="1" thickBot="1" x14ac:dyDescent="0.3">
      <c r="B67" s="237" t="s">
        <v>66</v>
      </c>
      <c r="C67" s="238"/>
      <c r="D67" s="228"/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29"/>
      <c r="AD67" s="229"/>
      <c r="AE67" s="229"/>
      <c r="AF67" s="229"/>
      <c r="AG67" s="229"/>
      <c r="AH67" s="229"/>
      <c r="AI67" s="230"/>
    </row>
    <row r="68" spans="2:35" ht="15.75" customHeight="1" x14ac:dyDescent="0.25">
      <c r="B68" s="130" t="s">
        <v>64</v>
      </c>
      <c r="C68" s="131" t="s">
        <v>32</v>
      </c>
      <c r="D68" s="60">
        <f t="shared" ref="D68:AH68" si="26">(D21*1000*4800)/10^6</f>
        <v>248.44800000000001</v>
      </c>
      <c r="E68" s="61">
        <f t="shared" si="26"/>
        <v>291.26400000000001</v>
      </c>
      <c r="F68" s="61">
        <f t="shared" si="26"/>
        <v>291.50400000000002</v>
      </c>
      <c r="G68" s="61">
        <f t="shared" si="26"/>
        <v>289.77600000000001</v>
      </c>
      <c r="H68" s="61">
        <f t="shared" si="26"/>
        <v>290.73599999999999</v>
      </c>
      <c r="I68" s="61">
        <f t="shared" si="26"/>
        <v>251.66399999999999</v>
      </c>
      <c r="J68" s="61">
        <f t="shared" si="26"/>
        <v>226.32</v>
      </c>
      <c r="K68" s="61">
        <f t="shared" si="26"/>
        <v>203.328</v>
      </c>
      <c r="L68" s="61">
        <f t="shared" si="26"/>
        <v>174.91200000000001</v>
      </c>
      <c r="M68" s="61">
        <f t="shared" si="26"/>
        <v>197.28</v>
      </c>
      <c r="N68" s="61">
        <f t="shared" si="26"/>
        <v>187.29599999999999</v>
      </c>
      <c r="O68" s="61">
        <f t="shared" si="26"/>
        <v>193.63200000000001</v>
      </c>
      <c r="P68" s="61">
        <f t="shared" si="26"/>
        <v>186.19200000000001</v>
      </c>
      <c r="Q68" s="61">
        <f t="shared" si="26"/>
        <v>171.36</v>
      </c>
      <c r="R68" s="61">
        <f t="shared" si="26"/>
        <v>149.28</v>
      </c>
      <c r="S68" s="61">
        <f t="shared" si="26"/>
        <v>76.08</v>
      </c>
      <c r="T68" s="61">
        <f t="shared" si="26"/>
        <v>0</v>
      </c>
      <c r="U68" s="61">
        <f t="shared" si="26"/>
        <v>0</v>
      </c>
      <c r="V68" s="61">
        <f t="shared" si="26"/>
        <v>0</v>
      </c>
      <c r="W68" s="61">
        <f t="shared" si="26"/>
        <v>0</v>
      </c>
      <c r="X68" s="61">
        <f t="shared" si="26"/>
        <v>0</v>
      </c>
      <c r="Y68" s="61">
        <f t="shared" si="26"/>
        <v>0</v>
      </c>
      <c r="Z68" s="61">
        <f t="shared" si="26"/>
        <v>107.136</v>
      </c>
      <c r="AA68" s="61">
        <f t="shared" si="26"/>
        <v>184.84800000000001</v>
      </c>
      <c r="AB68" s="61">
        <f t="shared" si="26"/>
        <v>191.76</v>
      </c>
      <c r="AC68" s="61">
        <f t="shared" si="26"/>
        <v>133.82400000000001</v>
      </c>
      <c r="AD68" s="61">
        <f t="shared" si="26"/>
        <v>86.495999999999995</v>
      </c>
      <c r="AE68" s="61">
        <f t="shared" si="26"/>
        <v>149.61600000000001</v>
      </c>
      <c r="AF68" s="61">
        <f t="shared" si="26"/>
        <v>61.488</v>
      </c>
      <c r="AG68" s="61">
        <f t="shared" si="26"/>
        <v>200.54400000000001</v>
      </c>
      <c r="AH68" s="62">
        <f t="shared" si="26"/>
        <v>224.44800000000001</v>
      </c>
      <c r="AI68" s="63">
        <f t="shared" si="23"/>
        <v>4769.232</v>
      </c>
    </row>
    <row r="69" spans="2:35" ht="17.25" customHeight="1" x14ac:dyDescent="0.25">
      <c r="B69" s="7" t="s">
        <v>65</v>
      </c>
      <c r="C69" s="8" t="s">
        <v>32</v>
      </c>
      <c r="D69" s="28">
        <f t="shared" ref="D69:AH69" si="27">D40+(((D32)*1000*565))/10^6</f>
        <v>184.6215</v>
      </c>
      <c r="E69" s="3">
        <f t="shared" si="27"/>
        <v>222</v>
      </c>
      <c r="F69" s="3">
        <f t="shared" si="27"/>
        <v>220</v>
      </c>
      <c r="G69" s="3">
        <f t="shared" si="27"/>
        <v>223</v>
      </c>
      <c r="H69" s="3">
        <f t="shared" si="27"/>
        <v>223</v>
      </c>
      <c r="I69" s="3">
        <f t="shared" si="27"/>
        <v>205</v>
      </c>
      <c r="J69" s="3">
        <f t="shared" si="27"/>
        <v>172</v>
      </c>
      <c r="K69" s="3">
        <f t="shared" si="27"/>
        <v>153</v>
      </c>
      <c r="L69" s="3">
        <f t="shared" si="27"/>
        <v>131</v>
      </c>
      <c r="M69" s="3">
        <f t="shared" si="27"/>
        <v>146</v>
      </c>
      <c r="N69" s="3">
        <f t="shared" si="27"/>
        <v>140</v>
      </c>
      <c r="O69" s="3">
        <f t="shared" si="27"/>
        <v>144</v>
      </c>
      <c r="P69" s="3">
        <f t="shared" si="27"/>
        <v>138</v>
      </c>
      <c r="Q69" s="3">
        <f t="shared" si="27"/>
        <v>128</v>
      </c>
      <c r="R69" s="3">
        <f t="shared" si="27"/>
        <v>113</v>
      </c>
      <c r="S69" s="3">
        <f t="shared" si="27"/>
        <v>57</v>
      </c>
      <c r="T69" s="3">
        <f t="shared" si="27"/>
        <v>0</v>
      </c>
      <c r="U69" s="3">
        <f t="shared" si="27"/>
        <v>0</v>
      </c>
      <c r="V69" s="3">
        <f t="shared" si="27"/>
        <v>0</v>
      </c>
      <c r="W69" s="3">
        <f t="shared" si="27"/>
        <v>0</v>
      </c>
      <c r="X69" s="3">
        <f t="shared" si="27"/>
        <v>0</v>
      </c>
      <c r="Y69" s="3">
        <f t="shared" si="27"/>
        <v>0</v>
      </c>
      <c r="Z69" s="3">
        <f t="shared" si="27"/>
        <v>80</v>
      </c>
      <c r="AA69" s="3">
        <f t="shared" si="27"/>
        <v>141</v>
      </c>
      <c r="AB69" s="3">
        <f t="shared" si="27"/>
        <v>142.72909999999999</v>
      </c>
      <c r="AC69" s="3">
        <f t="shared" si="27"/>
        <v>105.197</v>
      </c>
      <c r="AD69" s="3">
        <f t="shared" si="27"/>
        <v>67.853999999999999</v>
      </c>
      <c r="AE69" s="3">
        <f t="shared" si="27"/>
        <v>52.362000000000002</v>
      </c>
      <c r="AF69" s="3">
        <f t="shared" si="27"/>
        <v>38.530499999999996</v>
      </c>
      <c r="AG69" s="3">
        <f t="shared" si="27"/>
        <v>149.91565</v>
      </c>
      <c r="AH69" s="36">
        <f t="shared" si="27"/>
        <v>177.102</v>
      </c>
      <c r="AI69" s="44">
        <f t="shared" si="23"/>
        <v>3554.3117499999998</v>
      </c>
    </row>
    <row r="70" spans="2:35" ht="17.25" customHeight="1" thickBot="1" x14ac:dyDescent="0.3">
      <c r="B70" s="7" t="s">
        <v>67</v>
      </c>
      <c r="C70" s="8" t="s">
        <v>63</v>
      </c>
      <c r="D70" s="90">
        <f>IFERROR((D69/D68)*100,"")</f>
        <v>74.309915958268931</v>
      </c>
      <c r="E70" s="90">
        <f t="shared" ref="E70:AH70" si="28">IFERROR((E69/E68)*100,"")</f>
        <v>76.219512195121951</v>
      </c>
      <c r="F70" s="90">
        <f t="shared" si="28"/>
        <v>75.470662495197317</v>
      </c>
      <c r="G70" s="90">
        <f t="shared" si="28"/>
        <v>76.955993595052732</v>
      </c>
      <c r="H70" s="90">
        <f t="shared" si="28"/>
        <v>76.701887623135761</v>
      </c>
      <c r="I70" s="90">
        <f t="shared" si="28"/>
        <v>81.457816771568446</v>
      </c>
      <c r="J70" s="90">
        <f t="shared" si="28"/>
        <v>75.998586072817247</v>
      </c>
      <c r="K70" s="90">
        <f t="shared" si="28"/>
        <v>75.247875354107649</v>
      </c>
      <c r="L70" s="90">
        <f t="shared" si="28"/>
        <v>74.894804244420044</v>
      </c>
      <c r="M70" s="90">
        <f t="shared" si="28"/>
        <v>74.006488240064883</v>
      </c>
      <c r="N70" s="90">
        <f t="shared" si="28"/>
        <v>74.747992482487618</v>
      </c>
      <c r="O70" s="90">
        <f t="shared" si="28"/>
        <v>74.367873078829945</v>
      </c>
      <c r="P70" s="90">
        <f t="shared" si="28"/>
        <v>74.117040474349068</v>
      </c>
      <c r="Q70" s="90">
        <f t="shared" si="28"/>
        <v>74.696545284780569</v>
      </c>
      <c r="R70" s="90">
        <f t="shared" si="28"/>
        <v>75.696677384780273</v>
      </c>
      <c r="S70" s="90">
        <f t="shared" si="28"/>
        <v>74.921135646687702</v>
      </c>
      <c r="T70" s="90" t="str">
        <f t="shared" si="28"/>
        <v/>
      </c>
      <c r="U70" s="90" t="str">
        <f t="shared" si="28"/>
        <v/>
      </c>
      <c r="V70" s="90" t="str">
        <f t="shared" si="28"/>
        <v/>
      </c>
      <c r="W70" s="90" t="str">
        <f t="shared" si="28"/>
        <v/>
      </c>
      <c r="X70" s="90" t="str">
        <f t="shared" si="28"/>
        <v/>
      </c>
      <c r="Y70" s="90" t="str">
        <f t="shared" si="28"/>
        <v/>
      </c>
      <c r="Z70" s="90">
        <f t="shared" si="28"/>
        <v>74.671445639187567</v>
      </c>
      <c r="AA70" s="90">
        <f t="shared" si="28"/>
        <v>76.27888860036353</v>
      </c>
      <c r="AB70" s="90">
        <f t="shared" si="28"/>
        <v>74.431111806424695</v>
      </c>
      <c r="AC70" s="90">
        <f t="shared" si="28"/>
        <v>78.608470827355319</v>
      </c>
      <c r="AD70" s="90">
        <f t="shared" si="28"/>
        <v>78.447558268590456</v>
      </c>
      <c r="AE70" s="90">
        <f t="shared" si="28"/>
        <v>34.997593840230991</v>
      </c>
      <c r="AF70" s="90">
        <f t="shared" si="28"/>
        <v>62.663446526151432</v>
      </c>
      <c r="AG70" s="90">
        <f t="shared" si="28"/>
        <v>74.754492779639378</v>
      </c>
      <c r="AH70" s="90">
        <f t="shared" si="28"/>
        <v>78.905581693755352</v>
      </c>
      <c r="AI70" s="44"/>
    </row>
    <row r="71" spans="2:35" ht="17.25" customHeight="1" x14ac:dyDescent="0.25">
      <c r="B71" s="7" t="s">
        <v>68</v>
      </c>
      <c r="C71" s="8" t="s">
        <v>32</v>
      </c>
      <c r="D71" s="28">
        <f t="shared" ref="D71:AH71" si="29">(D22*1000*4800)/10^6</f>
        <v>211.2</v>
      </c>
      <c r="E71" s="3">
        <f t="shared" si="29"/>
        <v>201.6</v>
      </c>
      <c r="F71" s="3">
        <f t="shared" si="29"/>
        <v>105.6</v>
      </c>
      <c r="G71" s="3">
        <f t="shared" si="29"/>
        <v>0</v>
      </c>
      <c r="H71" s="3">
        <f t="shared" si="29"/>
        <v>0</v>
      </c>
      <c r="I71" s="3">
        <f t="shared" si="29"/>
        <v>0</v>
      </c>
      <c r="J71" s="3">
        <f t="shared" si="29"/>
        <v>0</v>
      </c>
      <c r="K71" s="3">
        <f t="shared" si="29"/>
        <v>0</v>
      </c>
      <c r="L71" s="3">
        <f t="shared" si="29"/>
        <v>0</v>
      </c>
      <c r="M71" s="3">
        <f t="shared" si="29"/>
        <v>0</v>
      </c>
      <c r="N71" s="3">
        <f t="shared" si="29"/>
        <v>0</v>
      </c>
      <c r="O71" s="3">
        <f t="shared" si="29"/>
        <v>105.93600000000001</v>
      </c>
      <c r="P71" s="3">
        <f t="shared" si="29"/>
        <v>177.6</v>
      </c>
      <c r="Q71" s="3">
        <f t="shared" si="29"/>
        <v>164.59200000000001</v>
      </c>
      <c r="R71" s="3">
        <f t="shared" si="29"/>
        <v>192.96</v>
      </c>
      <c r="S71" s="3">
        <f t="shared" si="29"/>
        <v>187.2</v>
      </c>
      <c r="T71" s="3">
        <f t="shared" si="29"/>
        <v>163.19999999999999</v>
      </c>
      <c r="U71" s="3">
        <f t="shared" si="29"/>
        <v>182.4</v>
      </c>
      <c r="V71" s="3">
        <f t="shared" si="29"/>
        <v>187.2</v>
      </c>
      <c r="W71" s="3">
        <f t="shared" si="29"/>
        <v>182.4</v>
      </c>
      <c r="X71" s="3">
        <f t="shared" si="29"/>
        <v>182.4</v>
      </c>
      <c r="Y71" s="3">
        <f t="shared" si="29"/>
        <v>177.6</v>
      </c>
      <c r="Z71" s="3">
        <f t="shared" si="29"/>
        <v>171.26400000000001</v>
      </c>
      <c r="AA71" s="3">
        <f t="shared" si="29"/>
        <v>166.12799999999999</v>
      </c>
      <c r="AB71" s="3">
        <f t="shared" si="29"/>
        <v>172.8</v>
      </c>
      <c r="AC71" s="3">
        <f t="shared" si="29"/>
        <v>168</v>
      </c>
      <c r="AD71" s="3">
        <f t="shared" si="29"/>
        <v>182.4</v>
      </c>
      <c r="AE71" s="3">
        <f t="shared" si="29"/>
        <v>177.6</v>
      </c>
      <c r="AF71" s="3">
        <f t="shared" si="29"/>
        <v>158.63999999999999</v>
      </c>
      <c r="AG71" s="3">
        <f t="shared" si="29"/>
        <v>211.2</v>
      </c>
      <c r="AH71" s="36">
        <f t="shared" si="29"/>
        <v>211.2</v>
      </c>
      <c r="AI71" s="44">
        <f t="shared" si="23"/>
        <v>4041.1200000000003</v>
      </c>
    </row>
    <row r="72" spans="2:35" ht="17.25" customHeight="1" x14ac:dyDescent="0.25">
      <c r="B72" s="7" t="s">
        <v>69</v>
      </c>
      <c r="C72" s="8" t="s">
        <v>32</v>
      </c>
      <c r="D72" s="28">
        <f t="shared" ref="D72:AH72" si="30">D41+(((D33)*1000*565))/10^6</f>
        <v>163.99449999999999</v>
      </c>
      <c r="E72" s="3">
        <f t="shared" si="30"/>
        <v>154</v>
      </c>
      <c r="F72" s="3">
        <f t="shared" si="30"/>
        <v>75</v>
      </c>
      <c r="G72" s="3">
        <f t="shared" si="30"/>
        <v>0</v>
      </c>
      <c r="H72" s="3">
        <f t="shared" si="30"/>
        <v>0</v>
      </c>
      <c r="I72" s="3">
        <f t="shared" si="30"/>
        <v>0</v>
      </c>
      <c r="J72" s="3">
        <f t="shared" si="30"/>
        <v>0</v>
      </c>
      <c r="K72" s="3">
        <f t="shared" si="30"/>
        <v>0</v>
      </c>
      <c r="L72" s="3">
        <f t="shared" si="30"/>
        <v>0</v>
      </c>
      <c r="M72" s="3">
        <f t="shared" si="30"/>
        <v>0</v>
      </c>
      <c r="N72" s="3">
        <f t="shared" si="30"/>
        <v>0</v>
      </c>
      <c r="O72" s="3">
        <f t="shared" si="30"/>
        <v>82</v>
      </c>
      <c r="P72" s="3">
        <f t="shared" si="30"/>
        <v>137</v>
      </c>
      <c r="Q72" s="3">
        <f t="shared" si="30"/>
        <v>128</v>
      </c>
      <c r="R72" s="3">
        <f t="shared" si="30"/>
        <v>141</v>
      </c>
      <c r="S72" s="3">
        <f t="shared" si="30"/>
        <v>133</v>
      </c>
      <c r="T72" s="3">
        <f t="shared" si="30"/>
        <v>135</v>
      </c>
      <c r="U72" s="3">
        <f t="shared" si="30"/>
        <v>138.0172</v>
      </c>
      <c r="V72" s="3">
        <f t="shared" si="30"/>
        <v>146.73741000000001</v>
      </c>
      <c r="W72" s="3">
        <f t="shared" si="30"/>
        <v>143.341195</v>
      </c>
      <c r="X72" s="3">
        <f t="shared" si="30"/>
        <v>145.12649999999999</v>
      </c>
      <c r="Y72" s="3">
        <f t="shared" si="30"/>
        <v>145.108</v>
      </c>
      <c r="Z72" s="3">
        <f t="shared" si="30"/>
        <v>141.0231</v>
      </c>
      <c r="AA72" s="3">
        <f t="shared" si="30"/>
        <v>134.04909000000001</v>
      </c>
      <c r="AB72" s="3">
        <f t="shared" si="30"/>
        <v>133.97790000000001</v>
      </c>
      <c r="AC72" s="3">
        <f t="shared" si="30"/>
        <v>131.83099999999999</v>
      </c>
      <c r="AD72" s="3">
        <f t="shared" si="30"/>
        <v>139.05699999999999</v>
      </c>
      <c r="AE72" s="3">
        <f t="shared" si="30"/>
        <v>136.148</v>
      </c>
      <c r="AF72" s="3">
        <f t="shared" si="30"/>
        <v>129.78900000000002</v>
      </c>
      <c r="AG72" s="3">
        <f t="shared" si="30"/>
        <v>155.20949999999999</v>
      </c>
      <c r="AH72" s="36">
        <f t="shared" si="30"/>
        <v>162.5145</v>
      </c>
      <c r="AI72" s="44">
        <f t="shared" si="23"/>
        <v>3130.9238949999999</v>
      </c>
    </row>
    <row r="73" spans="2:35" ht="17.25" customHeight="1" thickBot="1" x14ac:dyDescent="0.3">
      <c r="B73" s="132" t="s">
        <v>70</v>
      </c>
      <c r="C73" s="133" t="s">
        <v>63</v>
      </c>
      <c r="D73" s="90">
        <f>IFERROR((D72/D71)*100,"")</f>
        <v>77.648910984848484</v>
      </c>
      <c r="E73" s="90">
        <f t="shared" ref="E73:AH73" si="31">IFERROR((E72/E71)*100,"")</f>
        <v>76.3888888888889</v>
      </c>
      <c r="F73" s="90">
        <f t="shared" si="31"/>
        <v>71.02272727272728</v>
      </c>
      <c r="G73" s="90" t="str">
        <f t="shared" ref="G73" si="32">IFERROR((G72/G71)*100,"")</f>
        <v/>
      </c>
      <c r="H73" s="90" t="str">
        <f t="shared" ref="H73" si="33">IFERROR((H72/H71)*100,"")</f>
        <v/>
      </c>
      <c r="I73" s="90" t="str">
        <f t="shared" ref="I73" si="34">IFERROR((I72/I71)*100,"")</f>
        <v/>
      </c>
      <c r="J73" s="90" t="str">
        <f t="shared" ref="J73" si="35">IFERROR((J72/J71)*100,"")</f>
        <v/>
      </c>
      <c r="K73" s="90" t="str">
        <f t="shared" ref="K73" si="36">IFERROR((K72/K71)*100,"")</f>
        <v/>
      </c>
      <c r="L73" s="90" t="str">
        <f t="shared" ref="L73" si="37">IFERROR((L72/L71)*100,"")</f>
        <v/>
      </c>
      <c r="M73" s="90" t="str">
        <f t="shared" ref="M73" si="38">IFERROR((M72/M71)*100,"")</f>
        <v/>
      </c>
      <c r="N73" s="90" t="str">
        <f t="shared" ref="N73" si="39">IFERROR((N72/N71)*100,"")</f>
        <v/>
      </c>
      <c r="O73" s="90">
        <f t="shared" si="31"/>
        <v>77.405225796707441</v>
      </c>
      <c r="P73" s="90">
        <f t="shared" si="31"/>
        <v>77.13963963963964</v>
      </c>
      <c r="Q73" s="90">
        <f t="shared" si="31"/>
        <v>77.76805677068144</v>
      </c>
      <c r="R73" s="90">
        <f t="shared" si="31"/>
        <v>73.072139303482587</v>
      </c>
      <c r="S73" s="90">
        <f t="shared" si="31"/>
        <v>71.047008547008545</v>
      </c>
      <c r="T73" s="90">
        <f t="shared" si="31"/>
        <v>82.72058823529413</v>
      </c>
      <c r="U73" s="90">
        <f t="shared" si="31"/>
        <v>75.667324561403504</v>
      </c>
      <c r="V73" s="90">
        <f t="shared" si="31"/>
        <v>78.385368589743592</v>
      </c>
      <c r="W73" s="90">
        <f t="shared" si="31"/>
        <v>78.586181469298239</v>
      </c>
      <c r="X73" s="90">
        <f t="shared" si="31"/>
        <v>79.56496710526315</v>
      </c>
      <c r="Y73" s="90">
        <f t="shared" si="31"/>
        <v>81.704954954954957</v>
      </c>
      <c r="Z73" s="90">
        <f t="shared" si="31"/>
        <v>82.34252382286995</v>
      </c>
      <c r="AA73" s="90">
        <f t="shared" si="31"/>
        <v>80.690244871424454</v>
      </c>
      <c r="AB73" s="90">
        <f t="shared" si="31"/>
        <v>77.53350694444444</v>
      </c>
      <c r="AC73" s="90">
        <f t="shared" si="31"/>
        <v>78.470833333333317</v>
      </c>
      <c r="AD73" s="90">
        <f t="shared" si="31"/>
        <v>76.237390350877192</v>
      </c>
      <c r="AE73" s="90">
        <f t="shared" si="31"/>
        <v>76.659909909909913</v>
      </c>
      <c r="AF73" s="90">
        <f t="shared" si="31"/>
        <v>81.813540090771568</v>
      </c>
      <c r="AG73" s="90">
        <f t="shared" si="31"/>
        <v>73.489346590909093</v>
      </c>
      <c r="AH73" s="90">
        <f t="shared" si="31"/>
        <v>76.948153409090907</v>
      </c>
      <c r="AI73" s="71"/>
    </row>
    <row r="74" spans="2:35" ht="17.25" customHeight="1" thickBot="1" x14ac:dyDescent="0.3">
      <c r="B74" s="237" t="s">
        <v>72</v>
      </c>
      <c r="C74" s="238"/>
      <c r="D74" s="228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29"/>
      <c r="AC74" s="229"/>
      <c r="AD74" s="229"/>
      <c r="AE74" s="229"/>
      <c r="AF74" s="229"/>
      <c r="AG74" s="229"/>
      <c r="AH74" s="229"/>
      <c r="AI74" s="230"/>
    </row>
    <row r="75" spans="2:35" ht="17.25" customHeight="1" x14ac:dyDescent="0.25">
      <c r="B75" s="130" t="s">
        <v>71</v>
      </c>
      <c r="C75" s="134" t="s">
        <v>32</v>
      </c>
      <c r="D75" s="60">
        <f t="shared" ref="D75:AH75" si="40">SUM(D42:D44)</f>
        <v>0</v>
      </c>
      <c r="E75" s="61">
        <f t="shared" si="40"/>
        <v>0</v>
      </c>
      <c r="F75" s="61">
        <f t="shared" si="40"/>
        <v>88.857300000000009</v>
      </c>
      <c r="G75" s="61">
        <f t="shared" si="40"/>
        <v>162.97554</v>
      </c>
      <c r="H75" s="61">
        <f t="shared" si="40"/>
        <v>149.72075999999998</v>
      </c>
      <c r="I75" s="61">
        <f t="shared" si="40"/>
        <v>148.02349379999998</v>
      </c>
      <c r="J75" s="61">
        <f t="shared" si="40"/>
        <v>148.15229099999999</v>
      </c>
      <c r="K75" s="61">
        <f t="shared" si="40"/>
        <v>144.8986056</v>
      </c>
      <c r="L75" s="61">
        <f t="shared" si="40"/>
        <v>151.3869042</v>
      </c>
      <c r="M75" s="61">
        <f t="shared" si="40"/>
        <v>132.49337639999999</v>
      </c>
      <c r="N75" s="61">
        <f t="shared" si="40"/>
        <v>140.29638</v>
      </c>
      <c r="O75" s="61">
        <f t="shared" si="40"/>
        <v>68.460419999999999</v>
      </c>
      <c r="P75" s="61">
        <f t="shared" si="40"/>
        <v>0</v>
      </c>
      <c r="Q75" s="61">
        <f t="shared" si="40"/>
        <v>0</v>
      </c>
      <c r="R75" s="61">
        <f t="shared" si="40"/>
        <v>0</v>
      </c>
      <c r="S75" s="61">
        <f t="shared" si="40"/>
        <v>0</v>
      </c>
      <c r="T75" s="61">
        <f t="shared" si="40"/>
        <v>0</v>
      </c>
      <c r="U75" s="61">
        <f t="shared" si="40"/>
        <v>0</v>
      </c>
      <c r="V75" s="61">
        <f t="shared" si="40"/>
        <v>0</v>
      </c>
      <c r="W75" s="61">
        <f t="shared" si="40"/>
        <v>0</v>
      </c>
      <c r="X75" s="61">
        <f t="shared" si="40"/>
        <v>0</v>
      </c>
      <c r="Y75" s="61">
        <f t="shared" si="40"/>
        <v>0</v>
      </c>
      <c r="Z75" s="61">
        <f t="shared" si="40"/>
        <v>0</v>
      </c>
      <c r="AA75" s="61">
        <f t="shared" si="40"/>
        <v>0</v>
      </c>
      <c r="AB75" s="61">
        <f t="shared" si="40"/>
        <v>0</v>
      </c>
      <c r="AC75" s="61">
        <f t="shared" si="40"/>
        <v>0</v>
      </c>
      <c r="AD75" s="61">
        <f t="shared" si="40"/>
        <v>0</v>
      </c>
      <c r="AE75" s="61">
        <f t="shared" si="40"/>
        <v>0</v>
      </c>
      <c r="AF75" s="61">
        <f t="shared" si="40"/>
        <v>0</v>
      </c>
      <c r="AG75" s="61">
        <f t="shared" si="40"/>
        <v>0</v>
      </c>
      <c r="AH75" s="62">
        <f t="shared" si="40"/>
        <v>0</v>
      </c>
      <c r="AI75" s="63">
        <f t="shared" si="23"/>
        <v>1335.2650709999998</v>
      </c>
    </row>
    <row r="76" spans="2:35" ht="17.25" customHeight="1" x14ac:dyDescent="0.25">
      <c r="B76" s="7" t="s">
        <v>58</v>
      </c>
      <c r="C76" s="54" t="s">
        <v>32</v>
      </c>
      <c r="D76" s="28">
        <f t="shared" ref="D76:AH76" si="41">(SUM(D34:D37)*1000*565)/10^6</f>
        <v>3.9550000000000002E-3</v>
      </c>
      <c r="E76" s="28">
        <f t="shared" si="41"/>
        <v>5.6499999999999996E-3</v>
      </c>
      <c r="F76" s="28">
        <f t="shared" si="41"/>
        <v>1.017E-2</v>
      </c>
      <c r="G76" s="28">
        <f t="shared" si="41"/>
        <v>3.1074999999999998E-2</v>
      </c>
      <c r="H76" s="28">
        <f t="shared" si="41"/>
        <v>0</v>
      </c>
      <c r="I76" s="28">
        <f t="shared" si="41"/>
        <v>0</v>
      </c>
      <c r="J76" s="28">
        <f t="shared" si="41"/>
        <v>0</v>
      </c>
      <c r="K76" s="28">
        <f t="shared" si="41"/>
        <v>0</v>
      </c>
      <c r="L76" s="28">
        <f t="shared" si="41"/>
        <v>0</v>
      </c>
      <c r="M76" s="28">
        <f t="shared" si="41"/>
        <v>5.6500000000000002E-2</v>
      </c>
      <c r="N76" s="28">
        <f t="shared" si="41"/>
        <v>0.11978</v>
      </c>
      <c r="O76" s="28">
        <f t="shared" si="41"/>
        <v>3.692815</v>
      </c>
      <c r="P76" s="28">
        <f t="shared" si="41"/>
        <v>0</v>
      </c>
      <c r="Q76" s="28">
        <f t="shared" si="41"/>
        <v>0</v>
      </c>
      <c r="R76" s="28">
        <f t="shared" si="41"/>
        <v>0.15989500000000001</v>
      </c>
      <c r="S76" s="28">
        <f t="shared" si="41"/>
        <v>0.96614999999999995</v>
      </c>
      <c r="T76" s="28">
        <f t="shared" si="41"/>
        <v>7.6274999999999996E-2</v>
      </c>
      <c r="U76" s="28">
        <f t="shared" si="41"/>
        <v>3.8984999999999999E-2</v>
      </c>
      <c r="V76" s="28">
        <f t="shared" si="41"/>
        <v>0.18023500000000001</v>
      </c>
      <c r="W76" s="28">
        <f t="shared" si="41"/>
        <v>5.9889999999999999E-2</v>
      </c>
      <c r="X76" s="28">
        <f t="shared" si="41"/>
        <v>0.2147</v>
      </c>
      <c r="Y76" s="28">
        <f t="shared" si="41"/>
        <v>10.08525</v>
      </c>
      <c r="Z76" s="28">
        <f t="shared" si="41"/>
        <v>11.514699999999999</v>
      </c>
      <c r="AA76" s="28">
        <f t="shared" si="41"/>
        <v>6.7235000000000003E-2</v>
      </c>
      <c r="AB76" s="28">
        <f t="shared" si="41"/>
        <v>1.4520500000000001</v>
      </c>
      <c r="AC76" s="28">
        <f t="shared" si="41"/>
        <v>21.204450000000001</v>
      </c>
      <c r="AD76" s="28">
        <f t="shared" si="41"/>
        <v>19.317350000000001</v>
      </c>
      <c r="AE76" s="28">
        <f t="shared" si="41"/>
        <v>4.407</v>
      </c>
      <c r="AF76" s="28">
        <f t="shared" si="41"/>
        <v>10.1135</v>
      </c>
      <c r="AG76" s="28">
        <f t="shared" si="41"/>
        <v>18.345549999999999</v>
      </c>
      <c r="AH76" s="28">
        <f t="shared" si="41"/>
        <v>8.7772749999999995</v>
      </c>
      <c r="AI76" s="44">
        <f t="shared" si="23"/>
        <v>110.90043500000002</v>
      </c>
    </row>
    <row r="77" spans="2:35" s="1" customFormat="1" ht="38.25" customHeight="1" x14ac:dyDescent="0.25">
      <c r="B77" s="9" t="s">
        <v>102</v>
      </c>
      <c r="C77" s="54" t="s">
        <v>32</v>
      </c>
      <c r="D77" s="28">
        <f t="shared" ref="D77:AH77" si="42">D65+D72+D69+((D24*860.5)/10^6)+D75+D76</f>
        <v>626.01391047999994</v>
      </c>
      <c r="E77" s="3">
        <f t="shared" si="42"/>
        <v>637.52615099999991</v>
      </c>
      <c r="F77" s="3">
        <f t="shared" si="42"/>
        <v>637.30232560000002</v>
      </c>
      <c r="G77" s="3">
        <f t="shared" si="42"/>
        <v>636.87458560000005</v>
      </c>
      <c r="H77" s="3">
        <f t="shared" si="42"/>
        <v>624.13514476</v>
      </c>
      <c r="I77" s="3">
        <f t="shared" si="42"/>
        <v>598.33034013333327</v>
      </c>
      <c r="J77" s="3">
        <f t="shared" si="42"/>
        <v>556.2956926666667</v>
      </c>
      <c r="K77" s="3">
        <f t="shared" si="42"/>
        <v>516.55190393333328</v>
      </c>
      <c r="L77" s="3">
        <f t="shared" si="42"/>
        <v>490.17980619999997</v>
      </c>
      <c r="M77" s="3">
        <f t="shared" si="42"/>
        <v>502.83207340000001</v>
      </c>
      <c r="N77" s="3">
        <f t="shared" si="42"/>
        <v>497.63886028000002</v>
      </c>
      <c r="O77" s="3">
        <f t="shared" si="42"/>
        <v>515.81115532000001</v>
      </c>
      <c r="P77" s="3">
        <f t="shared" si="42"/>
        <v>496.28142379999997</v>
      </c>
      <c r="Q77" s="3">
        <f t="shared" si="42"/>
        <v>479.98612184000001</v>
      </c>
      <c r="R77" s="3">
        <f t="shared" si="42"/>
        <v>494.12159879999996</v>
      </c>
      <c r="S77" s="3">
        <f t="shared" si="42"/>
        <v>534.20199151999998</v>
      </c>
      <c r="T77" s="3">
        <f t="shared" si="42"/>
        <v>495.57739860000004</v>
      </c>
      <c r="U77" s="3">
        <f t="shared" si="42"/>
        <v>496.44897980000007</v>
      </c>
      <c r="V77" s="3">
        <f t="shared" si="42"/>
        <v>513.88011976000007</v>
      </c>
      <c r="W77" s="3">
        <f t="shared" si="42"/>
        <v>533.69406316000004</v>
      </c>
      <c r="X77" s="3">
        <f t="shared" si="42"/>
        <v>580.43750167999997</v>
      </c>
      <c r="Y77" s="3">
        <f t="shared" si="42"/>
        <v>563.83745259999989</v>
      </c>
      <c r="Z77" s="3">
        <f t="shared" si="42"/>
        <v>577.9492039999999</v>
      </c>
      <c r="AA77" s="3">
        <f t="shared" si="42"/>
        <v>554.11309628000004</v>
      </c>
      <c r="AB77" s="3">
        <f t="shared" si="42"/>
        <v>563.61781287999997</v>
      </c>
      <c r="AC77" s="3">
        <f t="shared" si="42"/>
        <v>530.78486948</v>
      </c>
      <c r="AD77" s="3">
        <f t="shared" si="42"/>
        <v>487.74063555999993</v>
      </c>
      <c r="AE77" s="3">
        <f t="shared" si="42"/>
        <v>446.04191764000001</v>
      </c>
      <c r="AF77" s="3">
        <f t="shared" si="42"/>
        <v>494.59293600000001</v>
      </c>
      <c r="AG77" s="3">
        <f t="shared" si="42"/>
        <v>592.84456035999995</v>
      </c>
      <c r="AH77" s="36">
        <f t="shared" si="42"/>
        <v>611.02249756000003</v>
      </c>
      <c r="AI77" s="44">
        <f t="shared" si="23"/>
        <v>16886.666130693331</v>
      </c>
    </row>
    <row r="78" spans="2:35" s="1" customFormat="1" ht="43.5" customHeight="1" x14ac:dyDescent="0.25">
      <c r="B78" s="9" t="s">
        <v>103</v>
      </c>
      <c r="C78" s="54" t="s">
        <v>44</v>
      </c>
      <c r="D78" s="28">
        <f t="shared" ref="D78:AH78" si="43">(((D13+D14+D15)*D49)+((D21+D22)*1000*D50)+(D24*D51)+((SUM(D5:D12))*D49))</f>
        <v>1539842.2</v>
      </c>
      <c r="E78" s="28">
        <f t="shared" si="43"/>
        <v>1621925.2234</v>
      </c>
      <c r="F78" s="28">
        <f t="shared" si="43"/>
        <v>1851304.0099999998</v>
      </c>
      <c r="G78" s="28">
        <f t="shared" si="43"/>
        <v>1996360.33</v>
      </c>
      <c r="H78" s="28">
        <f t="shared" si="43"/>
        <v>1949289.31</v>
      </c>
      <c r="I78" s="28">
        <f t="shared" si="43"/>
        <v>1900604.7325999998</v>
      </c>
      <c r="J78" s="28">
        <f t="shared" si="43"/>
        <v>1834141.6950000001</v>
      </c>
      <c r="K78" s="28">
        <f t="shared" si="43"/>
        <v>1776592.3044000003</v>
      </c>
      <c r="L78" s="28">
        <f t="shared" si="43"/>
        <v>1657897.3163999999</v>
      </c>
      <c r="M78" s="28">
        <f t="shared" si="43"/>
        <v>1607237.9440000001</v>
      </c>
      <c r="N78" s="28">
        <f t="shared" si="43"/>
        <v>1648110.18</v>
      </c>
      <c r="O78" s="28">
        <f t="shared" si="43"/>
        <v>1574055.69</v>
      </c>
      <c r="P78" s="28">
        <f t="shared" si="43"/>
        <v>1428002.0274999999</v>
      </c>
      <c r="Q78" s="28">
        <f t="shared" si="43"/>
        <v>1378802.77</v>
      </c>
      <c r="R78" s="28">
        <f t="shared" si="43"/>
        <v>1393988.36</v>
      </c>
      <c r="S78" s="28">
        <f t="shared" si="43"/>
        <v>1503085.8872400001</v>
      </c>
      <c r="T78" s="28">
        <f t="shared" si="43"/>
        <v>1489397.4002000003</v>
      </c>
      <c r="U78" s="28">
        <f t="shared" si="43"/>
        <v>1500503.8032000002</v>
      </c>
      <c r="V78" s="28">
        <f t="shared" si="43"/>
        <v>1535806.3395999998</v>
      </c>
      <c r="W78" s="28">
        <f t="shared" si="43"/>
        <v>1583272.46</v>
      </c>
      <c r="X78" s="28">
        <f t="shared" si="43"/>
        <v>1706529.4897999999</v>
      </c>
      <c r="Y78" s="28">
        <f t="shared" si="43"/>
        <v>1669935.18</v>
      </c>
      <c r="Z78" s="28">
        <f t="shared" si="43"/>
        <v>1609592.4826</v>
      </c>
      <c r="AA78" s="28">
        <f t="shared" si="43"/>
        <v>1458255.8599999999</v>
      </c>
      <c r="AB78" s="28">
        <f t="shared" si="43"/>
        <v>1483735.55</v>
      </c>
      <c r="AC78" s="28">
        <f t="shared" si="43"/>
        <v>1375934.16</v>
      </c>
      <c r="AD78" s="28">
        <f t="shared" si="43"/>
        <v>1317451.371</v>
      </c>
      <c r="AE78" s="28">
        <f t="shared" si="43"/>
        <v>1365216.8229999999</v>
      </c>
      <c r="AF78" s="28">
        <f t="shared" si="43"/>
        <v>1700376.4744000002</v>
      </c>
      <c r="AG78" s="28">
        <f t="shared" si="43"/>
        <v>1532535.1146</v>
      </c>
      <c r="AH78" s="28">
        <f t="shared" si="43"/>
        <v>1553772.307</v>
      </c>
      <c r="AI78" s="44">
        <f t="shared" si="23"/>
        <v>49543554.795939997</v>
      </c>
    </row>
    <row r="79" spans="2:35" s="2" customFormat="1" ht="18" customHeight="1" thickBot="1" x14ac:dyDescent="0.3">
      <c r="B79" s="55" t="s">
        <v>60</v>
      </c>
      <c r="C79" s="56" t="s">
        <v>56</v>
      </c>
      <c r="D79" s="57">
        <f>IFERROR(D78/D77,"")</f>
        <v>2459.7571622958294</v>
      </c>
      <c r="E79" s="57">
        <f t="shared" ref="E79:AH79" si="44">IFERROR(E78/E77,"")</f>
        <v>2544.0920672130987</v>
      </c>
      <c r="F79" s="57">
        <f t="shared" si="44"/>
        <v>2904.9070364792024</v>
      </c>
      <c r="G79" s="57">
        <f t="shared" si="44"/>
        <v>3134.6208109705422</v>
      </c>
      <c r="H79" s="57">
        <f t="shared" si="44"/>
        <v>3123.1846601901652</v>
      </c>
      <c r="I79" s="57">
        <f t="shared" si="44"/>
        <v>3176.5140510448873</v>
      </c>
      <c r="J79" s="57">
        <f t="shared" si="44"/>
        <v>3297.0625499684047</v>
      </c>
      <c r="K79" s="57">
        <f t="shared" si="44"/>
        <v>3439.3296992460396</v>
      </c>
      <c r="L79" s="57">
        <f t="shared" si="44"/>
        <v>3382.2227995323728</v>
      </c>
      <c r="M79" s="57">
        <f t="shared" si="44"/>
        <v>3196.3711724519444</v>
      </c>
      <c r="N79" s="57">
        <f t="shared" si="44"/>
        <v>3311.8598878565858</v>
      </c>
      <c r="O79" s="57">
        <f t="shared" si="44"/>
        <v>3051.6123464283824</v>
      </c>
      <c r="P79" s="57">
        <f t="shared" si="44"/>
        <v>2877.4037451691538</v>
      </c>
      <c r="Q79" s="57">
        <f t="shared" si="44"/>
        <v>2872.5888255152809</v>
      </c>
      <c r="R79" s="57">
        <f t="shared" si="44"/>
        <v>2821.1443567441161</v>
      </c>
      <c r="S79" s="57">
        <f t="shared" si="44"/>
        <v>2813.7032641214441</v>
      </c>
      <c r="T79" s="57">
        <f t="shared" si="44"/>
        <v>3005.3779781070107</v>
      </c>
      <c r="U79" s="57">
        <f t="shared" si="44"/>
        <v>3022.473334126892</v>
      </c>
      <c r="V79" s="57">
        <f t="shared" si="44"/>
        <v>2988.6471193267312</v>
      </c>
      <c r="W79" s="57">
        <f t="shared" si="44"/>
        <v>2966.629328093798</v>
      </c>
      <c r="X79" s="57">
        <f t="shared" si="44"/>
        <v>2940.0744866771615</v>
      </c>
      <c r="Y79" s="57">
        <f t="shared" si="44"/>
        <v>2961.7315634133529</v>
      </c>
      <c r="Z79" s="57">
        <f t="shared" si="44"/>
        <v>2785.0068335763299</v>
      </c>
      <c r="AA79" s="57">
        <f t="shared" si="44"/>
        <v>2631.6935473821136</v>
      </c>
      <c r="AB79" s="57">
        <f t="shared" si="44"/>
        <v>2632.5206835077488</v>
      </c>
      <c r="AC79" s="57">
        <f t="shared" si="44"/>
        <v>2592.2633426758694</v>
      </c>
      <c r="AD79" s="57">
        <f t="shared" si="44"/>
        <v>2701.1310416803121</v>
      </c>
      <c r="AE79" s="57">
        <f t="shared" si="44"/>
        <v>3060.7366012220068</v>
      </c>
      <c r="AF79" s="57">
        <f t="shared" si="44"/>
        <v>3437.9311765989319</v>
      </c>
      <c r="AG79" s="57">
        <f t="shared" si="44"/>
        <v>2585.0538523443324</v>
      </c>
      <c r="AH79" s="57">
        <f t="shared" si="44"/>
        <v>2542.9052337756607</v>
      </c>
      <c r="AI79" s="47"/>
    </row>
    <row r="80" spans="2:35" ht="15.75" thickBot="1" x14ac:dyDescent="0.3"/>
    <row r="81" spans="2:4" ht="22.5" customHeight="1" thickBot="1" x14ac:dyDescent="0.3">
      <c r="B81" s="151" t="s">
        <v>109</v>
      </c>
      <c r="C81" s="150" t="s">
        <v>39</v>
      </c>
      <c r="D81" s="153">
        <f>SUMPRODUCT(D26:AH26,D53:AH53)/SUM(D26:AH26)</f>
        <v>5.9246375840120571</v>
      </c>
    </row>
    <row r="82" spans="2:4" ht="22.5" customHeight="1" thickBot="1" x14ac:dyDescent="0.3">
      <c r="B82" s="151" t="s">
        <v>110</v>
      </c>
      <c r="C82" s="150" t="s">
        <v>39</v>
      </c>
      <c r="D82" s="153">
        <f>SUMPRODUCT(D56:AH56,D57:AH57)/SUM(D56:AH56)</f>
        <v>6.486043711752437</v>
      </c>
    </row>
    <row r="83" spans="2:4" ht="22.5" customHeight="1" thickBot="1" x14ac:dyDescent="0.3">
      <c r="B83" s="151" t="s">
        <v>136</v>
      </c>
      <c r="C83" s="150" t="s">
        <v>56</v>
      </c>
      <c r="D83" s="153">
        <f>SUMPRODUCT(D77:AH77,D79:AH79)/SUM(D77:AH77)</f>
        <v>2933.8860857732752</v>
      </c>
    </row>
    <row r="84" spans="2:4" ht="22.5" customHeight="1" thickBot="1" x14ac:dyDescent="0.3">
      <c r="B84" s="152" t="s">
        <v>105</v>
      </c>
      <c r="C84" s="150" t="s">
        <v>106</v>
      </c>
      <c r="D84" s="153">
        <f>AH55</f>
        <v>81.054559934458311</v>
      </c>
    </row>
    <row r="85" spans="2:4" ht="22.5" customHeight="1" thickBot="1" x14ac:dyDescent="0.3">
      <c r="B85" s="152" t="s">
        <v>107</v>
      </c>
      <c r="C85" s="150" t="s">
        <v>106</v>
      </c>
      <c r="D85" s="153">
        <f>SUM(D61:AH61)/10^5</f>
        <v>119.00610048373757</v>
      </c>
    </row>
    <row r="86" spans="2:4" ht="22.5" customHeight="1" thickBot="1" x14ac:dyDescent="0.3">
      <c r="B86" s="152" t="s">
        <v>108</v>
      </c>
      <c r="C86" s="150" t="s">
        <v>106</v>
      </c>
      <c r="D86" s="153">
        <f>D84+D85</f>
        <v>200.06066041819588</v>
      </c>
    </row>
  </sheetData>
  <mergeCells count="23">
    <mergeCell ref="B45:C45"/>
    <mergeCell ref="D45:AI45"/>
    <mergeCell ref="B3:C3"/>
    <mergeCell ref="B4:C4"/>
    <mergeCell ref="D4:AI4"/>
    <mergeCell ref="B20:C20"/>
    <mergeCell ref="D20:AI20"/>
    <mergeCell ref="B23:C23"/>
    <mergeCell ref="D23:AI23"/>
    <mergeCell ref="B25:C25"/>
    <mergeCell ref="B29:C29"/>
    <mergeCell ref="D29:AI29"/>
    <mergeCell ref="B38:C38"/>
    <mergeCell ref="D38:AI38"/>
    <mergeCell ref="B74:C74"/>
    <mergeCell ref="D74:AI74"/>
    <mergeCell ref="B48:C48"/>
    <mergeCell ref="D48:AI48"/>
    <mergeCell ref="B63:C63"/>
    <mergeCell ref="D63:AI63"/>
    <mergeCell ref="B67:C67"/>
    <mergeCell ref="D67:AI67"/>
    <mergeCell ref="B58:C58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86"/>
  <sheetViews>
    <sheetView zoomScale="80" zoomScaleNormal="80" workbookViewId="0">
      <pane xSplit="3" ySplit="4" topLeftCell="D67" activePane="bottomRight" state="frozen"/>
      <selection pane="topRight" activeCell="D1" sqref="D1"/>
      <selection pane="bottomLeft" activeCell="A5" sqref="A5"/>
      <selection pane="bottomRight" activeCell="G88" sqref="G88"/>
    </sheetView>
  </sheetViews>
  <sheetFormatPr defaultRowHeight="15" x14ac:dyDescent="0.25"/>
  <cols>
    <col min="2" max="2" width="61.7109375" bestFit="1" customWidth="1"/>
    <col min="3" max="3" width="12.140625" bestFit="1" customWidth="1"/>
    <col min="4" max="4" width="11.42578125" customWidth="1"/>
    <col min="5" max="5" width="11.5703125" bestFit="1" customWidth="1"/>
    <col min="6" max="6" width="12.5703125" bestFit="1" customWidth="1"/>
    <col min="7" max="32" width="11.5703125" bestFit="1" customWidth="1"/>
    <col min="33" max="33" width="12.7109375" bestFit="1" customWidth="1"/>
  </cols>
  <sheetData>
    <row r="1" spans="2:33" x14ac:dyDescent="0.25">
      <c r="E1" s="160"/>
      <c r="F1" s="160"/>
    </row>
    <row r="2" spans="2:33" ht="15.75" customHeight="1" thickBot="1" x14ac:dyDescent="0.3">
      <c r="E2" s="160"/>
      <c r="F2" s="160"/>
    </row>
    <row r="3" spans="2:33" ht="15.75" customHeight="1" thickBot="1" x14ac:dyDescent="0.3">
      <c r="B3" s="233" t="s">
        <v>33</v>
      </c>
      <c r="C3" s="234"/>
      <c r="D3" s="48">
        <v>42401</v>
      </c>
      <c r="E3" s="48">
        <v>42402</v>
      </c>
      <c r="F3" s="48">
        <v>42403</v>
      </c>
      <c r="G3" s="48">
        <v>42404</v>
      </c>
      <c r="H3" s="48">
        <v>42405</v>
      </c>
      <c r="I3" s="48">
        <v>42406</v>
      </c>
      <c r="J3" s="48">
        <v>42407</v>
      </c>
      <c r="K3" s="48">
        <v>42408</v>
      </c>
      <c r="L3" s="48">
        <v>42409</v>
      </c>
      <c r="M3" s="48">
        <v>42410</v>
      </c>
      <c r="N3" s="48">
        <v>42411</v>
      </c>
      <c r="O3" s="48">
        <v>42412</v>
      </c>
      <c r="P3" s="48">
        <v>42413</v>
      </c>
      <c r="Q3" s="48">
        <v>42414</v>
      </c>
      <c r="R3" s="48">
        <v>42415</v>
      </c>
      <c r="S3" s="48">
        <v>42416</v>
      </c>
      <c r="T3" s="48">
        <v>42417</v>
      </c>
      <c r="U3" s="48">
        <v>42418</v>
      </c>
      <c r="V3" s="48">
        <v>42419</v>
      </c>
      <c r="W3" s="48">
        <v>42420</v>
      </c>
      <c r="X3" s="48">
        <v>42421</v>
      </c>
      <c r="Y3" s="48">
        <v>42422</v>
      </c>
      <c r="Z3" s="48">
        <v>42423</v>
      </c>
      <c r="AA3" s="48">
        <v>42424</v>
      </c>
      <c r="AB3" s="48">
        <v>42425</v>
      </c>
      <c r="AC3" s="48">
        <v>42426</v>
      </c>
      <c r="AD3" s="48">
        <v>42427</v>
      </c>
      <c r="AE3" s="48">
        <v>42428</v>
      </c>
      <c r="AF3" s="48">
        <v>42429</v>
      </c>
      <c r="AG3" s="52" t="s">
        <v>45</v>
      </c>
    </row>
    <row r="4" spans="2:33" ht="15.75" customHeight="1" thickBot="1" x14ac:dyDescent="0.3">
      <c r="B4" s="231" t="s">
        <v>16</v>
      </c>
      <c r="C4" s="232"/>
      <c r="D4" s="246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8"/>
    </row>
    <row r="5" spans="2:33" ht="15.75" customHeight="1" x14ac:dyDescent="0.25">
      <c r="B5" s="22" t="s">
        <v>0</v>
      </c>
      <c r="C5" s="101" t="s">
        <v>1</v>
      </c>
      <c r="D5" s="165">
        <v>0</v>
      </c>
      <c r="E5" s="166">
        <v>2094.1999999999998</v>
      </c>
      <c r="F5" s="166">
        <v>4525</v>
      </c>
      <c r="G5" s="166">
        <v>4430</v>
      </c>
      <c r="H5" s="166">
        <v>2876.9</v>
      </c>
      <c r="I5" s="166">
        <v>72.41</v>
      </c>
      <c r="J5" s="166">
        <v>52.91</v>
      </c>
      <c r="K5" s="166">
        <v>0</v>
      </c>
      <c r="L5" s="166">
        <v>0</v>
      </c>
      <c r="M5" s="166">
        <v>0</v>
      </c>
      <c r="N5" s="166">
        <v>0</v>
      </c>
      <c r="O5" s="166">
        <v>0</v>
      </c>
      <c r="P5" s="166">
        <v>0</v>
      </c>
      <c r="Q5" s="166">
        <v>0</v>
      </c>
      <c r="R5" s="166">
        <v>0</v>
      </c>
      <c r="S5" s="166">
        <v>0</v>
      </c>
      <c r="T5" s="166">
        <v>0</v>
      </c>
      <c r="U5" s="166">
        <v>0</v>
      </c>
      <c r="V5" s="166">
        <v>0</v>
      </c>
      <c r="W5" s="166">
        <v>0</v>
      </c>
      <c r="X5" s="166">
        <v>0</v>
      </c>
      <c r="Y5" s="166">
        <v>0</v>
      </c>
      <c r="Z5" s="166">
        <v>0</v>
      </c>
      <c r="AA5" s="166">
        <v>0</v>
      </c>
      <c r="AB5" s="166">
        <v>1126.3150000000001</v>
      </c>
      <c r="AC5" s="166">
        <v>0</v>
      </c>
      <c r="AD5" s="166">
        <v>0</v>
      </c>
      <c r="AE5" s="166">
        <v>0</v>
      </c>
      <c r="AF5" s="167">
        <v>0</v>
      </c>
      <c r="AG5" s="168">
        <f t="shared" ref="AG5:AG19" si="0">SUM(D5:AF5)</f>
        <v>15177.735000000001</v>
      </c>
    </row>
    <row r="6" spans="2:33" ht="15.75" customHeight="1" x14ac:dyDescent="0.25">
      <c r="B6" s="15" t="s">
        <v>2</v>
      </c>
      <c r="C6" s="15" t="s">
        <v>1</v>
      </c>
      <c r="D6" s="28">
        <v>0</v>
      </c>
      <c r="E6" s="3">
        <v>2796.14</v>
      </c>
      <c r="F6" s="3">
        <v>3542</v>
      </c>
      <c r="G6" s="3">
        <v>3147</v>
      </c>
      <c r="H6" s="3">
        <v>3361.49</v>
      </c>
      <c r="I6" s="3">
        <v>0</v>
      </c>
      <c r="J6" s="3">
        <v>106</v>
      </c>
      <c r="K6" s="3">
        <v>0</v>
      </c>
      <c r="L6" s="3">
        <v>36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367.62</v>
      </c>
      <c r="AC6" s="3">
        <v>0</v>
      </c>
      <c r="AD6" s="3">
        <v>0</v>
      </c>
      <c r="AE6" s="3">
        <v>0</v>
      </c>
      <c r="AF6" s="162">
        <v>0</v>
      </c>
      <c r="AG6" s="145">
        <f t="shared" si="0"/>
        <v>13356.25</v>
      </c>
    </row>
    <row r="7" spans="2:33" ht="15.75" customHeight="1" x14ac:dyDescent="0.25">
      <c r="B7" s="15" t="s">
        <v>3</v>
      </c>
      <c r="C7" s="15" t="s">
        <v>1</v>
      </c>
      <c r="D7" s="28">
        <v>0</v>
      </c>
      <c r="E7" s="3">
        <v>0</v>
      </c>
      <c r="F7" s="3">
        <v>0</v>
      </c>
      <c r="G7" s="3">
        <v>0</v>
      </c>
      <c r="H7" s="3">
        <v>0</v>
      </c>
      <c r="I7" s="3">
        <v>5915.34</v>
      </c>
      <c r="J7" s="3">
        <v>9953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162">
        <v>0</v>
      </c>
      <c r="AG7" s="145">
        <f t="shared" si="0"/>
        <v>15868.34</v>
      </c>
    </row>
    <row r="8" spans="2:33" ht="15.75" customHeight="1" x14ac:dyDescent="0.25">
      <c r="B8" s="15" t="s">
        <v>4</v>
      </c>
      <c r="C8" s="15" t="s">
        <v>1</v>
      </c>
      <c r="D8" s="28">
        <v>0</v>
      </c>
      <c r="E8" s="3">
        <v>0</v>
      </c>
      <c r="F8" s="3">
        <v>0</v>
      </c>
      <c r="G8" s="3">
        <v>0</v>
      </c>
      <c r="H8" s="3">
        <v>0</v>
      </c>
      <c r="I8" s="3">
        <v>2578.91</v>
      </c>
      <c r="J8" s="3">
        <v>721</v>
      </c>
      <c r="K8" s="3">
        <v>9218</v>
      </c>
      <c r="L8" s="3">
        <v>3926.85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162">
        <v>0</v>
      </c>
      <c r="AG8" s="145">
        <f t="shared" si="0"/>
        <v>16444.759999999998</v>
      </c>
    </row>
    <row r="9" spans="2:33" ht="15.75" customHeight="1" x14ac:dyDescent="0.25">
      <c r="B9" s="15" t="s">
        <v>5</v>
      </c>
      <c r="C9" s="15" t="s">
        <v>1</v>
      </c>
      <c r="D9" s="28">
        <v>0</v>
      </c>
      <c r="E9" s="3">
        <v>0</v>
      </c>
      <c r="F9" s="3">
        <v>0</v>
      </c>
      <c r="G9" s="3">
        <v>0</v>
      </c>
      <c r="H9" s="3">
        <v>0</v>
      </c>
      <c r="I9" s="3">
        <v>5621.42</v>
      </c>
      <c r="J9" s="3">
        <v>7673</v>
      </c>
      <c r="K9" s="3">
        <v>7955</v>
      </c>
      <c r="L9" s="3">
        <v>4137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162">
        <v>0</v>
      </c>
      <c r="AG9" s="145">
        <f t="shared" si="0"/>
        <v>25386.42</v>
      </c>
    </row>
    <row r="10" spans="2:33" ht="15.75" customHeight="1" x14ac:dyDescent="0.25">
      <c r="B10" s="15" t="s">
        <v>6</v>
      </c>
      <c r="C10" s="15" t="s">
        <v>1</v>
      </c>
      <c r="D10" s="28">
        <v>0</v>
      </c>
      <c r="E10" s="3">
        <v>662</v>
      </c>
      <c r="F10" s="3">
        <v>0</v>
      </c>
      <c r="G10" s="3">
        <v>403</v>
      </c>
      <c r="H10" s="3">
        <v>120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162">
        <v>0</v>
      </c>
      <c r="AG10" s="145">
        <f t="shared" si="0"/>
        <v>1185</v>
      </c>
    </row>
    <row r="11" spans="2:33" ht="15.75" customHeight="1" x14ac:dyDescent="0.25">
      <c r="B11" s="15" t="s">
        <v>7</v>
      </c>
      <c r="C11" s="15" t="s">
        <v>1</v>
      </c>
      <c r="D11" s="28">
        <v>0</v>
      </c>
      <c r="E11" s="3">
        <v>1765.69</v>
      </c>
      <c r="F11" s="3">
        <v>3136</v>
      </c>
      <c r="G11" s="3">
        <v>3372</v>
      </c>
      <c r="H11" s="3">
        <v>1654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162">
        <v>0</v>
      </c>
      <c r="AG11" s="145">
        <f t="shared" si="0"/>
        <v>9927.69</v>
      </c>
    </row>
    <row r="12" spans="2:33" ht="15.75" customHeight="1" x14ac:dyDescent="0.25">
      <c r="B12" s="15" t="s">
        <v>8</v>
      </c>
      <c r="C12" s="15" t="s">
        <v>1</v>
      </c>
      <c r="D12" s="28">
        <v>0</v>
      </c>
      <c r="E12" s="3">
        <v>0</v>
      </c>
      <c r="F12" s="3">
        <v>128</v>
      </c>
      <c r="G12" s="3">
        <v>0</v>
      </c>
      <c r="H12" s="3">
        <v>14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162">
        <v>0</v>
      </c>
      <c r="AG12" s="145">
        <f t="shared" si="0"/>
        <v>142</v>
      </c>
    </row>
    <row r="13" spans="2:33" ht="15.75" customHeight="1" x14ac:dyDescent="0.25">
      <c r="B13" s="15" t="s">
        <v>9</v>
      </c>
      <c r="C13" s="15" t="s">
        <v>10</v>
      </c>
      <c r="D13" s="28">
        <v>39247.760000000002</v>
      </c>
      <c r="E13" s="3">
        <v>20455</v>
      </c>
      <c r="F13" s="3">
        <v>0</v>
      </c>
      <c r="G13" s="3">
        <v>0</v>
      </c>
      <c r="H13" s="3">
        <v>18816</v>
      </c>
      <c r="I13" s="3">
        <v>40106.75</v>
      </c>
      <c r="J13" s="3">
        <v>40943</v>
      </c>
      <c r="K13" s="3">
        <v>39275</v>
      </c>
      <c r="L13" s="3">
        <v>38803</v>
      </c>
      <c r="M13" s="3">
        <v>36907.800000000003</v>
      </c>
      <c r="N13" s="3">
        <v>36565.300000000003</v>
      </c>
      <c r="O13" s="3">
        <v>36442</v>
      </c>
      <c r="P13" s="3">
        <v>34950.07</v>
      </c>
      <c r="Q13" s="3">
        <v>35406.28</v>
      </c>
      <c r="R13" s="3">
        <v>35241.800000000003</v>
      </c>
      <c r="S13" s="3">
        <v>37661.300000000003</v>
      </c>
      <c r="T13" s="3">
        <v>38592.9</v>
      </c>
      <c r="U13" s="3">
        <v>38058.6</v>
      </c>
      <c r="V13" s="3">
        <v>39346</v>
      </c>
      <c r="W13" s="3">
        <v>40235.5</v>
      </c>
      <c r="X13" s="3">
        <v>40168.400000000001</v>
      </c>
      <c r="Y13" s="3">
        <v>38702.5</v>
      </c>
      <c r="Z13" s="3">
        <v>39113.5</v>
      </c>
      <c r="AA13" s="3">
        <v>39519.019999999997</v>
      </c>
      <c r="AB13" s="3">
        <v>35578.9</v>
      </c>
      <c r="AC13" s="3">
        <v>38666.879999999997</v>
      </c>
      <c r="AD13" s="3">
        <v>39182</v>
      </c>
      <c r="AE13" s="3">
        <v>40327.182999999997</v>
      </c>
      <c r="AF13" s="162">
        <v>41916.519999999997</v>
      </c>
      <c r="AG13" s="145">
        <f t="shared" si="0"/>
        <v>1000228.963</v>
      </c>
    </row>
    <row r="14" spans="2:33" ht="15.75" customHeight="1" x14ac:dyDescent="0.25">
      <c r="B14" s="15" t="s">
        <v>11</v>
      </c>
      <c r="C14" s="15" t="s">
        <v>1</v>
      </c>
      <c r="D14" s="28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162">
        <v>0</v>
      </c>
      <c r="AG14" s="145">
        <f t="shared" si="0"/>
        <v>0</v>
      </c>
    </row>
    <row r="15" spans="2:33" ht="15.75" customHeight="1" x14ac:dyDescent="0.25">
      <c r="B15" s="15" t="s">
        <v>12</v>
      </c>
      <c r="C15" s="15" t="s">
        <v>1</v>
      </c>
      <c r="D15" s="28">
        <v>0</v>
      </c>
      <c r="E15" s="3">
        <v>0</v>
      </c>
      <c r="F15" s="3">
        <v>0</v>
      </c>
      <c r="G15" s="3">
        <v>0</v>
      </c>
      <c r="H15" s="3">
        <v>0</v>
      </c>
      <c r="I15" s="3">
        <v>358</v>
      </c>
      <c r="J15" s="3">
        <v>103</v>
      </c>
      <c r="K15" s="3">
        <v>150</v>
      </c>
      <c r="L15" s="3">
        <v>28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1008</v>
      </c>
      <c r="U15" s="3">
        <v>1677.7</v>
      </c>
      <c r="V15" s="3">
        <v>3151.78</v>
      </c>
      <c r="W15" s="3">
        <v>2899.76</v>
      </c>
      <c r="X15" s="3">
        <v>2774.91</v>
      </c>
      <c r="Y15" s="3">
        <v>3616.7669999999998</v>
      </c>
      <c r="Z15" s="3">
        <v>4019.78</v>
      </c>
      <c r="AA15" s="3">
        <v>3431.4</v>
      </c>
      <c r="AB15" s="3">
        <v>461.67</v>
      </c>
      <c r="AC15" s="3">
        <v>0</v>
      </c>
      <c r="AD15" s="3">
        <v>0</v>
      </c>
      <c r="AE15" s="3">
        <v>0</v>
      </c>
      <c r="AF15" s="162">
        <v>0</v>
      </c>
      <c r="AG15" s="145">
        <f t="shared" si="0"/>
        <v>23680.767</v>
      </c>
    </row>
    <row r="16" spans="2:33" ht="15.75" customHeight="1" x14ac:dyDescent="0.25">
      <c r="B16" s="15" t="s">
        <v>13</v>
      </c>
      <c r="C16" s="15" t="s">
        <v>1</v>
      </c>
      <c r="D16" s="28">
        <v>43782</v>
      </c>
      <c r="E16" s="3">
        <v>47757.39</v>
      </c>
      <c r="F16" s="3">
        <v>47662</v>
      </c>
      <c r="G16" s="3">
        <v>48037</v>
      </c>
      <c r="H16" s="3">
        <v>47084</v>
      </c>
      <c r="I16" s="3">
        <v>33525.199999999997</v>
      </c>
      <c r="J16" s="3">
        <v>26751</v>
      </c>
      <c r="K16" s="3">
        <v>26374</v>
      </c>
      <c r="L16" s="3">
        <v>32363</v>
      </c>
      <c r="M16" s="3">
        <v>32795</v>
      </c>
      <c r="N16" s="3">
        <v>33840</v>
      </c>
      <c r="O16" s="3">
        <v>34671</v>
      </c>
      <c r="P16" s="3">
        <v>33746.85</v>
      </c>
      <c r="Q16" s="3">
        <v>30985.199999999997</v>
      </c>
      <c r="R16" s="3">
        <v>29540</v>
      </c>
      <c r="S16" s="3">
        <v>26086.15</v>
      </c>
      <c r="T16" s="3">
        <v>24256</v>
      </c>
      <c r="U16" s="3">
        <v>28360.5</v>
      </c>
      <c r="V16" s="3">
        <v>19593.400000000001</v>
      </c>
      <c r="W16" s="3">
        <v>17677.7</v>
      </c>
      <c r="X16" s="3">
        <v>17769.54</v>
      </c>
      <c r="Y16" s="3">
        <v>14605.82</v>
      </c>
      <c r="Z16" s="3">
        <v>15007.259999999998</v>
      </c>
      <c r="AA16" s="3">
        <v>16313.75</v>
      </c>
      <c r="AB16" s="3">
        <v>12864.6</v>
      </c>
      <c r="AC16" s="3">
        <v>24421</v>
      </c>
      <c r="AD16" s="3">
        <v>27935.879999999997</v>
      </c>
      <c r="AE16" s="3">
        <v>25920</v>
      </c>
      <c r="AF16" s="162">
        <v>25827</v>
      </c>
      <c r="AG16" s="145">
        <f t="shared" si="0"/>
        <v>845552.24</v>
      </c>
    </row>
    <row r="17" spans="2:33" ht="15.75" customHeight="1" x14ac:dyDescent="0.25">
      <c r="B17" s="15" t="s">
        <v>14</v>
      </c>
      <c r="C17" s="15" t="s">
        <v>1</v>
      </c>
      <c r="D17" s="28">
        <f t="shared" ref="D17:AF17" si="1">D18-SUM(D5:D16)</f>
        <v>-605.53000000001339</v>
      </c>
      <c r="E17" s="3">
        <f t="shared" si="1"/>
        <v>-1703.4199999999983</v>
      </c>
      <c r="F17" s="3">
        <f t="shared" si="1"/>
        <v>-263.13999999999942</v>
      </c>
      <c r="G17" s="3">
        <f t="shared" si="1"/>
        <v>-1004.0299999999988</v>
      </c>
      <c r="H17" s="3">
        <f t="shared" si="1"/>
        <v>-1450.2400000000052</v>
      </c>
      <c r="I17" s="3">
        <f t="shared" si="1"/>
        <v>-1701.8899999999994</v>
      </c>
      <c r="J17" s="3">
        <f t="shared" si="1"/>
        <v>70.089999999996508</v>
      </c>
      <c r="K17" s="3">
        <f t="shared" si="1"/>
        <v>757.27000000000407</v>
      </c>
      <c r="L17" s="3">
        <f t="shared" si="1"/>
        <v>-1398.8899999999994</v>
      </c>
      <c r="M17" s="3">
        <f t="shared" si="1"/>
        <v>-786.72000000000116</v>
      </c>
      <c r="N17" s="3">
        <f t="shared" si="1"/>
        <v>-1099.1000000000058</v>
      </c>
      <c r="O17" s="3">
        <f t="shared" si="1"/>
        <v>153.60000000000582</v>
      </c>
      <c r="P17" s="3">
        <f t="shared" si="1"/>
        <v>-341.08999999999651</v>
      </c>
      <c r="Q17" s="3">
        <f t="shared" si="1"/>
        <v>-1805.179999999993</v>
      </c>
      <c r="R17" s="3">
        <f t="shared" si="1"/>
        <v>-390.30000000000291</v>
      </c>
      <c r="S17" s="3">
        <f t="shared" si="1"/>
        <v>-1113.4500000000044</v>
      </c>
      <c r="T17" s="3">
        <f t="shared" si="1"/>
        <v>1629.5599999999977</v>
      </c>
      <c r="U17" s="3">
        <f t="shared" si="1"/>
        <v>724.72000000001572</v>
      </c>
      <c r="V17" s="3">
        <f t="shared" si="1"/>
        <v>344.12000000000262</v>
      </c>
      <c r="W17" s="3">
        <f t="shared" si="1"/>
        <v>-526.16000000000349</v>
      </c>
      <c r="X17" s="3">
        <f t="shared" si="1"/>
        <v>384.95000000000437</v>
      </c>
      <c r="Y17" s="3">
        <f t="shared" si="1"/>
        <v>2222.002999999997</v>
      </c>
      <c r="Z17" s="3">
        <f t="shared" si="1"/>
        <v>1726.9900000000052</v>
      </c>
      <c r="AA17" s="3">
        <f t="shared" si="1"/>
        <v>1501.75</v>
      </c>
      <c r="AB17" s="3">
        <f t="shared" si="1"/>
        <v>-590.95499999999447</v>
      </c>
      <c r="AC17" s="3">
        <f t="shared" si="1"/>
        <v>-65.389999999999418</v>
      </c>
      <c r="AD17" s="3">
        <f t="shared" si="1"/>
        <v>-824.58000000000175</v>
      </c>
      <c r="AE17" s="3">
        <f t="shared" si="1"/>
        <v>1414.0470000000059</v>
      </c>
      <c r="AF17" s="3">
        <f t="shared" si="1"/>
        <v>-741.46999999998661</v>
      </c>
      <c r="AG17" s="145">
        <f t="shared" si="0"/>
        <v>-5482.4349999999686</v>
      </c>
    </row>
    <row r="18" spans="2:33" ht="15.75" customHeight="1" thickBot="1" x14ac:dyDescent="0.3">
      <c r="B18" s="15" t="s">
        <v>49</v>
      </c>
      <c r="C18" s="102" t="s">
        <v>1</v>
      </c>
      <c r="D18" s="29">
        <v>82424.23</v>
      </c>
      <c r="E18" s="4">
        <v>73827</v>
      </c>
      <c r="F18" s="4">
        <v>58729.86</v>
      </c>
      <c r="G18" s="4">
        <v>58384.97</v>
      </c>
      <c r="H18" s="4">
        <v>72476.149999999994</v>
      </c>
      <c r="I18" s="4">
        <v>86476.14</v>
      </c>
      <c r="J18" s="4">
        <v>86373</v>
      </c>
      <c r="K18" s="4">
        <v>83729.27</v>
      </c>
      <c r="L18" s="4">
        <v>77894.960000000006</v>
      </c>
      <c r="M18" s="4">
        <v>68916.08</v>
      </c>
      <c r="N18" s="5">
        <v>69306.2</v>
      </c>
      <c r="O18" s="5">
        <v>71266.600000000006</v>
      </c>
      <c r="P18" s="5">
        <v>68355.83</v>
      </c>
      <c r="Q18" s="5">
        <v>64586.3</v>
      </c>
      <c r="R18" s="5">
        <v>64391.5</v>
      </c>
      <c r="S18" s="5">
        <v>62634</v>
      </c>
      <c r="T18" s="5">
        <v>65486.46</v>
      </c>
      <c r="U18" s="5">
        <v>68821.52</v>
      </c>
      <c r="V18" s="5">
        <v>62435.3</v>
      </c>
      <c r="W18" s="5">
        <v>60286.8</v>
      </c>
      <c r="X18" s="5">
        <v>61097.8</v>
      </c>
      <c r="Y18" s="5">
        <v>59147.09</v>
      </c>
      <c r="Z18" s="5">
        <v>59867.53</v>
      </c>
      <c r="AA18" s="5">
        <v>60765.919999999998</v>
      </c>
      <c r="AB18" s="5">
        <v>49808.15</v>
      </c>
      <c r="AC18" s="5">
        <v>63022.49</v>
      </c>
      <c r="AD18" s="5">
        <v>66293.3</v>
      </c>
      <c r="AE18" s="5">
        <v>67661.23</v>
      </c>
      <c r="AF18" s="5">
        <v>67002.05</v>
      </c>
      <c r="AG18" s="105">
        <f t="shared" si="0"/>
        <v>1961467.73</v>
      </c>
    </row>
    <row r="19" spans="2:33" ht="15.75" customHeight="1" thickBot="1" x14ac:dyDescent="0.3">
      <c r="B19" s="15" t="s">
        <v>83</v>
      </c>
      <c r="C19" s="102" t="s">
        <v>1</v>
      </c>
      <c r="D19" s="106">
        <f>(D39*10^6/9500/0.84)+((IF(D31&lt;0,D30*75.19,(D30-D31)*75.19)))+(SUM(D5:D12))+D16+D17</f>
        <v>58101.309049999989</v>
      </c>
      <c r="E19" s="106">
        <f t="shared" ref="E19:AF19" si="2">(E39*10^6/9500/0.84)+((IF(E31&lt;0,E30*75.19,(E30-E31)*75.19)))+(SUM(E5:E12))+E16+E17</f>
        <v>62199.306000000004</v>
      </c>
      <c r="F19" s="106">
        <f t="shared" si="2"/>
        <v>58729.86</v>
      </c>
      <c r="G19" s="106">
        <f t="shared" si="2"/>
        <v>58384.97</v>
      </c>
      <c r="H19" s="106">
        <f t="shared" si="2"/>
        <v>61254.34</v>
      </c>
      <c r="I19" s="106">
        <f t="shared" si="2"/>
        <v>62608.830600000001</v>
      </c>
      <c r="J19" s="106">
        <f t="shared" si="2"/>
        <v>62075.572499999995</v>
      </c>
      <c r="K19" s="106">
        <f t="shared" si="2"/>
        <v>60158.0815</v>
      </c>
      <c r="L19" s="106">
        <f t="shared" si="2"/>
        <v>54101.96</v>
      </c>
      <c r="M19" s="106">
        <f t="shared" si="2"/>
        <v>46294.38</v>
      </c>
      <c r="N19" s="106">
        <f t="shared" si="2"/>
        <v>46876.619999999995</v>
      </c>
      <c r="O19" s="106">
        <f t="shared" si="2"/>
        <v>48885.130000000005</v>
      </c>
      <c r="P19" s="106">
        <f t="shared" si="2"/>
        <v>46767.023000000001</v>
      </c>
      <c r="Q19" s="106">
        <f t="shared" si="2"/>
        <v>42462.333500000008</v>
      </c>
      <c r="R19" s="106">
        <f t="shared" si="2"/>
        <v>42608.71</v>
      </c>
      <c r="S19" s="106">
        <f t="shared" si="2"/>
        <v>40559.587</v>
      </c>
      <c r="T19" s="106">
        <f t="shared" si="2"/>
        <v>42519.091799999995</v>
      </c>
      <c r="U19" s="106">
        <f t="shared" si="2"/>
        <v>45893.944500000012</v>
      </c>
      <c r="V19" s="106">
        <f t="shared" si="2"/>
        <v>40522.2863</v>
      </c>
      <c r="W19" s="106">
        <f t="shared" si="2"/>
        <v>37982.929499999998</v>
      </c>
      <c r="X19" s="106">
        <f t="shared" si="2"/>
        <v>38756.550000000003</v>
      </c>
      <c r="Y19" s="106">
        <f t="shared" si="2"/>
        <v>37956.212999999996</v>
      </c>
      <c r="Z19" s="106">
        <f t="shared" si="2"/>
        <v>37576.166100000002</v>
      </c>
      <c r="AA19" s="106">
        <f t="shared" si="2"/>
        <v>38615.760839999995</v>
      </c>
      <c r="AB19" s="106">
        <f t="shared" si="2"/>
        <v>28438.803180000003</v>
      </c>
      <c r="AC19" s="106">
        <f t="shared" si="2"/>
        <v>37386.036999999997</v>
      </c>
      <c r="AD19" s="106">
        <f t="shared" si="2"/>
        <v>40434.967999999993</v>
      </c>
      <c r="AE19" s="106">
        <f t="shared" si="2"/>
        <v>41770.527000000002</v>
      </c>
      <c r="AF19" s="106">
        <f t="shared" si="2"/>
        <v>40950.62000000001</v>
      </c>
      <c r="AG19" s="107">
        <f t="shared" si="0"/>
        <v>1360871.9103699999</v>
      </c>
    </row>
    <row r="20" spans="2:33" ht="15.75" customHeight="1" thickBot="1" x14ac:dyDescent="0.3">
      <c r="B20" s="231" t="s">
        <v>17</v>
      </c>
      <c r="C20" s="232"/>
      <c r="D20" s="243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5"/>
    </row>
    <row r="21" spans="2:33" ht="15.75" customHeight="1" x14ac:dyDescent="0.25">
      <c r="B21" s="15" t="s">
        <v>18</v>
      </c>
      <c r="C21" s="16" t="s">
        <v>46</v>
      </c>
      <c r="D21" s="60">
        <v>49.31</v>
      </c>
      <c r="E21" s="61">
        <v>51.54</v>
      </c>
      <c r="F21" s="61">
        <v>56.1</v>
      </c>
      <c r="G21" s="61">
        <v>32.85</v>
      </c>
      <c r="H21" s="61">
        <v>51.12</v>
      </c>
      <c r="I21" s="61">
        <v>53.47</v>
      </c>
      <c r="J21" s="61">
        <v>58.73</v>
      </c>
      <c r="K21" s="61">
        <v>55.2</v>
      </c>
      <c r="L21" s="61">
        <v>44.43</v>
      </c>
      <c r="M21" s="61">
        <v>51.88</v>
      </c>
      <c r="N21" s="61">
        <v>49.08</v>
      </c>
      <c r="O21" s="61">
        <v>39.479999999999997</v>
      </c>
      <c r="P21" s="61">
        <v>34.049999999999997</v>
      </c>
      <c r="Q21" s="61">
        <v>44.73</v>
      </c>
      <c r="R21" s="61">
        <v>35.659999999999997</v>
      </c>
      <c r="S21" s="61">
        <v>24.85</v>
      </c>
      <c r="T21" s="61">
        <v>28.7</v>
      </c>
      <c r="U21" s="61">
        <v>8.17</v>
      </c>
      <c r="V21" s="61">
        <v>18.899999999999999</v>
      </c>
      <c r="W21" s="61">
        <v>23.22</v>
      </c>
      <c r="X21" s="61">
        <v>36.5</v>
      </c>
      <c r="Y21" s="61">
        <v>35.81</v>
      </c>
      <c r="Z21" s="61">
        <v>37.049999999999997</v>
      </c>
      <c r="AA21" s="61">
        <v>38.46</v>
      </c>
      <c r="AB21" s="61">
        <v>37.03</v>
      </c>
      <c r="AC21" s="61">
        <v>30.36</v>
      </c>
      <c r="AD21" s="61">
        <v>33.049999999999997</v>
      </c>
      <c r="AE21" s="61">
        <v>43.83</v>
      </c>
      <c r="AF21" s="61">
        <v>50.29</v>
      </c>
      <c r="AG21" s="63">
        <f>SUM(D21:AF21)</f>
        <v>1153.8499999999997</v>
      </c>
    </row>
    <row r="22" spans="2:33" ht="15.75" customHeight="1" thickBot="1" x14ac:dyDescent="0.3">
      <c r="B22" s="15" t="s">
        <v>19</v>
      </c>
      <c r="C22" s="17" t="s">
        <v>46</v>
      </c>
      <c r="D22" s="68">
        <v>52</v>
      </c>
      <c r="E22" s="69">
        <v>50.22</v>
      </c>
      <c r="F22" s="69">
        <v>49.32</v>
      </c>
      <c r="G22" s="69">
        <v>47.41</v>
      </c>
      <c r="H22" s="69">
        <v>48.17</v>
      </c>
      <c r="I22" s="69">
        <v>16.37</v>
      </c>
      <c r="J22" s="69">
        <v>0</v>
      </c>
      <c r="K22" s="69">
        <v>0</v>
      </c>
      <c r="L22" s="69">
        <v>48.24</v>
      </c>
      <c r="M22" s="69">
        <v>40.44</v>
      </c>
      <c r="N22" s="69">
        <v>38.22</v>
      </c>
      <c r="O22" s="69">
        <v>35.729999999999997</v>
      </c>
      <c r="P22" s="69">
        <v>35.1</v>
      </c>
      <c r="Q22" s="69">
        <v>42.46</v>
      </c>
      <c r="R22" s="69">
        <v>39.61</v>
      </c>
      <c r="S22" s="69">
        <v>45.6</v>
      </c>
      <c r="T22" s="69">
        <v>44.81</v>
      </c>
      <c r="U22" s="69">
        <v>46.78</v>
      </c>
      <c r="V22" s="69">
        <v>42.4</v>
      </c>
      <c r="W22" s="69">
        <v>48.56</v>
      </c>
      <c r="X22" s="69">
        <v>45.56</v>
      </c>
      <c r="Y22" s="69">
        <v>45.49</v>
      </c>
      <c r="Z22" s="69">
        <v>49.17</v>
      </c>
      <c r="AA22" s="69">
        <v>44.54</v>
      </c>
      <c r="AB22" s="69">
        <v>49.61</v>
      </c>
      <c r="AC22" s="69">
        <v>43.12</v>
      </c>
      <c r="AD22" s="69">
        <v>45.12</v>
      </c>
      <c r="AE22" s="69">
        <v>46.44</v>
      </c>
      <c r="AF22" s="69">
        <v>44.9</v>
      </c>
      <c r="AG22" s="71">
        <f>SUM(D22:AF22)</f>
        <v>1185.3899999999999</v>
      </c>
    </row>
    <row r="23" spans="2:33" ht="15.75" customHeight="1" thickBot="1" x14ac:dyDescent="0.3">
      <c r="B23" s="231" t="s">
        <v>34</v>
      </c>
      <c r="C23" s="232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30"/>
    </row>
    <row r="24" spans="2:33" ht="15.75" customHeight="1" thickBot="1" x14ac:dyDescent="0.3">
      <c r="B24" s="15" t="s">
        <v>20</v>
      </c>
      <c r="C24" s="21" t="s">
        <v>47</v>
      </c>
      <c r="D24" s="72">
        <v>27750</v>
      </c>
      <c r="E24" s="73">
        <v>89750</v>
      </c>
      <c r="F24" s="73">
        <v>147100</v>
      </c>
      <c r="G24" s="73">
        <v>144050</v>
      </c>
      <c r="H24" s="73">
        <v>87050</v>
      </c>
      <c r="I24" s="73">
        <v>16900</v>
      </c>
      <c r="J24" s="73">
        <v>6050</v>
      </c>
      <c r="K24" s="73">
        <v>12800</v>
      </c>
      <c r="L24" s="73">
        <v>20050</v>
      </c>
      <c r="M24" s="73">
        <v>29350</v>
      </c>
      <c r="N24" s="73">
        <v>29950</v>
      </c>
      <c r="O24" s="73">
        <v>28350</v>
      </c>
      <c r="P24" s="73">
        <v>29150</v>
      </c>
      <c r="Q24" s="73">
        <v>25700</v>
      </c>
      <c r="R24" s="73">
        <v>22950</v>
      </c>
      <c r="S24" s="73">
        <v>8450</v>
      </c>
      <c r="T24" s="73">
        <v>7150</v>
      </c>
      <c r="U24" s="73">
        <v>6600</v>
      </c>
      <c r="V24" s="73">
        <v>5750</v>
      </c>
      <c r="W24" s="73">
        <v>5900</v>
      </c>
      <c r="X24" s="73">
        <v>5850</v>
      </c>
      <c r="Y24" s="73">
        <v>5850</v>
      </c>
      <c r="Z24" s="73">
        <v>5400</v>
      </c>
      <c r="AA24" s="73">
        <v>5400</v>
      </c>
      <c r="AB24" s="73">
        <v>18950</v>
      </c>
      <c r="AC24" s="73">
        <v>8250</v>
      </c>
      <c r="AD24" s="73">
        <v>8200</v>
      </c>
      <c r="AE24" s="74">
        <v>8250</v>
      </c>
      <c r="AF24" s="170">
        <v>8150</v>
      </c>
      <c r="AG24" s="169">
        <f>SUM(D24:AF24)</f>
        <v>825100</v>
      </c>
    </row>
    <row r="25" spans="2:33" ht="15.75" customHeight="1" thickBot="1" x14ac:dyDescent="0.3">
      <c r="B25" s="231" t="s">
        <v>35</v>
      </c>
      <c r="C25" s="232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9"/>
    </row>
    <row r="26" spans="2:33" ht="15.75" customHeight="1" x14ac:dyDescent="0.25">
      <c r="B26" s="19" t="s">
        <v>15</v>
      </c>
      <c r="C26" s="20" t="s">
        <v>21</v>
      </c>
      <c r="D26" s="156">
        <v>117232</v>
      </c>
      <c r="E26" s="156">
        <v>60336</v>
      </c>
      <c r="F26" s="157">
        <v>0</v>
      </c>
      <c r="G26" s="61">
        <v>0</v>
      </c>
      <c r="H26" s="61">
        <v>59664</v>
      </c>
      <c r="I26" s="61">
        <v>118000</v>
      </c>
      <c r="J26" s="61">
        <v>124144</v>
      </c>
      <c r="K26" s="61">
        <v>116960</v>
      </c>
      <c r="L26" s="61">
        <v>114848</v>
      </c>
      <c r="M26" s="61">
        <v>105120</v>
      </c>
      <c r="N26" s="61">
        <v>103456</v>
      </c>
      <c r="O26" s="61">
        <v>103050</v>
      </c>
      <c r="P26" s="61">
        <v>95728</v>
      </c>
      <c r="Q26" s="61">
        <v>98132</v>
      </c>
      <c r="R26" s="61">
        <v>98192</v>
      </c>
      <c r="S26" s="61">
        <v>109136</v>
      </c>
      <c r="T26" s="61">
        <v>112400</v>
      </c>
      <c r="U26" s="61">
        <v>110520</v>
      </c>
      <c r="V26" s="61">
        <v>116050</v>
      </c>
      <c r="W26" s="61">
        <v>119680</v>
      </c>
      <c r="X26" s="61">
        <v>119920</v>
      </c>
      <c r="Y26" s="61">
        <v>116100</v>
      </c>
      <c r="Z26" s="61">
        <v>116680</v>
      </c>
      <c r="AA26" s="61">
        <v>117470</v>
      </c>
      <c r="AB26" s="61">
        <v>102840</v>
      </c>
      <c r="AC26" s="61">
        <v>111850</v>
      </c>
      <c r="AD26" s="61">
        <v>114016</v>
      </c>
      <c r="AE26" s="61">
        <v>122560</v>
      </c>
      <c r="AF26" s="61">
        <v>128464</v>
      </c>
      <c r="AG26" s="63">
        <f>SUM(D26:AF26)</f>
        <v>2932548</v>
      </c>
    </row>
    <row r="27" spans="2:33" ht="15.75" customHeight="1" x14ac:dyDescent="0.25">
      <c r="B27" s="53" t="s">
        <v>79</v>
      </c>
      <c r="C27" s="14" t="s">
        <v>80</v>
      </c>
      <c r="D27" s="30">
        <f>(D26/24000)</f>
        <v>4.8846666666666669</v>
      </c>
      <c r="E27" s="23">
        <f t="shared" ref="E27:AF27" si="3">(E26/24000)</f>
        <v>2.5139999999999998</v>
      </c>
      <c r="F27" s="23">
        <f t="shared" si="3"/>
        <v>0</v>
      </c>
      <c r="G27" s="23">
        <f t="shared" si="3"/>
        <v>0</v>
      </c>
      <c r="H27" s="23">
        <f t="shared" si="3"/>
        <v>2.4860000000000002</v>
      </c>
      <c r="I27" s="23">
        <f t="shared" si="3"/>
        <v>4.916666666666667</v>
      </c>
      <c r="J27" s="23">
        <f t="shared" si="3"/>
        <v>5.1726666666666663</v>
      </c>
      <c r="K27" s="23">
        <f t="shared" si="3"/>
        <v>4.8733333333333331</v>
      </c>
      <c r="L27" s="23">
        <f t="shared" si="3"/>
        <v>4.785333333333333</v>
      </c>
      <c r="M27" s="23">
        <f t="shared" si="3"/>
        <v>4.38</v>
      </c>
      <c r="N27" s="23">
        <f t="shared" si="3"/>
        <v>4.3106666666666671</v>
      </c>
      <c r="O27" s="23">
        <f t="shared" si="3"/>
        <v>4.2937500000000002</v>
      </c>
      <c r="P27" s="23">
        <f t="shared" si="3"/>
        <v>3.9886666666666666</v>
      </c>
      <c r="Q27" s="23">
        <f t="shared" si="3"/>
        <v>4.0888333333333335</v>
      </c>
      <c r="R27" s="23">
        <f t="shared" si="3"/>
        <v>4.091333333333333</v>
      </c>
      <c r="S27" s="23">
        <f t="shared" si="3"/>
        <v>4.5473333333333334</v>
      </c>
      <c r="T27" s="23">
        <f t="shared" si="3"/>
        <v>4.6833333333333336</v>
      </c>
      <c r="U27" s="23">
        <f t="shared" si="3"/>
        <v>4.6050000000000004</v>
      </c>
      <c r="V27" s="23">
        <f t="shared" si="3"/>
        <v>4.8354166666666663</v>
      </c>
      <c r="W27" s="23">
        <f t="shared" si="3"/>
        <v>4.9866666666666664</v>
      </c>
      <c r="X27" s="23">
        <f t="shared" si="3"/>
        <v>4.996666666666667</v>
      </c>
      <c r="Y27" s="23">
        <f t="shared" si="3"/>
        <v>4.8375000000000004</v>
      </c>
      <c r="Z27" s="23">
        <f t="shared" si="3"/>
        <v>4.8616666666666664</v>
      </c>
      <c r="AA27" s="23">
        <f t="shared" si="3"/>
        <v>4.8945833333333333</v>
      </c>
      <c r="AB27" s="23">
        <f t="shared" si="3"/>
        <v>4.2850000000000001</v>
      </c>
      <c r="AC27" s="23">
        <f t="shared" si="3"/>
        <v>4.6604166666666664</v>
      </c>
      <c r="AD27" s="23">
        <f t="shared" si="3"/>
        <v>4.7506666666666666</v>
      </c>
      <c r="AE27" s="23">
        <f t="shared" si="3"/>
        <v>5.1066666666666665</v>
      </c>
      <c r="AF27" s="23">
        <f t="shared" si="3"/>
        <v>5.3526666666666669</v>
      </c>
      <c r="AG27" s="44"/>
    </row>
    <row r="28" spans="2:33" ht="15.75" customHeight="1" thickBot="1" x14ac:dyDescent="0.3">
      <c r="B28" s="53" t="s">
        <v>81</v>
      </c>
      <c r="C28" s="14" t="s">
        <v>82</v>
      </c>
      <c r="D28" s="68">
        <f t="shared" ref="D28:AF28" si="4">IFERROR(D13/D26,"")</f>
        <v>0.3347870888494609</v>
      </c>
      <c r="E28" s="68">
        <f t="shared" si="4"/>
        <v>0.33901816494298592</v>
      </c>
      <c r="F28" s="68" t="str">
        <f t="shared" si="4"/>
        <v/>
      </c>
      <c r="G28" s="68" t="str">
        <f t="shared" si="4"/>
        <v/>
      </c>
      <c r="H28" s="68">
        <f t="shared" si="4"/>
        <v>0.31536604987932421</v>
      </c>
      <c r="I28" s="68">
        <f t="shared" si="4"/>
        <v>0.33988771186440681</v>
      </c>
      <c r="J28" s="68">
        <f t="shared" si="4"/>
        <v>0.32980248743394769</v>
      </c>
      <c r="K28" s="68">
        <f t="shared" si="4"/>
        <v>0.33579856361149113</v>
      </c>
      <c r="L28" s="68">
        <f t="shared" si="4"/>
        <v>0.3378639593201449</v>
      </c>
      <c r="M28" s="68">
        <f t="shared" si="4"/>
        <v>0.35110159817351599</v>
      </c>
      <c r="N28" s="68">
        <f t="shared" si="4"/>
        <v>0.35343817661614602</v>
      </c>
      <c r="O28" s="68">
        <f t="shared" si="4"/>
        <v>0.35363415817564287</v>
      </c>
      <c r="P28" s="68">
        <f t="shared" si="4"/>
        <v>0.36509767257228815</v>
      </c>
      <c r="Q28" s="68">
        <f t="shared" si="4"/>
        <v>0.36080259242652751</v>
      </c>
      <c r="R28" s="68">
        <f t="shared" si="4"/>
        <v>0.35890703927000167</v>
      </c>
      <c r="S28" s="68">
        <f t="shared" si="4"/>
        <v>0.34508594780823931</v>
      </c>
      <c r="T28" s="68">
        <f t="shared" si="4"/>
        <v>0.34335320284697513</v>
      </c>
      <c r="U28" s="68">
        <f t="shared" si="4"/>
        <v>0.34435939196525517</v>
      </c>
      <c r="V28" s="68">
        <f t="shared" si="4"/>
        <v>0.33904351572598018</v>
      </c>
      <c r="W28" s="68">
        <f t="shared" si="4"/>
        <v>0.33619234625668448</v>
      </c>
      <c r="X28" s="68">
        <f t="shared" si="4"/>
        <v>0.33495997331554372</v>
      </c>
      <c r="Y28" s="68">
        <f t="shared" si="4"/>
        <v>0.33335486649440138</v>
      </c>
      <c r="Z28" s="68">
        <f t="shared" si="4"/>
        <v>0.33522026054165238</v>
      </c>
      <c r="AA28" s="68">
        <f t="shared" si="4"/>
        <v>0.33641797905848297</v>
      </c>
      <c r="AB28" s="68">
        <f t="shared" si="4"/>
        <v>0.34596363282769355</v>
      </c>
      <c r="AC28" s="68">
        <f t="shared" si="4"/>
        <v>0.34570299508270003</v>
      </c>
      <c r="AD28" s="68">
        <f t="shared" si="4"/>
        <v>0.34365352231265789</v>
      </c>
      <c r="AE28" s="68">
        <f t="shared" si="4"/>
        <v>0.32904033126631854</v>
      </c>
      <c r="AF28" s="68">
        <f t="shared" si="4"/>
        <v>0.32629001120936602</v>
      </c>
      <c r="AG28" s="71"/>
    </row>
    <row r="29" spans="2:33" ht="15.75" customHeight="1" thickBot="1" x14ac:dyDescent="0.3">
      <c r="B29" s="231" t="s">
        <v>22</v>
      </c>
      <c r="C29" s="232"/>
      <c r="D29" s="228"/>
      <c r="E29" s="229"/>
      <c r="F29" s="229"/>
      <c r="G29" s="229" t="s">
        <v>27</v>
      </c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30"/>
    </row>
    <row r="30" spans="2:33" ht="15.75" customHeight="1" thickBot="1" x14ac:dyDescent="0.3">
      <c r="B30" s="15" t="s">
        <v>24</v>
      </c>
      <c r="C30" s="16" t="s">
        <v>23</v>
      </c>
      <c r="D30" s="60">
        <v>210</v>
      </c>
      <c r="E30" s="61">
        <v>117.4</v>
      </c>
      <c r="F30" s="61">
        <v>0</v>
      </c>
      <c r="G30" s="61">
        <v>0</v>
      </c>
      <c r="H30" s="61">
        <v>101</v>
      </c>
      <c r="I30" s="61">
        <v>225</v>
      </c>
      <c r="J30" s="61">
        <v>229</v>
      </c>
      <c r="K30" s="61">
        <v>223</v>
      </c>
      <c r="L30" s="61">
        <v>214</v>
      </c>
      <c r="M30" s="61">
        <v>190</v>
      </c>
      <c r="N30" s="61">
        <v>188</v>
      </c>
      <c r="O30" s="61">
        <v>187</v>
      </c>
      <c r="P30" s="61">
        <v>177.7</v>
      </c>
      <c r="Q30" s="61">
        <v>180</v>
      </c>
      <c r="R30" s="61">
        <v>179</v>
      </c>
      <c r="S30" s="61">
        <v>208.5</v>
      </c>
      <c r="T30" s="61">
        <v>228</v>
      </c>
      <c r="U30" s="61">
        <v>239</v>
      </c>
      <c r="V30" s="61">
        <v>276</v>
      </c>
      <c r="W30" s="61">
        <v>279</v>
      </c>
      <c r="X30" s="61">
        <v>274</v>
      </c>
      <c r="Y30" s="61">
        <v>281</v>
      </c>
      <c r="Z30" s="61">
        <v>288</v>
      </c>
      <c r="AA30" s="61">
        <v>283.10399999999998</v>
      </c>
      <c r="AB30" s="61">
        <v>205.31</v>
      </c>
      <c r="AC30" s="61">
        <v>215</v>
      </c>
      <c r="AD30" s="61">
        <v>224.69200000000001</v>
      </c>
      <c r="AE30" s="61">
        <v>245</v>
      </c>
      <c r="AF30" s="146">
        <v>248</v>
      </c>
      <c r="AG30" s="63">
        <f t="shared" ref="AG30:AG37" si="5">SUM(D30:AF30)</f>
        <v>5915.706000000001</v>
      </c>
    </row>
    <row r="31" spans="2:33" ht="15.75" customHeight="1" x14ac:dyDescent="0.25">
      <c r="B31" s="15" t="s">
        <v>50</v>
      </c>
      <c r="C31" s="16" t="s">
        <v>23</v>
      </c>
      <c r="D31" s="28">
        <v>11.504999999999999</v>
      </c>
      <c r="E31" s="3">
        <v>0</v>
      </c>
      <c r="F31" s="3">
        <v>0</v>
      </c>
      <c r="G31" s="3">
        <v>0</v>
      </c>
      <c r="H31" s="3">
        <v>0</v>
      </c>
      <c r="I31" s="3">
        <v>4.2600000000000016</v>
      </c>
      <c r="J31" s="3">
        <v>6.25</v>
      </c>
      <c r="K31" s="3">
        <v>12.149999999999999</v>
      </c>
      <c r="L31" s="3">
        <v>14</v>
      </c>
      <c r="M31" s="3">
        <v>0</v>
      </c>
      <c r="N31" s="3">
        <v>0</v>
      </c>
      <c r="O31" s="3">
        <v>0</v>
      </c>
      <c r="P31" s="3">
        <v>0</v>
      </c>
      <c r="Q31" s="3">
        <v>3.3499999999999872</v>
      </c>
      <c r="R31" s="3">
        <v>0</v>
      </c>
      <c r="S31" s="3">
        <v>1.1999999999999886</v>
      </c>
      <c r="T31" s="3">
        <v>6.7800000000000011</v>
      </c>
      <c r="U31" s="3">
        <v>15.450000000000006</v>
      </c>
      <c r="V31" s="3">
        <v>2.230000000000004</v>
      </c>
      <c r="W31" s="3">
        <v>1.9500000000000028</v>
      </c>
      <c r="X31" s="3">
        <v>0</v>
      </c>
      <c r="Y31" s="3">
        <v>0</v>
      </c>
      <c r="Z31" s="3">
        <v>10.810000000000002</v>
      </c>
      <c r="AA31" s="3">
        <v>6.4679999999999964</v>
      </c>
      <c r="AB31" s="3">
        <v>10.188000000000006</v>
      </c>
      <c r="AC31" s="3">
        <v>41.699999999999989</v>
      </c>
      <c r="AD31" s="3">
        <v>47.492000000000019</v>
      </c>
      <c r="AE31" s="3">
        <v>53</v>
      </c>
      <c r="AF31" s="147">
        <v>37</v>
      </c>
      <c r="AG31" s="44">
        <f t="shared" si="5"/>
        <v>285.78300000000002</v>
      </c>
    </row>
    <row r="32" spans="2:33" ht="15.75" customHeight="1" x14ac:dyDescent="0.25">
      <c r="B32" s="15" t="s">
        <v>25</v>
      </c>
      <c r="C32" s="18" t="s">
        <v>23</v>
      </c>
      <c r="D32" s="28">
        <v>3.4</v>
      </c>
      <c r="E32" s="3">
        <v>7.1</v>
      </c>
      <c r="F32" s="3">
        <v>18.635000000000002</v>
      </c>
      <c r="G32" s="3">
        <v>18</v>
      </c>
      <c r="H32" s="3">
        <v>12.8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147">
        <v>0</v>
      </c>
      <c r="AG32" s="44">
        <f t="shared" si="5"/>
        <v>59.935000000000002</v>
      </c>
    </row>
    <row r="33" spans="2:33" ht="15.75" customHeight="1" x14ac:dyDescent="0.25">
      <c r="B33" s="15" t="s">
        <v>26</v>
      </c>
      <c r="C33" s="18" t="s">
        <v>23</v>
      </c>
      <c r="D33" s="28">
        <v>1.2</v>
      </c>
      <c r="E33" s="3">
        <v>7.8</v>
      </c>
      <c r="F33" s="3">
        <v>17.219000000000001</v>
      </c>
      <c r="G33" s="3">
        <v>21.6</v>
      </c>
      <c r="H33" s="3">
        <v>12.1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7</v>
      </c>
      <c r="V33" s="3">
        <v>18.100000000000001</v>
      </c>
      <c r="W33" s="3">
        <v>16.899999999999999</v>
      </c>
      <c r="X33" s="3">
        <v>17.8</v>
      </c>
      <c r="Y33" s="3">
        <v>18</v>
      </c>
      <c r="Z33" s="3">
        <v>18.690000000000001</v>
      </c>
      <c r="AA33" s="3">
        <v>17.600000000000001</v>
      </c>
      <c r="AB33" s="3">
        <v>19</v>
      </c>
      <c r="AC33" s="3">
        <v>6.5</v>
      </c>
      <c r="AD33" s="3">
        <v>6.08</v>
      </c>
      <c r="AE33" s="3">
        <v>9.6999999999999993</v>
      </c>
      <c r="AF33" s="147">
        <v>9</v>
      </c>
      <c r="AG33" s="44">
        <f t="shared" si="5"/>
        <v>224.28899999999999</v>
      </c>
    </row>
    <row r="34" spans="2:33" ht="15.75" customHeight="1" x14ac:dyDescent="0.25">
      <c r="B34" s="15" t="s">
        <v>0</v>
      </c>
      <c r="C34" s="18" t="s">
        <v>23</v>
      </c>
      <c r="D34" s="28">
        <f>D5*9500/565/0.7/1000</f>
        <v>0</v>
      </c>
      <c r="E34" s="3">
        <f t="shared" ref="E34:F35" si="6">E5*9500/565/0.7/1000</f>
        <v>50.303160556257907</v>
      </c>
      <c r="F34" s="3">
        <f t="shared" si="6"/>
        <v>108.69152970922882</v>
      </c>
      <c r="G34" s="3">
        <f t="shared" ref="G34:Q34" si="7">G5*9500/565/0.7/1000</f>
        <v>106.40960809102403</v>
      </c>
      <c r="H34" s="3">
        <f t="shared" si="7"/>
        <v>69.103792667509481</v>
      </c>
      <c r="I34" s="3">
        <f t="shared" si="7"/>
        <v>1.7393046776232615</v>
      </c>
      <c r="J34" s="3">
        <f t="shared" si="7"/>
        <v>1.2709102402022756</v>
      </c>
      <c r="K34" s="3">
        <f t="shared" si="7"/>
        <v>0</v>
      </c>
      <c r="L34" s="3">
        <f t="shared" si="7"/>
        <v>0</v>
      </c>
      <c r="M34" s="3">
        <f t="shared" si="7"/>
        <v>0</v>
      </c>
      <c r="N34" s="3">
        <f t="shared" si="7"/>
        <v>0</v>
      </c>
      <c r="O34" s="3">
        <f t="shared" si="7"/>
        <v>0</v>
      </c>
      <c r="P34" s="3">
        <f t="shared" si="7"/>
        <v>0</v>
      </c>
      <c r="Q34" s="3">
        <f t="shared" si="7"/>
        <v>0</v>
      </c>
      <c r="R34" s="3">
        <f t="shared" ref="R34:X34" si="8">R5*9500/565/0.7/1000</f>
        <v>0</v>
      </c>
      <c r="S34" s="3">
        <f t="shared" si="8"/>
        <v>0</v>
      </c>
      <c r="T34" s="3">
        <f t="shared" si="8"/>
        <v>0</v>
      </c>
      <c r="U34" s="3">
        <f t="shared" si="8"/>
        <v>0</v>
      </c>
      <c r="V34" s="3">
        <f t="shared" si="8"/>
        <v>0</v>
      </c>
      <c r="W34" s="3">
        <f t="shared" si="8"/>
        <v>0</v>
      </c>
      <c r="X34" s="3">
        <f t="shared" si="8"/>
        <v>0</v>
      </c>
      <c r="Y34" s="3">
        <f t="shared" ref="Y34:AE34" si="9">Y5*9500/565/0.7/1000</f>
        <v>0</v>
      </c>
      <c r="Z34" s="3">
        <f t="shared" si="9"/>
        <v>0</v>
      </c>
      <c r="AA34" s="3">
        <f t="shared" si="9"/>
        <v>0</v>
      </c>
      <c r="AB34" s="3">
        <f t="shared" si="9"/>
        <v>27.054342604298359</v>
      </c>
      <c r="AC34" s="3">
        <f t="shared" si="9"/>
        <v>0</v>
      </c>
      <c r="AD34" s="3">
        <f t="shared" si="9"/>
        <v>0</v>
      </c>
      <c r="AE34" s="3">
        <f t="shared" si="9"/>
        <v>0</v>
      </c>
      <c r="AF34" s="147">
        <f t="shared" ref="AF34" si="10">AF5*9500/565/0.7/1000</f>
        <v>0</v>
      </c>
      <c r="AG34" s="44">
        <f t="shared" si="5"/>
        <v>364.57264854614414</v>
      </c>
    </row>
    <row r="35" spans="2:33" ht="15.75" customHeight="1" x14ac:dyDescent="0.25">
      <c r="B35" s="15" t="s">
        <v>2</v>
      </c>
      <c r="C35" s="18" t="s">
        <v>23</v>
      </c>
      <c r="D35" s="28">
        <f>D6*9500/565/0.7/1000</f>
        <v>0</v>
      </c>
      <c r="E35" s="3">
        <f t="shared" si="6"/>
        <v>67.163919089759801</v>
      </c>
      <c r="F35" s="3">
        <f t="shared" si="6"/>
        <v>85.079646017699119</v>
      </c>
      <c r="G35" s="3">
        <f t="shared" ref="G35:Q35" si="11">G6*9500/565/0.7/1000</f>
        <v>75.591656131479141</v>
      </c>
      <c r="H35" s="3">
        <f t="shared" si="11"/>
        <v>80.743754740834376</v>
      </c>
      <c r="I35" s="3">
        <f t="shared" si="11"/>
        <v>0</v>
      </c>
      <c r="J35" s="3">
        <f t="shared" si="11"/>
        <v>2.5461441213653608</v>
      </c>
      <c r="K35" s="3">
        <f t="shared" si="11"/>
        <v>0</v>
      </c>
      <c r="L35" s="3">
        <f t="shared" si="11"/>
        <v>0.86472819216182051</v>
      </c>
      <c r="M35" s="3">
        <f t="shared" si="11"/>
        <v>0</v>
      </c>
      <c r="N35" s="3">
        <f t="shared" si="11"/>
        <v>0</v>
      </c>
      <c r="O35" s="3">
        <f t="shared" si="11"/>
        <v>0</v>
      </c>
      <c r="P35" s="3">
        <f t="shared" si="11"/>
        <v>0</v>
      </c>
      <c r="Q35" s="3">
        <f t="shared" si="11"/>
        <v>0</v>
      </c>
      <c r="R35" s="3">
        <f t="shared" ref="R35:X35" si="12">R6*9500/565/0.7/1000</f>
        <v>0</v>
      </c>
      <c r="S35" s="3">
        <f t="shared" si="12"/>
        <v>0</v>
      </c>
      <c r="T35" s="3">
        <f t="shared" si="12"/>
        <v>0</v>
      </c>
      <c r="U35" s="3">
        <f t="shared" si="12"/>
        <v>0</v>
      </c>
      <c r="V35" s="3">
        <f t="shared" si="12"/>
        <v>0</v>
      </c>
      <c r="W35" s="3">
        <f t="shared" si="12"/>
        <v>0</v>
      </c>
      <c r="X35" s="3">
        <f t="shared" si="12"/>
        <v>0</v>
      </c>
      <c r="Y35" s="3">
        <f t="shared" ref="Y35:AE35" si="13">Y6*9500/565/0.7/1000</f>
        <v>0</v>
      </c>
      <c r="Z35" s="3">
        <f t="shared" si="13"/>
        <v>0</v>
      </c>
      <c r="AA35" s="3">
        <f t="shared" si="13"/>
        <v>0</v>
      </c>
      <c r="AB35" s="3">
        <f t="shared" si="13"/>
        <v>8.83031605562579</v>
      </c>
      <c r="AC35" s="3">
        <f t="shared" si="13"/>
        <v>0</v>
      </c>
      <c r="AD35" s="3">
        <f t="shared" si="13"/>
        <v>0</v>
      </c>
      <c r="AE35" s="3">
        <f t="shared" si="13"/>
        <v>0</v>
      </c>
      <c r="AF35" s="147">
        <f t="shared" ref="AF35" si="14">AF6*9500/565/0.7/1000</f>
        <v>0</v>
      </c>
      <c r="AG35" s="44">
        <f t="shared" si="5"/>
        <v>320.82016434892546</v>
      </c>
    </row>
    <row r="36" spans="2:33" ht="15.75" customHeight="1" x14ac:dyDescent="0.25">
      <c r="B36" s="15" t="s">
        <v>6</v>
      </c>
      <c r="C36" s="18" t="s">
        <v>23</v>
      </c>
      <c r="D36" s="28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147">
        <v>0</v>
      </c>
      <c r="AG36" s="44">
        <f t="shared" si="5"/>
        <v>0</v>
      </c>
    </row>
    <row r="37" spans="2:33" ht="15.75" customHeight="1" thickBot="1" x14ac:dyDescent="0.3">
      <c r="B37" s="15" t="s">
        <v>48</v>
      </c>
      <c r="C37" s="17" t="s">
        <v>23</v>
      </c>
      <c r="D37" s="68">
        <f>(D12+D11)*9500/565/0.7/1000</f>
        <v>0</v>
      </c>
      <c r="E37" s="69">
        <f t="shared" ref="E37:F37" si="15">(E12+E11)*9500/565/0.7/1000</f>
        <v>42.412275600505694</v>
      </c>
      <c r="F37" s="69">
        <f t="shared" si="15"/>
        <v>78.402022756005053</v>
      </c>
      <c r="G37" s="69">
        <f t="shared" ref="G37:J37" si="16">(G12+G11)*9500/565/0.7/1000</f>
        <v>80.996207332490528</v>
      </c>
      <c r="H37" s="69">
        <f t="shared" si="16"/>
        <v>40.065739570164347</v>
      </c>
      <c r="I37" s="69">
        <f t="shared" si="16"/>
        <v>0</v>
      </c>
      <c r="J37" s="69">
        <f t="shared" si="16"/>
        <v>0</v>
      </c>
      <c r="K37" s="69">
        <f t="shared" ref="K37:AE37" si="17">(K12+K11)*9500/565/0.7/1000</f>
        <v>0</v>
      </c>
      <c r="L37" s="69">
        <f t="shared" si="17"/>
        <v>0</v>
      </c>
      <c r="M37" s="69">
        <f t="shared" si="17"/>
        <v>0</v>
      </c>
      <c r="N37" s="69">
        <f t="shared" si="17"/>
        <v>0</v>
      </c>
      <c r="O37" s="69">
        <f t="shared" si="17"/>
        <v>0</v>
      </c>
      <c r="P37" s="69">
        <f t="shared" si="17"/>
        <v>0</v>
      </c>
      <c r="Q37" s="69">
        <f t="shared" si="17"/>
        <v>0</v>
      </c>
      <c r="R37" s="69">
        <f t="shared" si="17"/>
        <v>0</v>
      </c>
      <c r="S37" s="69">
        <f t="shared" si="17"/>
        <v>0</v>
      </c>
      <c r="T37" s="69">
        <f t="shared" si="17"/>
        <v>0</v>
      </c>
      <c r="U37" s="69">
        <f t="shared" si="17"/>
        <v>0</v>
      </c>
      <c r="V37" s="69">
        <f t="shared" si="17"/>
        <v>0</v>
      </c>
      <c r="W37" s="69">
        <f t="shared" si="17"/>
        <v>0</v>
      </c>
      <c r="X37" s="69">
        <f t="shared" si="17"/>
        <v>0</v>
      </c>
      <c r="Y37" s="69">
        <f t="shared" si="17"/>
        <v>0</v>
      </c>
      <c r="Z37" s="69">
        <f t="shared" si="17"/>
        <v>0</v>
      </c>
      <c r="AA37" s="69">
        <f t="shared" si="17"/>
        <v>0</v>
      </c>
      <c r="AB37" s="69">
        <f t="shared" si="17"/>
        <v>0</v>
      </c>
      <c r="AC37" s="69">
        <f t="shared" si="17"/>
        <v>0</v>
      </c>
      <c r="AD37" s="69">
        <f t="shared" si="17"/>
        <v>0</v>
      </c>
      <c r="AE37" s="69">
        <f t="shared" si="17"/>
        <v>0</v>
      </c>
      <c r="AF37" s="171">
        <f t="shared" ref="AF37" si="18">(AF12+AF11)*9500/565/0.7/1000</f>
        <v>0</v>
      </c>
      <c r="AG37" s="71">
        <f t="shared" si="5"/>
        <v>241.87624525916561</v>
      </c>
    </row>
    <row r="38" spans="2:33" ht="15.75" customHeight="1" thickBot="1" x14ac:dyDescent="0.3">
      <c r="B38" s="231" t="s">
        <v>28</v>
      </c>
      <c r="C38" s="232"/>
      <c r="D38" s="228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30"/>
    </row>
    <row r="39" spans="2:33" ht="15.75" customHeight="1" x14ac:dyDescent="0.25">
      <c r="B39" s="15" t="s">
        <v>29</v>
      </c>
      <c r="C39" s="101" t="s">
        <v>32</v>
      </c>
      <c r="D39" s="60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0</v>
      </c>
      <c r="Z39" s="61">
        <v>0</v>
      </c>
      <c r="AA39" s="61">
        <v>0</v>
      </c>
      <c r="AB39" s="61">
        <v>0</v>
      </c>
      <c r="AC39" s="61">
        <v>0</v>
      </c>
      <c r="AD39" s="61">
        <v>0</v>
      </c>
      <c r="AE39" s="61">
        <v>0</v>
      </c>
      <c r="AF39" s="61">
        <v>0</v>
      </c>
      <c r="AG39" s="144">
        <f t="shared" ref="AG39:AG44" si="19">SUM(D39:AF39)</f>
        <v>0</v>
      </c>
    </row>
    <row r="40" spans="2:33" ht="15.75" customHeight="1" x14ac:dyDescent="0.25">
      <c r="B40" s="15" t="s">
        <v>30</v>
      </c>
      <c r="C40" s="15" t="s">
        <v>32</v>
      </c>
      <c r="D40" s="158">
        <v>159</v>
      </c>
      <c r="E40" s="159">
        <v>189</v>
      </c>
      <c r="F40" s="159">
        <v>204</v>
      </c>
      <c r="G40" s="3">
        <v>118</v>
      </c>
      <c r="H40" s="3">
        <v>178</v>
      </c>
      <c r="I40" s="3">
        <v>192</v>
      </c>
      <c r="J40" s="3">
        <v>214</v>
      </c>
      <c r="K40" s="3">
        <v>200</v>
      </c>
      <c r="L40" s="3">
        <v>155</v>
      </c>
      <c r="M40" s="3">
        <v>185</v>
      </c>
      <c r="N40" s="3">
        <v>184</v>
      </c>
      <c r="O40" s="3">
        <v>137</v>
      </c>
      <c r="P40" s="3">
        <v>117.3</v>
      </c>
      <c r="Q40" s="3">
        <v>88</v>
      </c>
      <c r="R40" s="3">
        <v>93.4</v>
      </c>
      <c r="S40" s="3">
        <v>72</v>
      </c>
      <c r="T40" s="3">
        <v>87</v>
      </c>
      <c r="U40" s="3">
        <v>17</v>
      </c>
      <c r="V40" s="3">
        <v>24</v>
      </c>
      <c r="W40" s="3">
        <v>44.33</v>
      </c>
      <c r="X40" s="3">
        <v>77.5</v>
      </c>
      <c r="Y40" s="3">
        <v>69.5</v>
      </c>
      <c r="Z40" s="3">
        <v>74.239999999999995</v>
      </c>
      <c r="AA40" s="3">
        <v>79</v>
      </c>
      <c r="AB40" s="3">
        <v>69.8</v>
      </c>
      <c r="AC40" s="3">
        <v>84</v>
      </c>
      <c r="AD40" s="3">
        <v>103.24</v>
      </c>
      <c r="AE40" s="3">
        <v>149.30000000000001</v>
      </c>
      <c r="AF40" s="3">
        <v>160</v>
      </c>
      <c r="AG40" s="145">
        <f t="shared" si="19"/>
        <v>3524.61</v>
      </c>
    </row>
    <row r="41" spans="2:33" ht="15.75" customHeight="1" x14ac:dyDescent="0.25">
      <c r="B41" s="15" t="s">
        <v>31</v>
      </c>
      <c r="C41" s="15" t="s">
        <v>32</v>
      </c>
      <c r="D41" s="154">
        <v>174</v>
      </c>
      <c r="E41" s="155">
        <v>180</v>
      </c>
      <c r="F41" s="155">
        <v>180</v>
      </c>
      <c r="G41" s="3">
        <v>173</v>
      </c>
      <c r="H41" s="3">
        <v>171</v>
      </c>
      <c r="I41" s="3">
        <v>60</v>
      </c>
      <c r="J41" s="3">
        <v>0</v>
      </c>
      <c r="K41" s="3">
        <v>0</v>
      </c>
      <c r="L41" s="3">
        <v>100</v>
      </c>
      <c r="M41" s="3">
        <v>136</v>
      </c>
      <c r="N41" s="3">
        <v>133</v>
      </c>
      <c r="O41" s="3">
        <v>123</v>
      </c>
      <c r="P41" s="3">
        <v>122</v>
      </c>
      <c r="Q41" s="3">
        <v>138</v>
      </c>
      <c r="R41" s="3">
        <v>132</v>
      </c>
      <c r="S41" s="3">
        <v>121</v>
      </c>
      <c r="T41" s="3">
        <v>152</v>
      </c>
      <c r="U41" s="3">
        <v>143</v>
      </c>
      <c r="V41" s="3">
        <v>139</v>
      </c>
      <c r="W41" s="3">
        <v>154</v>
      </c>
      <c r="X41" s="3">
        <v>155</v>
      </c>
      <c r="Y41" s="3">
        <v>154</v>
      </c>
      <c r="Z41" s="3">
        <v>165</v>
      </c>
      <c r="AA41" s="3">
        <v>153</v>
      </c>
      <c r="AB41" s="3">
        <v>167</v>
      </c>
      <c r="AC41" s="3">
        <v>147</v>
      </c>
      <c r="AD41" s="3">
        <v>152.44</v>
      </c>
      <c r="AE41" s="3">
        <v>155</v>
      </c>
      <c r="AF41" s="3">
        <v>154</v>
      </c>
      <c r="AG41" s="145">
        <f t="shared" si="19"/>
        <v>3933.44</v>
      </c>
    </row>
    <row r="42" spans="2:33" ht="15.75" customHeight="1" x14ac:dyDescent="0.25">
      <c r="B42" s="15" t="s">
        <v>3</v>
      </c>
      <c r="C42" s="15" t="s">
        <v>32</v>
      </c>
      <c r="D42" s="31">
        <f t="shared" ref="D42:AF44" si="20">(D7*9500*0.84)/10^6</f>
        <v>0</v>
      </c>
      <c r="E42" s="6">
        <f t="shared" si="20"/>
        <v>0</v>
      </c>
      <c r="F42" s="6">
        <f t="shared" si="20"/>
        <v>0</v>
      </c>
      <c r="G42" s="6">
        <f t="shared" si="20"/>
        <v>0</v>
      </c>
      <c r="H42" s="6">
        <f t="shared" si="20"/>
        <v>0</v>
      </c>
      <c r="I42" s="6">
        <f t="shared" si="20"/>
        <v>47.204413199999998</v>
      </c>
      <c r="J42" s="6">
        <f t="shared" si="20"/>
        <v>79.424940000000007</v>
      </c>
      <c r="K42" s="6">
        <f t="shared" si="20"/>
        <v>0</v>
      </c>
      <c r="L42" s="6">
        <f t="shared" si="20"/>
        <v>0</v>
      </c>
      <c r="M42" s="6">
        <f t="shared" si="20"/>
        <v>0</v>
      </c>
      <c r="N42" s="6">
        <f t="shared" si="20"/>
        <v>0</v>
      </c>
      <c r="O42" s="6">
        <f t="shared" si="20"/>
        <v>0</v>
      </c>
      <c r="P42" s="6">
        <f t="shared" si="20"/>
        <v>0</v>
      </c>
      <c r="Q42" s="6">
        <f t="shared" si="20"/>
        <v>0</v>
      </c>
      <c r="R42" s="6">
        <f t="shared" si="20"/>
        <v>0</v>
      </c>
      <c r="S42" s="6">
        <f t="shared" si="20"/>
        <v>0</v>
      </c>
      <c r="T42" s="6">
        <f t="shared" si="20"/>
        <v>0</v>
      </c>
      <c r="U42" s="6">
        <f t="shared" si="20"/>
        <v>0</v>
      </c>
      <c r="V42" s="6">
        <f t="shared" si="20"/>
        <v>0</v>
      </c>
      <c r="W42" s="6">
        <f t="shared" si="20"/>
        <v>0</v>
      </c>
      <c r="X42" s="6">
        <f t="shared" si="20"/>
        <v>0</v>
      </c>
      <c r="Y42" s="6">
        <f t="shared" si="20"/>
        <v>0</v>
      </c>
      <c r="Z42" s="6">
        <f t="shared" si="20"/>
        <v>0</v>
      </c>
      <c r="AA42" s="6">
        <f t="shared" si="20"/>
        <v>0</v>
      </c>
      <c r="AB42" s="6">
        <f t="shared" si="20"/>
        <v>0</v>
      </c>
      <c r="AC42" s="6">
        <f t="shared" si="20"/>
        <v>0</v>
      </c>
      <c r="AD42" s="6">
        <f t="shared" si="20"/>
        <v>0</v>
      </c>
      <c r="AE42" s="6">
        <f t="shared" si="20"/>
        <v>0</v>
      </c>
      <c r="AF42" s="6">
        <f t="shared" si="20"/>
        <v>0</v>
      </c>
      <c r="AG42" s="145">
        <f t="shared" si="19"/>
        <v>126.6293532</v>
      </c>
    </row>
    <row r="43" spans="2:33" ht="15.75" customHeight="1" x14ac:dyDescent="0.25">
      <c r="B43" s="15" t="s">
        <v>4</v>
      </c>
      <c r="C43" s="15" t="s">
        <v>32</v>
      </c>
      <c r="D43" s="31">
        <f t="shared" si="20"/>
        <v>0</v>
      </c>
      <c r="E43" s="6">
        <f t="shared" si="20"/>
        <v>0</v>
      </c>
      <c r="F43" s="6">
        <f t="shared" si="20"/>
        <v>0</v>
      </c>
      <c r="G43" s="6">
        <f t="shared" si="20"/>
        <v>0</v>
      </c>
      <c r="H43" s="6">
        <f t="shared" si="20"/>
        <v>0</v>
      </c>
      <c r="I43" s="6">
        <f t="shared" si="20"/>
        <v>20.579701800000002</v>
      </c>
      <c r="J43" s="6">
        <f t="shared" si="20"/>
        <v>5.7535800000000004</v>
      </c>
      <c r="K43" s="6">
        <f t="shared" si="20"/>
        <v>73.559640000000002</v>
      </c>
      <c r="L43" s="6">
        <f t="shared" si="20"/>
        <v>31.336262999999999</v>
      </c>
      <c r="M43" s="6">
        <f t="shared" si="20"/>
        <v>0</v>
      </c>
      <c r="N43" s="6">
        <f t="shared" si="20"/>
        <v>0</v>
      </c>
      <c r="O43" s="6">
        <f t="shared" si="20"/>
        <v>0</v>
      </c>
      <c r="P43" s="6">
        <f t="shared" si="20"/>
        <v>0</v>
      </c>
      <c r="Q43" s="6">
        <f t="shared" si="20"/>
        <v>0</v>
      </c>
      <c r="R43" s="6">
        <f t="shared" si="20"/>
        <v>0</v>
      </c>
      <c r="S43" s="6">
        <f t="shared" si="20"/>
        <v>0</v>
      </c>
      <c r="T43" s="6">
        <f t="shared" si="20"/>
        <v>0</v>
      </c>
      <c r="U43" s="6">
        <f t="shared" si="20"/>
        <v>0</v>
      </c>
      <c r="V43" s="6">
        <f t="shared" si="20"/>
        <v>0</v>
      </c>
      <c r="W43" s="6">
        <f t="shared" si="20"/>
        <v>0</v>
      </c>
      <c r="X43" s="6">
        <f t="shared" si="20"/>
        <v>0</v>
      </c>
      <c r="Y43" s="6">
        <f t="shared" si="20"/>
        <v>0</v>
      </c>
      <c r="Z43" s="6">
        <f t="shared" si="20"/>
        <v>0</v>
      </c>
      <c r="AA43" s="6">
        <f t="shared" si="20"/>
        <v>0</v>
      </c>
      <c r="AB43" s="6">
        <f t="shared" si="20"/>
        <v>0</v>
      </c>
      <c r="AC43" s="6">
        <f t="shared" si="20"/>
        <v>0</v>
      </c>
      <c r="AD43" s="6">
        <f t="shared" si="20"/>
        <v>0</v>
      </c>
      <c r="AE43" s="6">
        <f t="shared" si="20"/>
        <v>0</v>
      </c>
      <c r="AF43" s="6">
        <f t="shared" si="20"/>
        <v>0</v>
      </c>
      <c r="AG43" s="145">
        <f t="shared" si="19"/>
        <v>131.22918480000001</v>
      </c>
    </row>
    <row r="44" spans="2:33" ht="15.75" customHeight="1" thickBot="1" x14ac:dyDescent="0.3">
      <c r="B44" s="15" t="s">
        <v>5</v>
      </c>
      <c r="C44" s="15" t="s">
        <v>32</v>
      </c>
      <c r="D44" s="80">
        <f t="shared" si="20"/>
        <v>0</v>
      </c>
      <c r="E44" s="81">
        <f t="shared" si="20"/>
        <v>0</v>
      </c>
      <c r="F44" s="81">
        <f t="shared" si="20"/>
        <v>0</v>
      </c>
      <c r="G44" s="81">
        <f t="shared" si="20"/>
        <v>0</v>
      </c>
      <c r="H44" s="81">
        <f t="shared" si="20"/>
        <v>0</v>
      </c>
      <c r="I44" s="81">
        <f t="shared" si="20"/>
        <v>44.858931599999998</v>
      </c>
      <c r="J44" s="81">
        <f t="shared" si="20"/>
        <v>61.230539999999998</v>
      </c>
      <c r="K44" s="81">
        <f t="shared" si="20"/>
        <v>63.480899999999998</v>
      </c>
      <c r="L44" s="81">
        <f t="shared" si="20"/>
        <v>33.013260000000002</v>
      </c>
      <c r="M44" s="81">
        <f t="shared" si="20"/>
        <v>0</v>
      </c>
      <c r="N44" s="81">
        <f t="shared" si="20"/>
        <v>0</v>
      </c>
      <c r="O44" s="81">
        <f t="shared" si="20"/>
        <v>0</v>
      </c>
      <c r="P44" s="81">
        <f t="shared" si="20"/>
        <v>0</v>
      </c>
      <c r="Q44" s="81">
        <f t="shared" si="20"/>
        <v>0</v>
      </c>
      <c r="R44" s="81">
        <f t="shared" si="20"/>
        <v>0</v>
      </c>
      <c r="S44" s="81">
        <f t="shared" si="20"/>
        <v>0</v>
      </c>
      <c r="T44" s="81">
        <f t="shared" si="20"/>
        <v>0</v>
      </c>
      <c r="U44" s="81">
        <f t="shared" si="20"/>
        <v>0</v>
      </c>
      <c r="V44" s="81">
        <f t="shared" si="20"/>
        <v>0</v>
      </c>
      <c r="W44" s="81">
        <f t="shared" si="20"/>
        <v>0</v>
      </c>
      <c r="X44" s="81">
        <f t="shared" si="20"/>
        <v>0</v>
      </c>
      <c r="Y44" s="81">
        <f t="shared" si="20"/>
        <v>0</v>
      </c>
      <c r="Z44" s="81">
        <f t="shared" si="20"/>
        <v>0</v>
      </c>
      <c r="AA44" s="81">
        <f t="shared" si="20"/>
        <v>0</v>
      </c>
      <c r="AB44" s="81">
        <f t="shared" si="20"/>
        <v>0</v>
      </c>
      <c r="AC44" s="81">
        <f t="shared" si="20"/>
        <v>0</v>
      </c>
      <c r="AD44" s="81">
        <f t="shared" si="20"/>
        <v>0</v>
      </c>
      <c r="AE44" s="81">
        <f t="shared" si="20"/>
        <v>0</v>
      </c>
      <c r="AF44" s="81">
        <f t="shared" si="20"/>
        <v>0</v>
      </c>
      <c r="AG44" s="119">
        <f t="shared" si="19"/>
        <v>202.58363159999999</v>
      </c>
    </row>
    <row r="45" spans="2:33" ht="15.75" customHeight="1" thickBot="1" x14ac:dyDescent="0.3">
      <c r="B45" s="231" t="s">
        <v>40</v>
      </c>
      <c r="C45" s="232"/>
      <c r="D45" s="243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30"/>
    </row>
    <row r="46" spans="2:33" ht="15.75" customHeight="1" x14ac:dyDescent="0.25">
      <c r="B46" s="15" t="s">
        <v>41</v>
      </c>
      <c r="C46" s="16" t="s">
        <v>42</v>
      </c>
      <c r="D46" s="83">
        <v>7054.99</v>
      </c>
      <c r="E46" s="84">
        <v>2707.1507936507942</v>
      </c>
      <c r="F46" s="84">
        <v>0</v>
      </c>
      <c r="G46" s="84">
        <v>0</v>
      </c>
      <c r="H46" s="84">
        <v>2316.83</v>
      </c>
      <c r="I46" s="84">
        <v>4845.8599999999997</v>
      </c>
      <c r="J46" s="84">
        <v>5216.2299999999996</v>
      </c>
      <c r="K46" s="84">
        <v>5041.59</v>
      </c>
      <c r="L46" s="84">
        <v>5885.35</v>
      </c>
      <c r="M46" s="84">
        <v>5086.16</v>
      </c>
      <c r="N46" s="84">
        <v>6356.3</v>
      </c>
      <c r="O46" s="84">
        <v>5854.35</v>
      </c>
      <c r="P46" s="84">
        <v>3124.5370370370374</v>
      </c>
      <c r="Q46" s="61">
        <v>4644.0376984126988</v>
      </c>
      <c r="R46" s="61">
        <v>4857</v>
      </c>
      <c r="S46" s="61">
        <v>4581.4307760141091</v>
      </c>
      <c r="T46" s="61">
        <v>5156.6931216931216</v>
      </c>
      <c r="U46" s="61">
        <v>4842.2040343915351</v>
      </c>
      <c r="V46" s="61">
        <v>4575.51</v>
      </c>
      <c r="W46" s="61">
        <v>4568.93</v>
      </c>
      <c r="X46" s="61">
        <v>4666.8900000000003</v>
      </c>
      <c r="Y46" s="61">
        <v>4874.1000000000004</v>
      </c>
      <c r="Z46" s="61">
        <v>4902.7447089947109</v>
      </c>
      <c r="AA46" s="61">
        <v>4699.07</v>
      </c>
      <c r="AB46" s="61">
        <v>4343.0375180375177</v>
      </c>
      <c r="AC46" s="61">
        <v>4724.7619047619046</v>
      </c>
      <c r="AD46" s="61">
        <v>4223.9197530864221</v>
      </c>
      <c r="AE46" s="61">
        <v>5469.85</v>
      </c>
      <c r="AF46" s="61">
        <v>6349.79</v>
      </c>
      <c r="AG46" s="63">
        <f>SUM(D46:AF46)</f>
        <v>130969.31734607984</v>
      </c>
    </row>
    <row r="47" spans="2:33" ht="15.75" customHeight="1" thickBot="1" x14ac:dyDescent="0.3">
      <c r="B47" s="15" t="s">
        <v>43</v>
      </c>
      <c r="C47" s="17" t="s">
        <v>44</v>
      </c>
      <c r="D47" s="68">
        <f>D46*0.6*D51</f>
        <v>35006.860379999998</v>
      </c>
      <c r="E47" s="69">
        <f t="shared" ref="E47:AF47" si="21">E46*0.6*E51</f>
        <v>13432.882238095241</v>
      </c>
      <c r="F47" s="69">
        <f t="shared" si="21"/>
        <v>0</v>
      </c>
      <c r="G47" s="69">
        <f t="shared" si="21"/>
        <v>0</v>
      </c>
      <c r="H47" s="69">
        <f t="shared" si="21"/>
        <v>11496.11046</v>
      </c>
      <c r="I47" s="69">
        <f t="shared" si="21"/>
        <v>24045.157319999995</v>
      </c>
      <c r="J47" s="69">
        <f t="shared" si="21"/>
        <v>25882.933259999998</v>
      </c>
      <c r="K47" s="69">
        <f t="shared" si="21"/>
        <v>25016.369579999999</v>
      </c>
      <c r="L47" s="69">
        <f t="shared" si="21"/>
        <v>29203.1067</v>
      </c>
      <c r="M47" s="69">
        <f t="shared" si="21"/>
        <v>25237.525919999996</v>
      </c>
      <c r="N47" s="69">
        <f t="shared" si="21"/>
        <v>31539.960599999995</v>
      </c>
      <c r="O47" s="69">
        <f t="shared" si="21"/>
        <v>29049.2847</v>
      </c>
      <c r="P47" s="69">
        <f t="shared" si="21"/>
        <v>15503.952777777778</v>
      </c>
      <c r="Q47" s="69">
        <f t="shared" si="21"/>
        <v>23043.715059523809</v>
      </c>
      <c r="R47" s="69">
        <f t="shared" si="21"/>
        <v>24100.433999999997</v>
      </c>
      <c r="S47" s="69">
        <f t="shared" si="21"/>
        <v>22733.059510582007</v>
      </c>
      <c r="T47" s="69">
        <f t="shared" si="21"/>
        <v>25587.511269841267</v>
      </c>
      <c r="U47" s="69">
        <f t="shared" si="21"/>
        <v>24027.016418650794</v>
      </c>
      <c r="V47" s="69">
        <f t="shared" si="21"/>
        <v>22703.680619999999</v>
      </c>
      <c r="W47" s="69">
        <f t="shared" si="21"/>
        <v>22671.03066</v>
      </c>
      <c r="X47" s="69">
        <f t="shared" si="21"/>
        <v>23157.108179999999</v>
      </c>
      <c r="Y47" s="69">
        <f t="shared" si="21"/>
        <v>24185.284199999998</v>
      </c>
      <c r="Z47" s="69">
        <f t="shared" si="21"/>
        <v>24327.419246031754</v>
      </c>
      <c r="AA47" s="69">
        <f t="shared" si="21"/>
        <v>23316.785339999995</v>
      </c>
      <c r="AB47" s="69">
        <f t="shared" si="21"/>
        <v>21550.15216450216</v>
      </c>
      <c r="AC47" s="69">
        <f t="shared" si="21"/>
        <v>23444.268571428569</v>
      </c>
      <c r="AD47" s="69">
        <f t="shared" si="21"/>
        <v>20959.089814814823</v>
      </c>
      <c r="AE47" s="69">
        <f t="shared" si="21"/>
        <v>27141.395700000001</v>
      </c>
      <c r="AF47" s="69">
        <f t="shared" si="21"/>
        <v>31507.657979999996</v>
      </c>
      <c r="AG47" s="71">
        <f>SUM(D47:AF47)</f>
        <v>649869.75267124828</v>
      </c>
    </row>
    <row r="48" spans="2:33" ht="15.75" customHeight="1" thickBot="1" x14ac:dyDescent="0.3">
      <c r="B48" s="239" t="s">
        <v>52</v>
      </c>
      <c r="C48" s="240"/>
      <c r="D48" s="228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30"/>
    </row>
    <row r="49" spans="2:33" ht="15.75" customHeight="1" x14ac:dyDescent="0.25">
      <c r="B49" s="10" t="s">
        <v>36</v>
      </c>
      <c r="C49" s="110" t="s">
        <v>37</v>
      </c>
      <c r="D49" s="94">
        <v>22.44</v>
      </c>
      <c r="E49" s="94">
        <v>22.44</v>
      </c>
      <c r="F49" s="94">
        <v>22.44</v>
      </c>
      <c r="G49" s="94">
        <v>22.44</v>
      </c>
      <c r="H49" s="94">
        <v>22.44</v>
      </c>
      <c r="I49" s="94">
        <v>22.44</v>
      </c>
      <c r="J49" s="94">
        <v>22.44</v>
      </c>
      <c r="K49" s="94">
        <v>22.44</v>
      </c>
      <c r="L49" s="94">
        <v>22.44</v>
      </c>
      <c r="M49" s="94">
        <v>22.44</v>
      </c>
      <c r="N49" s="94">
        <v>22.44</v>
      </c>
      <c r="O49" s="94">
        <v>22.44</v>
      </c>
      <c r="P49" s="94">
        <v>22.44</v>
      </c>
      <c r="Q49" s="94">
        <v>22.44</v>
      </c>
      <c r="R49" s="94">
        <v>22.44</v>
      </c>
      <c r="S49" s="94">
        <v>22.44</v>
      </c>
      <c r="T49" s="94">
        <v>22.44</v>
      </c>
      <c r="U49" s="94">
        <v>22.44</v>
      </c>
      <c r="V49" s="94">
        <v>22.44</v>
      </c>
      <c r="W49" s="94">
        <v>22.44</v>
      </c>
      <c r="X49" s="94">
        <v>22.44</v>
      </c>
      <c r="Y49" s="94">
        <v>22.44</v>
      </c>
      <c r="Z49" s="94">
        <v>22.44</v>
      </c>
      <c r="AA49" s="94">
        <v>22.44</v>
      </c>
      <c r="AB49" s="94">
        <v>22.44</v>
      </c>
      <c r="AC49" s="94">
        <v>22.44</v>
      </c>
      <c r="AD49" s="94">
        <v>22.44</v>
      </c>
      <c r="AE49" s="94">
        <v>22.44</v>
      </c>
      <c r="AF49" s="94">
        <v>22.44</v>
      </c>
      <c r="AG49" s="85"/>
    </row>
    <row r="50" spans="2:33" ht="15.75" customHeight="1" x14ac:dyDescent="0.25">
      <c r="B50" s="13" t="s">
        <v>53</v>
      </c>
      <c r="C50" s="109" t="s">
        <v>54</v>
      </c>
      <c r="D50" s="97">
        <v>4.6449999999999996</v>
      </c>
      <c r="E50" s="97">
        <v>4.6449999999999996</v>
      </c>
      <c r="F50" s="97">
        <v>4.6449999999999996</v>
      </c>
      <c r="G50" s="97">
        <v>4.6449999999999996</v>
      </c>
      <c r="H50" s="97">
        <v>4.6449999999999996</v>
      </c>
      <c r="I50" s="97">
        <v>4.6449999999999996</v>
      </c>
      <c r="J50" s="97">
        <v>4.6449999999999996</v>
      </c>
      <c r="K50" s="97">
        <v>4.6449999999999996</v>
      </c>
      <c r="L50" s="97">
        <v>4.6449999999999996</v>
      </c>
      <c r="M50" s="97">
        <v>4.6449999999999996</v>
      </c>
      <c r="N50" s="97">
        <v>4.6449999999999996</v>
      </c>
      <c r="O50" s="97">
        <v>4.6449999999999996</v>
      </c>
      <c r="P50" s="97">
        <v>4.6449999999999996</v>
      </c>
      <c r="Q50" s="97">
        <v>4.6449999999999996</v>
      </c>
      <c r="R50" s="97">
        <v>4.6449999999999996</v>
      </c>
      <c r="S50" s="97">
        <v>4.6449999999999996</v>
      </c>
      <c r="T50" s="97">
        <v>4.6449999999999996</v>
      </c>
      <c r="U50" s="97">
        <v>4.6449999999999996</v>
      </c>
      <c r="V50" s="97">
        <v>4.6449999999999996</v>
      </c>
      <c r="W50" s="97">
        <v>4.6449999999999996</v>
      </c>
      <c r="X50" s="97">
        <v>4.6449999999999996</v>
      </c>
      <c r="Y50" s="97">
        <v>4.6449999999999996</v>
      </c>
      <c r="Z50" s="97">
        <v>4.6449999999999996</v>
      </c>
      <c r="AA50" s="97">
        <v>4.6449999999999996</v>
      </c>
      <c r="AB50" s="97">
        <v>4.6449999999999996</v>
      </c>
      <c r="AC50" s="97">
        <v>4.6449999999999996</v>
      </c>
      <c r="AD50" s="97">
        <v>4.6449999999999996</v>
      </c>
      <c r="AE50" s="97">
        <v>4.6449999999999996</v>
      </c>
      <c r="AF50" s="97">
        <v>4.6449999999999996</v>
      </c>
      <c r="AG50" s="46"/>
    </row>
    <row r="51" spans="2:33" ht="15.75" customHeight="1" x14ac:dyDescent="0.25">
      <c r="B51" s="13" t="s">
        <v>126</v>
      </c>
      <c r="C51" s="109" t="s">
        <v>39</v>
      </c>
      <c r="D51" s="97">
        <v>8.27</v>
      </c>
      <c r="E51" s="97">
        <v>8.27</v>
      </c>
      <c r="F51" s="97">
        <v>8.27</v>
      </c>
      <c r="G51" s="97">
        <v>8.27</v>
      </c>
      <c r="H51" s="97">
        <v>8.27</v>
      </c>
      <c r="I51" s="97">
        <v>8.27</v>
      </c>
      <c r="J51" s="97">
        <v>8.27</v>
      </c>
      <c r="K51" s="97">
        <v>8.27</v>
      </c>
      <c r="L51" s="97">
        <v>8.27</v>
      </c>
      <c r="M51" s="97">
        <v>8.27</v>
      </c>
      <c r="N51" s="97">
        <v>8.27</v>
      </c>
      <c r="O51" s="97">
        <v>8.27</v>
      </c>
      <c r="P51" s="97">
        <v>8.27</v>
      </c>
      <c r="Q51" s="97">
        <v>8.27</v>
      </c>
      <c r="R51" s="97">
        <v>8.27</v>
      </c>
      <c r="S51" s="97">
        <v>8.27</v>
      </c>
      <c r="T51" s="97">
        <v>8.27</v>
      </c>
      <c r="U51" s="97">
        <v>8.27</v>
      </c>
      <c r="V51" s="97">
        <v>8.27</v>
      </c>
      <c r="W51" s="97">
        <v>8.27</v>
      </c>
      <c r="X51" s="97">
        <v>8.27</v>
      </c>
      <c r="Y51" s="97">
        <v>8.27</v>
      </c>
      <c r="Z51" s="97">
        <v>8.27</v>
      </c>
      <c r="AA51" s="97">
        <v>8.27</v>
      </c>
      <c r="AB51" s="97">
        <v>8.27</v>
      </c>
      <c r="AC51" s="97">
        <v>8.27</v>
      </c>
      <c r="AD51" s="97">
        <v>8.27</v>
      </c>
      <c r="AE51" s="97">
        <v>8.27</v>
      </c>
      <c r="AF51" s="97">
        <v>8.27</v>
      </c>
      <c r="AG51" s="46"/>
    </row>
    <row r="52" spans="2:33" ht="15.75" customHeight="1" x14ac:dyDescent="0.25">
      <c r="B52" s="13" t="s">
        <v>127</v>
      </c>
      <c r="C52" s="109" t="s">
        <v>39</v>
      </c>
      <c r="D52" s="97">
        <v>9.64</v>
      </c>
      <c r="E52" s="97">
        <v>9.64</v>
      </c>
      <c r="F52" s="97">
        <v>9.64</v>
      </c>
      <c r="G52" s="97">
        <v>9.64</v>
      </c>
      <c r="H52" s="97">
        <v>9.64</v>
      </c>
      <c r="I52" s="97">
        <v>9.64</v>
      </c>
      <c r="J52" s="97">
        <v>9.64</v>
      </c>
      <c r="K52" s="97">
        <v>9.64</v>
      </c>
      <c r="L52" s="97">
        <v>9.64</v>
      </c>
      <c r="M52" s="97">
        <v>9.64</v>
      </c>
      <c r="N52" s="97">
        <v>9.64</v>
      </c>
      <c r="O52" s="97">
        <v>9.64</v>
      </c>
      <c r="P52" s="97">
        <v>9.64</v>
      </c>
      <c r="Q52" s="97">
        <v>9.64</v>
      </c>
      <c r="R52" s="97">
        <v>9.64</v>
      </c>
      <c r="S52" s="97">
        <v>9.64</v>
      </c>
      <c r="T52" s="97">
        <v>9.64</v>
      </c>
      <c r="U52" s="97">
        <v>9.64</v>
      </c>
      <c r="V52" s="97">
        <v>9.64</v>
      </c>
      <c r="W52" s="97">
        <v>9.64</v>
      </c>
      <c r="X52" s="97">
        <v>9.64</v>
      </c>
      <c r="Y52" s="97">
        <v>9.64</v>
      </c>
      <c r="Z52" s="97">
        <v>9.64</v>
      </c>
      <c r="AA52" s="97">
        <v>9.64</v>
      </c>
      <c r="AB52" s="97">
        <v>9.64</v>
      </c>
      <c r="AC52" s="97">
        <v>9.64</v>
      </c>
      <c r="AD52" s="97">
        <v>9.64</v>
      </c>
      <c r="AE52" s="97">
        <v>9.64</v>
      </c>
      <c r="AF52" s="97">
        <v>9.64</v>
      </c>
      <c r="AG52" s="46"/>
    </row>
    <row r="53" spans="2:33" ht="15.75" customHeight="1" x14ac:dyDescent="0.25">
      <c r="B53" s="13" t="s">
        <v>51</v>
      </c>
      <c r="C53" s="109" t="s">
        <v>39</v>
      </c>
      <c r="D53" s="108">
        <f t="shared" ref="D53:AF53" si="22">IFERROR(((D18-D19)*D49/D26)+1.2-(D47/D26),"")</f>
        <v>5.5571677164767319</v>
      </c>
      <c r="E53" s="108">
        <f t="shared" si="22"/>
        <v>5.301905514483968</v>
      </c>
      <c r="F53" s="108" t="str">
        <f t="shared" si="22"/>
        <v/>
      </c>
      <c r="G53" s="108" t="str">
        <f t="shared" si="22"/>
        <v/>
      </c>
      <c r="H53" s="108">
        <f t="shared" si="22"/>
        <v>5.2279114028559928</v>
      </c>
      <c r="I53" s="108">
        <f t="shared" si="22"/>
        <v>5.5350615730169492</v>
      </c>
      <c r="J53" s="108">
        <f t="shared" si="22"/>
        <v>5.3834590462688503</v>
      </c>
      <c r="K53" s="108">
        <f t="shared" si="22"/>
        <v>5.5084909401504802</v>
      </c>
      <c r="L53" s="108">
        <f t="shared" si="22"/>
        <v>5.5946069004249113</v>
      </c>
      <c r="M53" s="108">
        <f t="shared" si="22"/>
        <v>5.7889785205479463</v>
      </c>
      <c r="N53" s="108">
        <f t="shared" si="22"/>
        <v>5.760197713037428</v>
      </c>
      <c r="O53" s="108">
        <f t="shared" si="22"/>
        <v>5.7918573711790398</v>
      </c>
      <c r="P53" s="108">
        <f t="shared" si="22"/>
        <v>6.0987639593663534</v>
      </c>
      <c r="Q53" s="108">
        <f t="shared" si="22"/>
        <v>6.0242988342281425</v>
      </c>
      <c r="R53" s="108">
        <f t="shared" si="22"/>
        <v>5.9326194964966605</v>
      </c>
      <c r="S53" s="108">
        <f t="shared" si="22"/>
        <v>5.5305304226782921</v>
      </c>
      <c r="T53" s="108">
        <f t="shared" si="22"/>
        <v>5.5576533019409151</v>
      </c>
      <c r="U53" s="108">
        <f t="shared" si="22"/>
        <v>5.6378191983473505</v>
      </c>
      <c r="V53" s="108">
        <f t="shared" si="22"/>
        <v>5.2415712779663952</v>
      </c>
      <c r="W53" s="108">
        <f t="shared" si="22"/>
        <v>5.1925453155080232</v>
      </c>
      <c r="X53" s="108">
        <f t="shared" si="22"/>
        <v>5.1874961792861916</v>
      </c>
      <c r="Y53" s="108">
        <f t="shared" si="22"/>
        <v>5.0874935028423778</v>
      </c>
      <c r="Z53" s="108">
        <f t="shared" si="22"/>
        <v>5.2785977602842662</v>
      </c>
      <c r="AA53" s="108">
        <f t="shared" si="22"/>
        <v>5.2327980438443866</v>
      </c>
      <c r="AB53" s="108">
        <f t="shared" si="22"/>
        <v>5.6533060139663345</v>
      </c>
      <c r="AC53" s="108">
        <f t="shared" si="22"/>
        <v>6.1337303240819985</v>
      </c>
      <c r="AD53" s="108">
        <f t="shared" si="22"/>
        <v>6.1054683576444129</v>
      </c>
      <c r="AE53" s="108">
        <f t="shared" si="22"/>
        <v>5.718978293244124</v>
      </c>
      <c r="AF53" s="108">
        <f t="shared" si="22"/>
        <v>5.5053807387283591</v>
      </c>
      <c r="AG53" s="46"/>
    </row>
    <row r="54" spans="2:33" ht="15.75" customHeight="1" x14ac:dyDescent="0.25">
      <c r="B54" s="13" t="s">
        <v>75</v>
      </c>
      <c r="C54" s="109" t="s">
        <v>44</v>
      </c>
      <c r="D54" s="25">
        <f t="shared" ref="D54:AF54" si="23">IFERROR((D51-D53)*D26,"")</f>
        <v>318030.75426199974</v>
      </c>
      <c r="E54" s="25">
        <f t="shared" si="23"/>
        <v>179082.94887809528</v>
      </c>
      <c r="F54" s="25" t="str">
        <f t="shared" si="23"/>
        <v/>
      </c>
      <c r="G54" s="25" t="str">
        <f t="shared" si="23"/>
        <v/>
      </c>
      <c r="H54" s="25">
        <f t="shared" si="23"/>
        <v>181503.17406000002</v>
      </c>
      <c r="I54" s="25">
        <f t="shared" si="23"/>
        <v>322722.73438399995</v>
      </c>
      <c r="J54" s="25">
        <f t="shared" si="23"/>
        <v>358346.74015999981</v>
      </c>
      <c r="K54" s="25">
        <f t="shared" si="23"/>
        <v>322986.0996399998</v>
      </c>
      <c r="L54" s="25">
        <f t="shared" si="23"/>
        <v>307263.54669999972</v>
      </c>
      <c r="M54" s="25">
        <f t="shared" si="23"/>
        <v>260804.97791999983</v>
      </c>
      <c r="N54" s="25">
        <f t="shared" si="23"/>
        <v>259654.1053999998</v>
      </c>
      <c r="O54" s="25">
        <f t="shared" si="23"/>
        <v>255372.59789999991</v>
      </c>
      <c r="P54" s="25">
        <f t="shared" si="23"/>
        <v>207848.08369777768</v>
      </c>
      <c r="Q54" s="25">
        <f t="shared" si="23"/>
        <v>220375.14679952388</v>
      </c>
      <c r="R54" s="25">
        <f t="shared" si="23"/>
        <v>229512.06639999987</v>
      </c>
      <c r="S54" s="25">
        <f t="shared" si="23"/>
        <v>298974.75179058185</v>
      </c>
      <c r="T54" s="25">
        <f t="shared" si="23"/>
        <v>304867.76886184112</v>
      </c>
      <c r="U54" s="25">
        <f t="shared" si="23"/>
        <v>290908.62219865079</v>
      </c>
      <c r="V54" s="25">
        <f t="shared" si="23"/>
        <v>351449.15319199977</v>
      </c>
      <c r="W54" s="25">
        <f t="shared" si="23"/>
        <v>368309.77663999971</v>
      </c>
      <c r="X54" s="25">
        <f t="shared" si="23"/>
        <v>369653.85817999986</v>
      </c>
      <c r="Y54" s="25">
        <f t="shared" si="23"/>
        <v>369489.00431999989</v>
      </c>
      <c r="Z54" s="25">
        <f t="shared" si="23"/>
        <v>349036.81333003176</v>
      </c>
      <c r="AA54" s="25">
        <f t="shared" si="23"/>
        <v>356780.11378959985</v>
      </c>
      <c r="AB54" s="25">
        <f t="shared" si="23"/>
        <v>269100.80952370213</v>
      </c>
      <c r="AC54" s="25">
        <f t="shared" si="23"/>
        <v>238941.76325142843</v>
      </c>
      <c r="AD54" s="25">
        <f t="shared" si="23"/>
        <v>246791.23973481456</v>
      </c>
      <c r="AE54" s="25">
        <f t="shared" si="23"/>
        <v>312653.22038000013</v>
      </c>
      <c r="AF54" s="25">
        <f t="shared" si="23"/>
        <v>355154.04878000001</v>
      </c>
      <c r="AG54" s="149">
        <f>SUM(D54:AF54)</f>
        <v>7905613.9201740446</v>
      </c>
    </row>
    <row r="55" spans="2:33" ht="15.75" customHeight="1" x14ac:dyDescent="0.25">
      <c r="B55" s="13" t="s">
        <v>84</v>
      </c>
      <c r="C55" s="109" t="s">
        <v>74</v>
      </c>
      <c r="D55" s="26">
        <f>IFERROR(D54/10^5,0)</f>
        <v>3.1803075426199974</v>
      </c>
      <c r="E55" s="26">
        <f>IFERROR(E54/10^5,0)+D55</f>
        <v>4.97113703140095</v>
      </c>
      <c r="F55" s="26">
        <f t="shared" ref="F55:AF55" si="24">IFERROR(F54/10^5,0)+E55</f>
        <v>4.97113703140095</v>
      </c>
      <c r="G55" s="26">
        <f t="shared" si="24"/>
        <v>4.97113703140095</v>
      </c>
      <c r="H55" s="26">
        <f t="shared" si="24"/>
        <v>6.7861687720009503</v>
      </c>
      <c r="I55" s="26">
        <f t="shared" si="24"/>
        <v>10.013396115840949</v>
      </c>
      <c r="J55" s="26">
        <f t="shared" si="24"/>
        <v>13.596863517440948</v>
      </c>
      <c r="K55" s="26">
        <f t="shared" si="24"/>
        <v>16.826724513840947</v>
      </c>
      <c r="L55" s="26">
        <f t="shared" si="24"/>
        <v>19.899359980840945</v>
      </c>
      <c r="M55" s="26">
        <f t="shared" si="24"/>
        <v>22.507409760040943</v>
      </c>
      <c r="N55" s="26">
        <f t="shared" si="24"/>
        <v>25.103950814040942</v>
      </c>
      <c r="O55" s="26">
        <f t="shared" si="24"/>
        <v>27.657676793040942</v>
      </c>
      <c r="P55" s="26">
        <f t="shared" si="24"/>
        <v>29.736157630018717</v>
      </c>
      <c r="Q55" s="26">
        <f t="shared" si="24"/>
        <v>31.939909098013956</v>
      </c>
      <c r="R55" s="26">
        <f t="shared" si="24"/>
        <v>34.235029762013951</v>
      </c>
      <c r="S55" s="26">
        <f t="shared" si="24"/>
        <v>37.22477727991977</v>
      </c>
      <c r="T55" s="26">
        <f t="shared" si="24"/>
        <v>40.273454968538182</v>
      </c>
      <c r="U55" s="26">
        <f t="shared" si="24"/>
        <v>43.182541190524688</v>
      </c>
      <c r="V55" s="26">
        <f t="shared" si="24"/>
        <v>46.697032722444689</v>
      </c>
      <c r="W55" s="26">
        <f t="shared" si="24"/>
        <v>50.380130488844685</v>
      </c>
      <c r="X55" s="26">
        <f t="shared" si="24"/>
        <v>54.076669070644684</v>
      </c>
      <c r="Y55" s="26">
        <f t="shared" si="24"/>
        <v>57.771559113844681</v>
      </c>
      <c r="Z55" s="26">
        <f t="shared" si="24"/>
        <v>61.261927247144996</v>
      </c>
      <c r="AA55" s="26">
        <f t="shared" si="24"/>
        <v>64.829728385040994</v>
      </c>
      <c r="AB55" s="26">
        <f t="shared" si="24"/>
        <v>67.520736480278018</v>
      </c>
      <c r="AC55" s="26">
        <f t="shared" si="24"/>
        <v>69.910154112792299</v>
      </c>
      <c r="AD55" s="26">
        <f t="shared" si="24"/>
        <v>72.378066510140442</v>
      </c>
      <c r="AE55" s="26">
        <f t="shared" si="24"/>
        <v>75.504598713940439</v>
      </c>
      <c r="AF55" s="26">
        <f t="shared" si="24"/>
        <v>79.056139201740436</v>
      </c>
      <c r="AG55" s="46"/>
    </row>
    <row r="56" spans="2:33" ht="15.75" customHeight="1" x14ac:dyDescent="0.25">
      <c r="B56" s="13" t="s">
        <v>98</v>
      </c>
      <c r="C56" s="109" t="s">
        <v>21</v>
      </c>
      <c r="D56" s="6">
        <f t="shared" ref="D56:AF56" si="25">D24+D26</f>
        <v>144982</v>
      </c>
      <c r="E56" s="6">
        <f t="shared" si="25"/>
        <v>150086</v>
      </c>
      <c r="F56" s="6">
        <f t="shared" si="25"/>
        <v>147100</v>
      </c>
      <c r="G56" s="6">
        <f t="shared" si="25"/>
        <v>144050</v>
      </c>
      <c r="H56" s="6">
        <f t="shared" si="25"/>
        <v>146714</v>
      </c>
      <c r="I56" s="6">
        <f t="shared" si="25"/>
        <v>134900</v>
      </c>
      <c r="J56" s="6">
        <f t="shared" si="25"/>
        <v>130194</v>
      </c>
      <c r="K56" s="6">
        <f t="shared" si="25"/>
        <v>129760</v>
      </c>
      <c r="L56" s="6">
        <f t="shared" si="25"/>
        <v>134898</v>
      </c>
      <c r="M56" s="6">
        <f t="shared" si="25"/>
        <v>134470</v>
      </c>
      <c r="N56" s="6">
        <f t="shared" si="25"/>
        <v>133406</v>
      </c>
      <c r="O56" s="6">
        <f t="shared" si="25"/>
        <v>131400</v>
      </c>
      <c r="P56" s="6">
        <f t="shared" si="25"/>
        <v>124878</v>
      </c>
      <c r="Q56" s="6">
        <f t="shared" si="25"/>
        <v>123832</v>
      </c>
      <c r="R56" s="6">
        <f t="shared" si="25"/>
        <v>121142</v>
      </c>
      <c r="S56" s="6">
        <f t="shared" si="25"/>
        <v>117586</v>
      </c>
      <c r="T56" s="6">
        <f t="shared" si="25"/>
        <v>119550</v>
      </c>
      <c r="U56" s="6">
        <f t="shared" si="25"/>
        <v>117120</v>
      </c>
      <c r="V56" s="6">
        <f t="shared" si="25"/>
        <v>121800</v>
      </c>
      <c r="W56" s="6">
        <f t="shared" si="25"/>
        <v>125580</v>
      </c>
      <c r="X56" s="6">
        <f t="shared" si="25"/>
        <v>125770</v>
      </c>
      <c r="Y56" s="6">
        <f t="shared" si="25"/>
        <v>121950</v>
      </c>
      <c r="Z56" s="6">
        <f t="shared" si="25"/>
        <v>122080</v>
      </c>
      <c r="AA56" s="6">
        <f t="shared" si="25"/>
        <v>122870</v>
      </c>
      <c r="AB56" s="6">
        <f t="shared" si="25"/>
        <v>121790</v>
      </c>
      <c r="AC56" s="6">
        <f t="shared" si="25"/>
        <v>120100</v>
      </c>
      <c r="AD56" s="6">
        <f t="shared" si="25"/>
        <v>122216</v>
      </c>
      <c r="AE56" s="6">
        <f t="shared" si="25"/>
        <v>130810</v>
      </c>
      <c r="AF56" s="6">
        <f t="shared" si="25"/>
        <v>136614</v>
      </c>
      <c r="AG56" s="46"/>
    </row>
    <row r="57" spans="2:33" ht="15.75" customHeight="1" thickBot="1" x14ac:dyDescent="0.3">
      <c r="B57" s="127" t="s">
        <v>77</v>
      </c>
      <c r="C57" s="128" t="s">
        <v>78</v>
      </c>
      <c r="D57" s="129">
        <f>IFERROR(((D26*D53)+(D24*D52))/D56,D52)</f>
        <v>6.3386343528024192</v>
      </c>
      <c r="E57" s="129">
        <f t="shared" ref="E57:AF57" si="26">IFERROR(((E26*E53)+(E24*E52))/E56,E52)</f>
        <v>7.8960447418273834</v>
      </c>
      <c r="F57" s="129">
        <f t="shared" si="26"/>
        <v>9.64</v>
      </c>
      <c r="G57" s="129">
        <f t="shared" si="26"/>
        <v>9.64</v>
      </c>
      <c r="H57" s="129">
        <f t="shared" si="26"/>
        <v>7.8457414148615667</v>
      </c>
      <c r="I57" s="129">
        <f t="shared" si="26"/>
        <v>6.0493199823276509</v>
      </c>
      <c r="J57" s="129">
        <f t="shared" si="26"/>
        <v>5.581256738712999</v>
      </c>
      <c r="K57" s="129">
        <f t="shared" si="26"/>
        <v>5.9160380730579547</v>
      </c>
      <c r="L57" s="129">
        <f t="shared" si="26"/>
        <v>6.1958769833503853</v>
      </c>
      <c r="M57" s="129">
        <f t="shared" si="26"/>
        <v>6.6295190159886976</v>
      </c>
      <c r="N57" s="129">
        <f t="shared" si="26"/>
        <v>6.6312235926420113</v>
      </c>
      <c r="O57" s="129">
        <f t="shared" si="26"/>
        <v>6.6221073219178086</v>
      </c>
      <c r="P57" s="129">
        <f t="shared" si="26"/>
        <v>6.9253869881181815</v>
      </c>
      <c r="Q57" s="129">
        <f t="shared" si="26"/>
        <v>6.774698730541993</v>
      </c>
      <c r="R57" s="129">
        <f t="shared" si="26"/>
        <v>6.6349719634808739</v>
      </c>
      <c r="S57" s="129">
        <f t="shared" si="26"/>
        <v>5.8258463440326071</v>
      </c>
      <c r="T57" s="129">
        <f t="shared" si="26"/>
        <v>5.8018087088093582</v>
      </c>
      <c r="U57" s="129">
        <f t="shared" si="26"/>
        <v>5.8633519279486777</v>
      </c>
      <c r="V57" s="129">
        <f t="shared" si="26"/>
        <v>5.4492146700164215</v>
      </c>
      <c r="W57" s="129">
        <f t="shared" si="26"/>
        <v>5.4014956470775619</v>
      </c>
      <c r="X57" s="129">
        <f t="shared" si="26"/>
        <v>5.3945976132623041</v>
      </c>
      <c r="Y57" s="129">
        <f t="shared" si="26"/>
        <v>5.305879423370234</v>
      </c>
      <c r="Z57" s="129">
        <f t="shared" si="26"/>
        <v>5.4715169288169081</v>
      </c>
      <c r="AA57" s="129">
        <f t="shared" si="26"/>
        <v>5.4264896737234478</v>
      </c>
      <c r="AB57" s="129">
        <f t="shared" si="26"/>
        <v>6.2736184454905803</v>
      </c>
      <c r="AC57" s="129">
        <f t="shared" si="26"/>
        <v>6.3745856515284887</v>
      </c>
      <c r="AD57" s="129">
        <f t="shared" si="26"/>
        <v>6.3426153716795293</v>
      </c>
      <c r="AE57" s="129">
        <f t="shared" si="26"/>
        <v>5.9662715359681968</v>
      </c>
      <c r="AF57" s="129">
        <f t="shared" si="26"/>
        <v>5.7520402829871022</v>
      </c>
      <c r="AG57" s="114"/>
    </row>
    <row r="58" spans="2:33" ht="15.75" customHeight="1" thickBot="1" x14ac:dyDescent="0.3">
      <c r="B58" s="239" t="s">
        <v>99</v>
      </c>
      <c r="C58" s="240"/>
      <c r="D58" s="124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15"/>
    </row>
    <row r="59" spans="2:33" ht="15.75" customHeight="1" x14ac:dyDescent="0.25">
      <c r="B59" s="10" t="s">
        <v>100</v>
      </c>
      <c r="C59" s="141" t="s">
        <v>78</v>
      </c>
      <c r="D59" s="137">
        <f>IF(D40&gt;0,(((D40*10^6/9500/0.84)*D49)+(D32*75.19*D49))-(D21*1000*D50),"")</f>
        <v>223804.52819488724</v>
      </c>
      <c r="E59" s="120">
        <f t="shared" ref="E59:AF59" si="27">IF(E40&gt;0,(((E40*10^6/9500/0.84)*E49)+(E32*75.19*E49))-(E21*1000*E50),"")</f>
        <v>304049.95577052637</v>
      </c>
      <c r="F59" s="120">
        <f t="shared" si="27"/>
        <v>344511.79252434592</v>
      </c>
      <c r="G59" s="120">
        <f t="shared" si="27"/>
        <v>209602.04367218044</v>
      </c>
      <c r="H59" s="120">
        <f t="shared" si="27"/>
        <v>284685.92746345873</v>
      </c>
      <c r="I59" s="120">
        <f t="shared" si="27"/>
        <v>291541.62443609029</v>
      </c>
      <c r="J59" s="120">
        <f t="shared" si="27"/>
        <v>328973.58609022561</v>
      </c>
      <c r="K59" s="120">
        <f t="shared" si="27"/>
        <v>306002.01503759401</v>
      </c>
      <c r="L59" s="120">
        <f t="shared" si="27"/>
        <v>229487.31165413535</v>
      </c>
      <c r="M59" s="120">
        <f t="shared" si="27"/>
        <v>279242.96390977449</v>
      </c>
      <c r="N59" s="120">
        <f t="shared" si="27"/>
        <v>289436.93383458653</v>
      </c>
      <c r="O59" s="120">
        <f t="shared" si="27"/>
        <v>201863.52030075196</v>
      </c>
      <c r="P59" s="120">
        <f t="shared" si="27"/>
        <v>171688.87781954888</v>
      </c>
      <c r="Q59" s="120">
        <f t="shared" si="27"/>
        <v>39687.796616541367</v>
      </c>
      <c r="R59" s="120">
        <f t="shared" si="27"/>
        <v>97002.909022556472</v>
      </c>
      <c r="S59" s="120">
        <f t="shared" si="27"/>
        <v>87037.915413533876</v>
      </c>
      <c r="T59" s="120">
        <f t="shared" si="27"/>
        <v>111335.1165413534</v>
      </c>
      <c r="U59" s="120">
        <f t="shared" si="27"/>
        <v>9854.8612781954944</v>
      </c>
      <c r="V59" s="120">
        <f t="shared" si="27"/>
        <v>-20301.778195488703</v>
      </c>
      <c r="W59" s="120">
        <f t="shared" si="27"/>
        <v>16800.393233082708</v>
      </c>
      <c r="X59" s="120">
        <f t="shared" si="27"/>
        <v>48389.830827067693</v>
      </c>
      <c r="Y59" s="120">
        <f t="shared" si="27"/>
        <v>29098.640225563984</v>
      </c>
      <c r="Z59" s="120">
        <f t="shared" si="27"/>
        <v>36667.862781954929</v>
      </c>
      <c r="AA59" s="120">
        <f t="shared" si="27"/>
        <v>43503.675939849665</v>
      </c>
      <c r="AB59" s="120">
        <f t="shared" si="27"/>
        <v>24275.349248120328</v>
      </c>
      <c r="AC59" s="120">
        <f t="shared" si="27"/>
        <v>95188.326315789513</v>
      </c>
      <c r="AD59" s="120">
        <f t="shared" si="27"/>
        <v>136796.73496240604</v>
      </c>
      <c r="AE59" s="120">
        <f t="shared" si="27"/>
        <v>216245.74022556393</v>
      </c>
      <c r="AF59" s="120">
        <f t="shared" si="27"/>
        <v>216327.76203007519</v>
      </c>
      <c r="AG59" s="117">
        <f>SUM(D59:AF59)</f>
        <v>4652802.2171742711</v>
      </c>
    </row>
    <row r="60" spans="2:33" ht="15.75" customHeight="1" x14ac:dyDescent="0.25">
      <c r="B60" s="13" t="s">
        <v>101</v>
      </c>
      <c r="C60" s="142" t="s">
        <v>78</v>
      </c>
      <c r="D60" s="138">
        <f>IF(D41&gt;0,(((D41*10^6/9500/0.84)*D49)+(D33*75.19*D49))-(D22*1000*D50),"")</f>
        <v>249777.94940270684</v>
      </c>
      <c r="E60" s="116">
        <f t="shared" ref="E60:AF60" si="28">IF(E41&gt;0,(((E41*10^6/9500/0.84)*E49)+(E33*75.19*E49))-(E22*1000*E50),"")</f>
        <v>286054.16961383459</v>
      </c>
      <c r="F60" s="116">
        <f t="shared" si="28"/>
        <v>306127.00546223455</v>
      </c>
      <c r="G60" s="116">
        <f t="shared" si="28"/>
        <v>302706.64676751883</v>
      </c>
      <c r="H60" s="116">
        <f t="shared" si="28"/>
        <v>277523.38241714297</v>
      </c>
      <c r="I60" s="116">
        <f t="shared" si="28"/>
        <v>92683.15451127819</v>
      </c>
      <c r="J60" s="116" t="str">
        <f t="shared" si="28"/>
        <v/>
      </c>
      <c r="K60" s="116" t="str">
        <f t="shared" si="28"/>
        <v/>
      </c>
      <c r="L60" s="116">
        <f t="shared" si="28"/>
        <v>57128.207518797019</v>
      </c>
      <c r="M60" s="116">
        <f t="shared" si="28"/>
        <v>194592.29022556392</v>
      </c>
      <c r="N60" s="116">
        <f t="shared" si="28"/>
        <v>196468.10000000006</v>
      </c>
      <c r="O60" s="116">
        <f t="shared" si="28"/>
        <v>179913.84924812039</v>
      </c>
      <c r="P60" s="116">
        <f t="shared" si="28"/>
        <v>180028.16917293236</v>
      </c>
      <c r="Q60" s="116">
        <f t="shared" si="28"/>
        <v>190833.45037593992</v>
      </c>
      <c r="R60" s="116">
        <f t="shared" si="28"/>
        <v>187199.51992481211</v>
      </c>
      <c r="S60" s="116">
        <f t="shared" si="28"/>
        <v>128443.63909774445</v>
      </c>
      <c r="T60" s="116">
        <f t="shared" si="28"/>
        <v>219286.1214285715</v>
      </c>
      <c r="U60" s="116">
        <f t="shared" si="28"/>
        <v>196638.0459518797</v>
      </c>
      <c r="V60" s="116">
        <f t="shared" si="28"/>
        <v>224463.65161112798</v>
      </c>
      <c r="W60" s="116">
        <f t="shared" si="28"/>
        <v>236006.18641894744</v>
      </c>
      <c r="X60" s="116">
        <f t="shared" si="28"/>
        <v>254271.75373413533</v>
      </c>
      <c r="Y60" s="116">
        <f t="shared" si="28"/>
        <v>252122.32637894741</v>
      </c>
      <c r="Z60" s="116">
        <f t="shared" si="28"/>
        <v>267125.26909001515</v>
      </c>
      <c r="AA60" s="116">
        <f t="shared" si="28"/>
        <v>253048.14086375944</v>
      </c>
      <c r="AB60" s="116">
        <f t="shared" si="28"/>
        <v>271228.58095639106</v>
      </c>
      <c r="AC60" s="116">
        <f t="shared" si="28"/>
        <v>224043.23445263159</v>
      </c>
      <c r="AD60" s="116">
        <f t="shared" si="28"/>
        <v>229342.02734965421</v>
      </c>
      <c r="AE60" s="116">
        <f t="shared" si="28"/>
        <v>236517.31857413537</v>
      </c>
      <c r="AF60" s="116">
        <f t="shared" si="28"/>
        <v>239677.50397894744</v>
      </c>
      <c r="AG60" s="118">
        <f>SUM(D60:AF60)</f>
        <v>5933249.6945277704</v>
      </c>
    </row>
    <row r="61" spans="2:33" ht="15.75" customHeight="1" x14ac:dyDescent="0.25">
      <c r="B61" s="13" t="s">
        <v>104</v>
      </c>
      <c r="C61" s="142" t="s">
        <v>78</v>
      </c>
      <c r="D61" s="139">
        <f>SUM(D59:D60)</f>
        <v>473582.47759759409</v>
      </c>
      <c r="E61" s="135">
        <f t="shared" ref="E61:AF61" si="29">SUM(E59:E60)</f>
        <v>590104.12538436102</v>
      </c>
      <c r="F61" s="135">
        <f t="shared" si="29"/>
        <v>650638.79798658052</v>
      </c>
      <c r="G61" s="135">
        <f t="shared" si="29"/>
        <v>512308.69043969928</v>
      </c>
      <c r="H61" s="135">
        <f t="shared" si="29"/>
        <v>562209.30988060171</v>
      </c>
      <c r="I61" s="135">
        <f t="shared" si="29"/>
        <v>384224.7789473685</v>
      </c>
      <c r="J61" s="135">
        <f t="shared" si="29"/>
        <v>328973.58609022561</v>
      </c>
      <c r="K61" s="135">
        <f t="shared" si="29"/>
        <v>306002.01503759401</v>
      </c>
      <c r="L61" s="135">
        <f t="shared" si="29"/>
        <v>286615.51917293237</v>
      </c>
      <c r="M61" s="135">
        <f t="shared" si="29"/>
        <v>473835.25413533841</v>
      </c>
      <c r="N61" s="135">
        <f t="shared" si="29"/>
        <v>485905.03383458662</v>
      </c>
      <c r="O61" s="135">
        <f t="shared" si="29"/>
        <v>381777.36954887235</v>
      </c>
      <c r="P61" s="135">
        <f t="shared" si="29"/>
        <v>351717.04699248122</v>
      </c>
      <c r="Q61" s="135">
        <f t="shared" si="29"/>
        <v>230521.24699248129</v>
      </c>
      <c r="R61" s="135">
        <f t="shared" si="29"/>
        <v>284202.42894736858</v>
      </c>
      <c r="S61" s="135">
        <f t="shared" si="29"/>
        <v>215481.55451127834</v>
      </c>
      <c r="T61" s="135">
        <f t="shared" si="29"/>
        <v>330621.23796992493</v>
      </c>
      <c r="U61" s="135">
        <f t="shared" si="29"/>
        <v>206492.90723007519</v>
      </c>
      <c r="V61" s="135">
        <f t="shared" si="29"/>
        <v>204161.87341563927</v>
      </c>
      <c r="W61" s="135">
        <f t="shared" si="29"/>
        <v>252806.57965203014</v>
      </c>
      <c r="X61" s="135">
        <f t="shared" si="29"/>
        <v>302661.58456120302</v>
      </c>
      <c r="Y61" s="135">
        <f t="shared" si="29"/>
        <v>281220.96660451137</v>
      </c>
      <c r="Z61" s="135">
        <f t="shared" si="29"/>
        <v>303793.13187197008</v>
      </c>
      <c r="AA61" s="135">
        <f t="shared" si="29"/>
        <v>296551.81680360914</v>
      </c>
      <c r="AB61" s="135">
        <f t="shared" si="29"/>
        <v>295503.93020451139</v>
      </c>
      <c r="AC61" s="135">
        <f t="shared" si="29"/>
        <v>319231.5607684211</v>
      </c>
      <c r="AD61" s="135">
        <f t="shared" si="29"/>
        <v>366138.76231206022</v>
      </c>
      <c r="AE61" s="135">
        <f t="shared" si="29"/>
        <v>452763.0587996993</v>
      </c>
      <c r="AF61" s="135">
        <f t="shared" si="29"/>
        <v>456005.2660090226</v>
      </c>
      <c r="AG61" s="118">
        <f>SUM(D61:AF61)</f>
        <v>10586051.911702042</v>
      </c>
    </row>
    <row r="62" spans="2:33" ht="15.75" customHeight="1" thickBot="1" x14ac:dyDescent="0.3">
      <c r="B62" s="127" t="s">
        <v>97</v>
      </c>
      <c r="C62" s="143" t="s">
        <v>44</v>
      </c>
      <c r="D62" s="140">
        <f>IFERROR(D54+D61,D61)</f>
        <v>791613.23185959389</v>
      </c>
      <c r="E62" s="140">
        <f t="shared" ref="E62:G62" si="30">IFERROR(E54+E61,E61)</f>
        <v>769187.07426245627</v>
      </c>
      <c r="F62" s="140">
        <f t="shared" si="30"/>
        <v>650638.79798658052</v>
      </c>
      <c r="G62" s="140">
        <f t="shared" si="30"/>
        <v>512308.69043969928</v>
      </c>
      <c r="H62" s="140">
        <f t="shared" ref="H62" si="31">IFERROR(H54+H61,H61)</f>
        <v>743712.4839406017</v>
      </c>
      <c r="I62" s="140">
        <f t="shared" ref="I62:J62" si="32">IFERROR(I54+I61,I61)</f>
        <v>706947.51333136845</v>
      </c>
      <c r="J62" s="140">
        <f t="shared" si="32"/>
        <v>687320.32625022542</v>
      </c>
      <c r="K62" s="140">
        <f t="shared" ref="K62" si="33">IFERROR(K54+K61,K61)</f>
        <v>628988.11467759381</v>
      </c>
      <c r="L62" s="140">
        <f t="shared" ref="L62:M62" si="34">IFERROR(L54+L61,L61)</f>
        <v>593879.06587293209</v>
      </c>
      <c r="M62" s="140">
        <f t="shared" si="34"/>
        <v>734640.23205533822</v>
      </c>
      <c r="N62" s="140">
        <f t="shared" ref="N62" si="35">IFERROR(N54+N61,N61)</f>
        <v>745559.13923458639</v>
      </c>
      <c r="O62" s="140">
        <f t="shared" ref="O62:P62" si="36">IFERROR(O54+O61,O61)</f>
        <v>637149.96744887228</v>
      </c>
      <c r="P62" s="140">
        <f t="shared" si="36"/>
        <v>559565.13069025893</v>
      </c>
      <c r="Q62" s="140">
        <f t="shared" ref="Q62" si="37">IFERROR(Q54+Q61,Q61)</f>
        <v>450896.39379200514</v>
      </c>
      <c r="R62" s="140">
        <f t="shared" ref="R62:S62" si="38">IFERROR(R54+R61,R61)</f>
        <v>513714.49534736841</v>
      </c>
      <c r="S62" s="140">
        <f t="shared" si="38"/>
        <v>514456.3063018602</v>
      </c>
      <c r="T62" s="140">
        <f t="shared" ref="T62" si="39">IFERROR(T54+T61,T61)</f>
        <v>635489.00683176611</v>
      </c>
      <c r="U62" s="140">
        <f t="shared" ref="U62:V62" si="40">IFERROR(U54+U61,U61)</f>
        <v>497401.52942872595</v>
      </c>
      <c r="V62" s="140">
        <f t="shared" si="40"/>
        <v>555611.02660763904</v>
      </c>
      <c r="W62" s="140">
        <f t="shared" ref="W62" si="41">IFERROR(W54+W61,W61)</f>
        <v>621116.35629202984</v>
      </c>
      <c r="X62" s="140">
        <f t="shared" ref="X62:Y62" si="42">IFERROR(X54+X61,X61)</f>
        <v>672315.44274120289</v>
      </c>
      <c r="Y62" s="140">
        <f t="shared" si="42"/>
        <v>650709.97092451132</v>
      </c>
      <c r="Z62" s="140">
        <f t="shared" ref="Z62" si="43">IFERROR(Z54+Z61,Z61)</f>
        <v>652829.94520200184</v>
      </c>
      <c r="AA62" s="140">
        <f t="shared" ref="AA62:AB62" si="44">IFERROR(AA54+AA61,AA61)</f>
        <v>653331.93059320899</v>
      </c>
      <c r="AB62" s="140">
        <f t="shared" si="44"/>
        <v>564604.73972821352</v>
      </c>
      <c r="AC62" s="140">
        <f t="shared" ref="AC62" si="45">IFERROR(AC54+AC61,AC61)</f>
        <v>558173.32401984953</v>
      </c>
      <c r="AD62" s="140">
        <f t="shared" ref="AD62:AE62" si="46">IFERROR(AD54+AD61,AD61)</f>
        <v>612930.00204687472</v>
      </c>
      <c r="AE62" s="140">
        <f t="shared" si="46"/>
        <v>765416.27917969949</v>
      </c>
      <c r="AF62" s="140">
        <f t="shared" ref="AF62" si="47">IFERROR(AF54+AF61,AF61)</f>
        <v>811159.31478902255</v>
      </c>
      <c r="AG62" s="119">
        <f>SUM(D62:AF62)</f>
        <v>18491665.831876088</v>
      </c>
    </row>
    <row r="63" spans="2:33" ht="15.75" customHeight="1" thickBot="1" x14ac:dyDescent="0.3">
      <c r="B63" s="241" t="s">
        <v>62</v>
      </c>
      <c r="C63" s="242"/>
      <c r="D63" s="243"/>
      <c r="E63" s="244"/>
      <c r="F63" s="244"/>
      <c r="G63" s="244"/>
      <c r="H63" s="244"/>
      <c r="I63" s="244"/>
      <c r="J63" s="244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5"/>
    </row>
    <row r="64" spans="2:33" ht="15.75" customHeight="1" x14ac:dyDescent="0.25">
      <c r="B64" s="130" t="s">
        <v>61</v>
      </c>
      <c r="C64" s="131" t="s">
        <v>32</v>
      </c>
      <c r="D64" s="83">
        <f t="shared" ref="D64:AF64" si="48">(SUM(D13:D15)*9500)/10^6</f>
        <v>372.85372000000001</v>
      </c>
      <c r="E64" s="84">
        <f t="shared" si="48"/>
        <v>194.32249999999999</v>
      </c>
      <c r="F64" s="84">
        <f t="shared" si="48"/>
        <v>0</v>
      </c>
      <c r="G64" s="84">
        <f t="shared" si="48"/>
        <v>0</v>
      </c>
      <c r="H64" s="84">
        <f t="shared" si="48"/>
        <v>178.75200000000001</v>
      </c>
      <c r="I64" s="84">
        <f t="shared" si="48"/>
        <v>384.41512499999999</v>
      </c>
      <c r="J64" s="84">
        <f t="shared" si="48"/>
        <v>389.93700000000001</v>
      </c>
      <c r="K64" s="84">
        <f t="shared" si="48"/>
        <v>374.53750000000002</v>
      </c>
      <c r="L64" s="84">
        <f t="shared" si="48"/>
        <v>368.89449999999999</v>
      </c>
      <c r="M64" s="84">
        <f t="shared" si="48"/>
        <v>350.6241</v>
      </c>
      <c r="N64" s="84">
        <f t="shared" si="48"/>
        <v>347.37034999999997</v>
      </c>
      <c r="O64" s="84">
        <f t="shared" si="48"/>
        <v>346.19900000000001</v>
      </c>
      <c r="P64" s="84">
        <f t="shared" si="48"/>
        <v>332.025665</v>
      </c>
      <c r="Q64" s="84">
        <f t="shared" si="48"/>
        <v>336.35966000000002</v>
      </c>
      <c r="R64" s="84">
        <f t="shared" si="48"/>
        <v>334.7971</v>
      </c>
      <c r="S64" s="84">
        <f t="shared" si="48"/>
        <v>357.78235000000001</v>
      </c>
      <c r="T64" s="84">
        <f t="shared" si="48"/>
        <v>376.20855</v>
      </c>
      <c r="U64" s="84">
        <f t="shared" si="48"/>
        <v>377.49484999999993</v>
      </c>
      <c r="V64" s="84">
        <f t="shared" si="48"/>
        <v>403.72890999999998</v>
      </c>
      <c r="W64" s="84">
        <f t="shared" si="48"/>
        <v>409.78496999999999</v>
      </c>
      <c r="X64" s="84">
        <f t="shared" si="48"/>
        <v>407.96144500000003</v>
      </c>
      <c r="Y64" s="84">
        <f t="shared" si="48"/>
        <v>402.03303649999998</v>
      </c>
      <c r="Z64" s="84">
        <f t="shared" si="48"/>
        <v>409.76616000000001</v>
      </c>
      <c r="AA64" s="84">
        <f t="shared" si="48"/>
        <v>408.02899000000002</v>
      </c>
      <c r="AB64" s="84">
        <f t="shared" si="48"/>
        <v>342.38541500000002</v>
      </c>
      <c r="AC64" s="84">
        <f t="shared" si="48"/>
        <v>367.33535999999998</v>
      </c>
      <c r="AD64" s="84">
        <f t="shared" si="48"/>
        <v>372.22899999999998</v>
      </c>
      <c r="AE64" s="84">
        <f t="shared" si="48"/>
        <v>383.10823850000003</v>
      </c>
      <c r="AF64" s="84">
        <f t="shared" si="48"/>
        <v>398.20693999999992</v>
      </c>
      <c r="AG64" s="63">
        <f>SUM(D64:AF64)</f>
        <v>9727.1424349999998</v>
      </c>
    </row>
    <row r="65" spans="2:33" ht="15.75" customHeight="1" x14ac:dyDescent="0.25">
      <c r="B65" s="7" t="s">
        <v>57</v>
      </c>
      <c r="C65" s="8" t="s">
        <v>32</v>
      </c>
      <c r="D65" s="28">
        <f t="shared" ref="D65:AF65" si="49">((D26*860.5)/10^6)+((D30*1000*565)/10^6)+((D46*3024)/10^6)+D39</f>
        <v>240.86242576000001</v>
      </c>
      <c r="E65" s="28">
        <f t="shared" si="49"/>
        <v>126.43655200000001</v>
      </c>
      <c r="F65" s="28">
        <f t="shared" si="49"/>
        <v>0</v>
      </c>
      <c r="G65" s="28">
        <f t="shared" si="49"/>
        <v>0</v>
      </c>
      <c r="H65" s="28">
        <f t="shared" si="49"/>
        <v>115.41196591999999</v>
      </c>
      <c r="I65" s="28">
        <f t="shared" si="49"/>
        <v>243.31788064</v>
      </c>
      <c r="J65" s="28">
        <f t="shared" si="49"/>
        <v>251.98479152000002</v>
      </c>
      <c r="K65" s="28">
        <f t="shared" si="49"/>
        <v>241.88484816000002</v>
      </c>
      <c r="L65" s="28">
        <f t="shared" si="49"/>
        <v>237.53400240000002</v>
      </c>
      <c r="M65" s="28">
        <f t="shared" si="49"/>
        <v>213.18630783999998</v>
      </c>
      <c r="N65" s="28">
        <f t="shared" si="49"/>
        <v>214.46533919999999</v>
      </c>
      <c r="O65" s="28">
        <f t="shared" si="49"/>
        <v>212.03307939999999</v>
      </c>
      <c r="P65" s="28">
        <f t="shared" si="49"/>
        <v>192.22304399999999</v>
      </c>
      <c r="Q65" s="28">
        <f t="shared" si="49"/>
        <v>200.18615599999998</v>
      </c>
      <c r="R65" s="28">
        <f t="shared" si="49"/>
        <v>200.31678399999998</v>
      </c>
      <c r="S65" s="28">
        <f t="shared" si="49"/>
        <v>225.56827466666664</v>
      </c>
      <c r="T65" s="28">
        <f t="shared" si="49"/>
        <v>241.13404</v>
      </c>
      <c r="U65" s="28">
        <f t="shared" si="49"/>
        <v>244.78028499999999</v>
      </c>
      <c r="V65" s="28">
        <f t="shared" si="49"/>
        <v>269.63736724</v>
      </c>
      <c r="W65" s="28">
        <f t="shared" si="49"/>
        <v>274.43608432000002</v>
      </c>
      <c r="X65" s="28">
        <f t="shared" si="49"/>
        <v>272.11383536000005</v>
      </c>
      <c r="Y65" s="28">
        <f t="shared" si="49"/>
        <v>273.40832839999996</v>
      </c>
      <c r="Z65" s="28">
        <f t="shared" si="49"/>
        <v>277.94903999999997</v>
      </c>
      <c r="AA65" s="28">
        <f t="shared" si="49"/>
        <v>275.24668267999999</v>
      </c>
      <c r="AB65" s="28">
        <f t="shared" si="49"/>
        <v>217.62731545454545</v>
      </c>
      <c r="AC65" s="28">
        <f t="shared" si="49"/>
        <v>232.00960499999999</v>
      </c>
      <c r="AD65" s="28">
        <f t="shared" si="49"/>
        <v>237.83488133333333</v>
      </c>
      <c r="AE65" s="28">
        <f t="shared" si="49"/>
        <v>260.42870640000001</v>
      </c>
      <c r="AF65" s="28">
        <f t="shared" si="49"/>
        <v>269.86503696</v>
      </c>
      <c r="AG65" s="44">
        <f>SUM(D65:AF65)</f>
        <v>6261.882659654545</v>
      </c>
    </row>
    <row r="66" spans="2:33" ht="15.75" customHeight="1" thickBot="1" x14ac:dyDescent="0.3">
      <c r="B66" s="132" t="s">
        <v>62</v>
      </c>
      <c r="C66" s="133" t="s">
        <v>63</v>
      </c>
      <c r="D66" s="90">
        <f>IFERROR((D65/D64)*100,"")</f>
        <v>64.599711050220989</v>
      </c>
      <c r="E66" s="90">
        <f t="shared" ref="E66:AF66" si="50">IFERROR((E65/E64)*100,"")</f>
        <v>65.065317706390161</v>
      </c>
      <c r="F66" s="90" t="str">
        <f t="shared" si="50"/>
        <v/>
      </c>
      <c r="G66" s="90" t="str">
        <f t="shared" si="50"/>
        <v/>
      </c>
      <c r="H66" s="90">
        <f t="shared" si="50"/>
        <v>64.565412370211234</v>
      </c>
      <c r="I66" s="90">
        <f t="shared" si="50"/>
        <v>63.295605405744638</v>
      </c>
      <c r="J66" s="90">
        <f t="shared" si="50"/>
        <v>64.621923931301723</v>
      </c>
      <c r="K66" s="90">
        <f t="shared" si="50"/>
        <v>64.582277651770511</v>
      </c>
      <c r="L66" s="90">
        <f t="shared" si="50"/>
        <v>64.390768200664425</v>
      </c>
      <c r="M66" s="90">
        <f t="shared" si="50"/>
        <v>60.801955096640526</v>
      </c>
      <c r="N66" s="90">
        <f t="shared" si="50"/>
        <v>61.739679048600436</v>
      </c>
      <c r="O66" s="90">
        <f t="shared" si="50"/>
        <v>61.246011513609218</v>
      </c>
      <c r="P66" s="90">
        <f t="shared" si="50"/>
        <v>57.89403177612791</v>
      </c>
      <c r="Q66" s="90">
        <f t="shared" si="50"/>
        <v>59.515506704936016</v>
      </c>
      <c r="R66" s="90">
        <f t="shared" si="50"/>
        <v>59.832293648899579</v>
      </c>
      <c r="S66" s="90">
        <f t="shared" si="50"/>
        <v>63.046227592464142</v>
      </c>
      <c r="T66" s="90">
        <f t="shared" si="50"/>
        <v>64.095842585183135</v>
      </c>
      <c r="U66" s="90">
        <f t="shared" si="50"/>
        <v>64.843344220457595</v>
      </c>
      <c r="V66" s="90">
        <f t="shared" si="50"/>
        <v>66.786737476887652</v>
      </c>
      <c r="W66" s="90">
        <f t="shared" si="50"/>
        <v>66.970754032291623</v>
      </c>
      <c r="X66" s="90">
        <f t="shared" si="50"/>
        <v>66.700870558981379</v>
      </c>
      <c r="Y66" s="90">
        <f t="shared" si="50"/>
        <v>68.006433197685723</v>
      </c>
      <c r="Z66" s="90">
        <f t="shared" si="50"/>
        <v>67.831135689682114</v>
      </c>
      <c r="AA66" s="90">
        <f t="shared" si="50"/>
        <v>67.457629096403167</v>
      </c>
      <c r="AB66" s="90">
        <f t="shared" si="50"/>
        <v>63.562087028311488</v>
      </c>
      <c r="AC66" s="90">
        <f t="shared" si="50"/>
        <v>63.160161058276557</v>
      </c>
      <c r="AD66" s="90">
        <f t="shared" si="50"/>
        <v>63.894774811563138</v>
      </c>
      <c r="AE66" s="90">
        <f t="shared" si="50"/>
        <v>67.977840262498034</v>
      </c>
      <c r="AF66" s="90">
        <f t="shared" si="50"/>
        <v>67.770048648574544</v>
      </c>
      <c r="AG66" s="71"/>
    </row>
    <row r="67" spans="2:33" ht="15.75" customHeight="1" thickBot="1" x14ac:dyDescent="0.3">
      <c r="B67" s="237" t="s">
        <v>66</v>
      </c>
      <c r="C67" s="238"/>
      <c r="D67" s="228"/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29"/>
      <c r="AD67" s="229"/>
      <c r="AE67" s="229"/>
      <c r="AF67" s="229"/>
      <c r="AG67" s="230"/>
    </row>
    <row r="68" spans="2:33" ht="15.75" customHeight="1" x14ac:dyDescent="0.25">
      <c r="B68" s="130" t="s">
        <v>64</v>
      </c>
      <c r="C68" s="131" t="s">
        <v>32</v>
      </c>
      <c r="D68" s="60">
        <f t="shared" ref="D68:AF68" si="51">(D21*1000*4800)/10^6</f>
        <v>236.68799999999999</v>
      </c>
      <c r="E68" s="61">
        <f t="shared" si="51"/>
        <v>247.392</v>
      </c>
      <c r="F68" s="61">
        <f t="shared" si="51"/>
        <v>269.27999999999997</v>
      </c>
      <c r="G68" s="61">
        <f t="shared" si="51"/>
        <v>157.68</v>
      </c>
      <c r="H68" s="61">
        <f t="shared" si="51"/>
        <v>245.376</v>
      </c>
      <c r="I68" s="61">
        <f t="shared" si="51"/>
        <v>256.65600000000001</v>
      </c>
      <c r="J68" s="61">
        <f t="shared" si="51"/>
        <v>281.904</v>
      </c>
      <c r="K68" s="61">
        <f t="shared" si="51"/>
        <v>264.95999999999998</v>
      </c>
      <c r="L68" s="61">
        <f t="shared" si="51"/>
        <v>213.26400000000001</v>
      </c>
      <c r="M68" s="61">
        <f t="shared" si="51"/>
        <v>249.024</v>
      </c>
      <c r="N68" s="61">
        <f t="shared" si="51"/>
        <v>235.584</v>
      </c>
      <c r="O68" s="61">
        <f t="shared" si="51"/>
        <v>189.50399999999999</v>
      </c>
      <c r="P68" s="61">
        <f t="shared" si="51"/>
        <v>163.44</v>
      </c>
      <c r="Q68" s="61">
        <f t="shared" si="51"/>
        <v>214.70400000000001</v>
      </c>
      <c r="R68" s="61">
        <f t="shared" si="51"/>
        <v>171.16800000000001</v>
      </c>
      <c r="S68" s="61">
        <f t="shared" si="51"/>
        <v>119.28</v>
      </c>
      <c r="T68" s="61">
        <f t="shared" si="51"/>
        <v>137.76</v>
      </c>
      <c r="U68" s="61">
        <f t="shared" si="51"/>
        <v>39.216000000000001</v>
      </c>
      <c r="V68" s="61">
        <f t="shared" si="51"/>
        <v>90.72</v>
      </c>
      <c r="W68" s="61">
        <f t="shared" si="51"/>
        <v>111.456</v>
      </c>
      <c r="X68" s="61">
        <f t="shared" si="51"/>
        <v>175.2</v>
      </c>
      <c r="Y68" s="61">
        <f t="shared" si="51"/>
        <v>171.88800000000001</v>
      </c>
      <c r="Z68" s="61">
        <f t="shared" si="51"/>
        <v>177.84</v>
      </c>
      <c r="AA68" s="61">
        <f t="shared" si="51"/>
        <v>184.608</v>
      </c>
      <c r="AB68" s="61">
        <f t="shared" si="51"/>
        <v>177.744</v>
      </c>
      <c r="AC68" s="61">
        <f t="shared" si="51"/>
        <v>145.72800000000001</v>
      </c>
      <c r="AD68" s="61">
        <f t="shared" si="51"/>
        <v>158.63999999999999</v>
      </c>
      <c r="AE68" s="61">
        <f t="shared" si="51"/>
        <v>210.38399999999999</v>
      </c>
      <c r="AF68" s="61">
        <f t="shared" si="51"/>
        <v>241.392</v>
      </c>
      <c r="AG68" s="63">
        <f>SUM(D68:AF68)</f>
        <v>5538.48</v>
      </c>
    </row>
    <row r="69" spans="2:33" ht="17.25" customHeight="1" x14ac:dyDescent="0.25">
      <c r="B69" s="7" t="s">
        <v>65</v>
      </c>
      <c r="C69" s="8" t="s">
        <v>32</v>
      </c>
      <c r="D69" s="28">
        <f t="shared" ref="D69:AF69" si="52">D40+(((D32)*1000*565))/10^6</f>
        <v>160.92099999999999</v>
      </c>
      <c r="E69" s="3">
        <f t="shared" si="52"/>
        <v>193.01150000000001</v>
      </c>
      <c r="F69" s="3">
        <f t="shared" si="52"/>
        <v>214.528775</v>
      </c>
      <c r="G69" s="3">
        <f t="shared" si="52"/>
        <v>128.16999999999999</v>
      </c>
      <c r="H69" s="3">
        <f t="shared" si="52"/>
        <v>185.232</v>
      </c>
      <c r="I69" s="3">
        <f t="shared" si="52"/>
        <v>192</v>
      </c>
      <c r="J69" s="3">
        <f t="shared" si="52"/>
        <v>214</v>
      </c>
      <c r="K69" s="3">
        <f t="shared" si="52"/>
        <v>200</v>
      </c>
      <c r="L69" s="3">
        <f t="shared" si="52"/>
        <v>155</v>
      </c>
      <c r="M69" s="3">
        <f t="shared" si="52"/>
        <v>185</v>
      </c>
      <c r="N69" s="3">
        <f t="shared" si="52"/>
        <v>184</v>
      </c>
      <c r="O69" s="3">
        <f t="shared" si="52"/>
        <v>137</v>
      </c>
      <c r="P69" s="3">
        <f t="shared" si="52"/>
        <v>117.3</v>
      </c>
      <c r="Q69" s="3">
        <f t="shared" si="52"/>
        <v>88</v>
      </c>
      <c r="R69" s="3">
        <f t="shared" si="52"/>
        <v>93.4</v>
      </c>
      <c r="S69" s="3">
        <f t="shared" si="52"/>
        <v>72</v>
      </c>
      <c r="T69" s="3">
        <f t="shared" si="52"/>
        <v>87</v>
      </c>
      <c r="U69" s="3">
        <f t="shared" si="52"/>
        <v>17</v>
      </c>
      <c r="V69" s="3">
        <f t="shared" si="52"/>
        <v>24</v>
      </c>
      <c r="W69" s="3">
        <f t="shared" si="52"/>
        <v>44.33</v>
      </c>
      <c r="X69" s="3">
        <f t="shared" si="52"/>
        <v>77.5</v>
      </c>
      <c r="Y69" s="3">
        <f t="shared" si="52"/>
        <v>69.5</v>
      </c>
      <c r="Z69" s="3">
        <f t="shared" si="52"/>
        <v>74.239999999999995</v>
      </c>
      <c r="AA69" s="3">
        <f t="shared" si="52"/>
        <v>79</v>
      </c>
      <c r="AB69" s="3">
        <f t="shared" si="52"/>
        <v>69.8</v>
      </c>
      <c r="AC69" s="3">
        <f t="shared" si="52"/>
        <v>84</v>
      </c>
      <c r="AD69" s="3">
        <f t="shared" si="52"/>
        <v>103.24</v>
      </c>
      <c r="AE69" s="3">
        <f t="shared" si="52"/>
        <v>149.30000000000001</v>
      </c>
      <c r="AF69" s="3">
        <f t="shared" si="52"/>
        <v>160</v>
      </c>
      <c r="AG69" s="44">
        <f>SUM(D69:AF69)</f>
        <v>3558.4732749999998</v>
      </c>
    </row>
    <row r="70" spans="2:33" ht="17.25" customHeight="1" thickBot="1" x14ac:dyDescent="0.3">
      <c r="B70" s="7" t="s">
        <v>67</v>
      </c>
      <c r="C70" s="8" t="s">
        <v>63</v>
      </c>
      <c r="D70" s="90">
        <f>IFERROR((D69/D68)*100,"")</f>
        <v>67.988660177110788</v>
      </c>
      <c r="E70" s="90">
        <f t="shared" ref="E70:AF70" si="53">IFERROR((E69/E68)*100,"")</f>
        <v>78.018488875953963</v>
      </c>
      <c r="F70" s="90">
        <f t="shared" si="53"/>
        <v>79.667548648247191</v>
      </c>
      <c r="G70" s="90">
        <f t="shared" si="53"/>
        <v>81.284880771182131</v>
      </c>
      <c r="H70" s="90">
        <f t="shared" si="53"/>
        <v>75.489045383411579</v>
      </c>
      <c r="I70" s="90">
        <f t="shared" si="53"/>
        <v>74.808303721713116</v>
      </c>
      <c r="J70" s="90">
        <f t="shared" si="53"/>
        <v>75.912367330722518</v>
      </c>
      <c r="K70" s="90">
        <f t="shared" si="53"/>
        <v>75.483091787439619</v>
      </c>
      <c r="L70" s="90">
        <f t="shared" si="53"/>
        <v>72.679870958061372</v>
      </c>
      <c r="M70" s="90">
        <f t="shared" si="53"/>
        <v>74.290028270367515</v>
      </c>
      <c r="N70" s="90">
        <f t="shared" si="53"/>
        <v>78.103776147785936</v>
      </c>
      <c r="O70" s="90">
        <f t="shared" si="53"/>
        <v>72.293988517392776</v>
      </c>
      <c r="P70" s="90">
        <f t="shared" si="53"/>
        <v>71.769456681350945</v>
      </c>
      <c r="Q70" s="90">
        <f t="shared" si="53"/>
        <v>40.986660704970561</v>
      </c>
      <c r="R70" s="90">
        <f t="shared" si="53"/>
        <v>54.566274069919608</v>
      </c>
      <c r="S70" s="90">
        <f t="shared" si="53"/>
        <v>60.362173038229372</v>
      </c>
      <c r="T70" s="90">
        <f t="shared" si="53"/>
        <v>63.153310104529623</v>
      </c>
      <c r="U70" s="90">
        <f t="shared" si="53"/>
        <v>43.349653202774377</v>
      </c>
      <c r="V70" s="90">
        <f t="shared" si="53"/>
        <v>26.455026455026452</v>
      </c>
      <c r="W70" s="90">
        <f t="shared" si="53"/>
        <v>39.773542922767724</v>
      </c>
      <c r="X70" s="90">
        <f t="shared" si="53"/>
        <v>44.235159817351601</v>
      </c>
      <c r="Y70" s="90">
        <f t="shared" si="53"/>
        <v>40.433305408172764</v>
      </c>
      <c r="Z70" s="90">
        <f t="shared" si="53"/>
        <v>41.745389113810162</v>
      </c>
      <c r="AA70" s="90">
        <f t="shared" si="53"/>
        <v>42.793378401802741</v>
      </c>
      <c r="AB70" s="90">
        <f t="shared" si="53"/>
        <v>39.269961292645597</v>
      </c>
      <c r="AC70" s="90">
        <f t="shared" si="53"/>
        <v>57.64163372859025</v>
      </c>
      <c r="AD70" s="90">
        <f t="shared" si="53"/>
        <v>65.078164397377719</v>
      </c>
      <c r="AE70" s="90">
        <f t="shared" si="53"/>
        <v>70.965472659517843</v>
      </c>
      <c r="AF70" s="90">
        <f t="shared" si="53"/>
        <v>66.282229734208258</v>
      </c>
      <c r="AG70" s="44"/>
    </row>
    <row r="71" spans="2:33" ht="17.25" customHeight="1" x14ac:dyDescent="0.25">
      <c r="B71" s="7" t="s">
        <v>68</v>
      </c>
      <c r="C71" s="8" t="s">
        <v>32</v>
      </c>
      <c r="D71" s="28">
        <f t="shared" ref="D71:AF71" si="54">(D22*1000*4800)/10^6</f>
        <v>249.6</v>
      </c>
      <c r="E71" s="3">
        <f t="shared" si="54"/>
        <v>241.05600000000001</v>
      </c>
      <c r="F71" s="3">
        <f t="shared" si="54"/>
        <v>236.73599999999999</v>
      </c>
      <c r="G71" s="3">
        <f t="shared" si="54"/>
        <v>227.56800000000001</v>
      </c>
      <c r="H71" s="3">
        <f t="shared" si="54"/>
        <v>231.21600000000001</v>
      </c>
      <c r="I71" s="3">
        <f t="shared" si="54"/>
        <v>78.576000000000022</v>
      </c>
      <c r="J71" s="3">
        <f t="shared" si="54"/>
        <v>0</v>
      </c>
      <c r="K71" s="3">
        <f t="shared" si="54"/>
        <v>0</v>
      </c>
      <c r="L71" s="3">
        <f t="shared" si="54"/>
        <v>231.55199999999999</v>
      </c>
      <c r="M71" s="3">
        <f t="shared" si="54"/>
        <v>194.11199999999999</v>
      </c>
      <c r="N71" s="3">
        <f t="shared" si="54"/>
        <v>183.45599999999999</v>
      </c>
      <c r="O71" s="3">
        <f t="shared" si="54"/>
        <v>171.50399999999999</v>
      </c>
      <c r="P71" s="3">
        <f t="shared" si="54"/>
        <v>168.48</v>
      </c>
      <c r="Q71" s="3">
        <f t="shared" si="54"/>
        <v>203.80799999999999</v>
      </c>
      <c r="R71" s="3">
        <f t="shared" si="54"/>
        <v>190.12799999999999</v>
      </c>
      <c r="S71" s="3">
        <f t="shared" si="54"/>
        <v>218.88</v>
      </c>
      <c r="T71" s="3">
        <f t="shared" si="54"/>
        <v>215.08799999999999</v>
      </c>
      <c r="U71" s="3">
        <f t="shared" si="54"/>
        <v>224.54400000000001</v>
      </c>
      <c r="V71" s="3">
        <f t="shared" si="54"/>
        <v>203.52</v>
      </c>
      <c r="W71" s="3">
        <f t="shared" si="54"/>
        <v>233.08799999999999</v>
      </c>
      <c r="X71" s="3">
        <f t="shared" si="54"/>
        <v>218.68799999999999</v>
      </c>
      <c r="Y71" s="3">
        <f t="shared" si="54"/>
        <v>218.352</v>
      </c>
      <c r="Z71" s="3">
        <f t="shared" si="54"/>
        <v>236.01599999999999</v>
      </c>
      <c r="AA71" s="3">
        <f t="shared" si="54"/>
        <v>213.792</v>
      </c>
      <c r="AB71" s="3">
        <f t="shared" si="54"/>
        <v>238.12799999999999</v>
      </c>
      <c r="AC71" s="3">
        <f t="shared" si="54"/>
        <v>206.976</v>
      </c>
      <c r="AD71" s="3">
        <f t="shared" si="54"/>
        <v>216.57599999999999</v>
      </c>
      <c r="AE71" s="3">
        <f t="shared" si="54"/>
        <v>222.91200000000001</v>
      </c>
      <c r="AF71" s="3">
        <f t="shared" si="54"/>
        <v>215.52</v>
      </c>
      <c r="AG71" s="44">
        <f>SUM(D71:AF71)</f>
        <v>5689.8720000000003</v>
      </c>
    </row>
    <row r="72" spans="2:33" ht="17.25" customHeight="1" x14ac:dyDescent="0.25">
      <c r="B72" s="7" t="s">
        <v>69</v>
      </c>
      <c r="C72" s="8" t="s">
        <v>32</v>
      </c>
      <c r="D72" s="28">
        <f t="shared" ref="D72:AF72" si="55">D41+(((D33)*1000*565))/10^6</f>
        <v>174.678</v>
      </c>
      <c r="E72" s="3">
        <f t="shared" si="55"/>
        <v>184.40700000000001</v>
      </c>
      <c r="F72" s="3">
        <f t="shared" si="55"/>
        <v>189.728735</v>
      </c>
      <c r="G72" s="3">
        <f t="shared" si="55"/>
        <v>185.20400000000001</v>
      </c>
      <c r="H72" s="3">
        <f t="shared" si="55"/>
        <v>177.8365</v>
      </c>
      <c r="I72" s="3">
        <f t="shared" si="55"/>
        <v>60</v>
      </c>
      <c r="J72" s="3">
        <f t="shared" si="55"/>
        <v>0</v>
      </c>
      <c r="K72" s="3">
        <f t="shared" si="55"/>
        <v>0</v>
      </c>
      <c r="L72" s="3">
        <f t="shared" si="55"/>
        <v>100</v>
      </c>
      <c r="M72" s="3">
        <f t="shared" si="55"/>
        <v>136</v>
      </c>
      <c r="N72" s="3">
        <f t="shared" si="55"/>
        <v>133</v>
      </c>
      <c r="O72" s="3">
        <f t="shared" si="55"/>
        <v>123</v>
      </c>
      <c r="P72" s="3">
        <f t="shared" si="55"/>
        <v>122</v>
      </c>
      <c r="Q72" s="3">
        <f t="shared" si="55"/>
        <v>138</v>
      </c>
      <c r="R72" s="3">
        <f t="shared" si="55"/>
        <v>132</v>
      </c>
      <c r="S72" s="3">
        <f t="shared" si="55"/>
        <v>121</v>
      </c>
      <c r="T72" s="3">
        <f t="shared" si="55"/>
        <v>152</v>
      </c>
      <c r="U72" s="3">
        <f t="shared" si="55"/>
        <v>146.95500000000001</v>
      </c>
      <c r="V72" s="3">
        <f t="shared" si="55"/>
        <v>149.22649999999999</v>
      </c>
      <c r="W72" s="3">
        <f t="shared" si="55"/>
        <v>163.54849999999999</v>
      </c>
      <c r="X72" s="3">
        <f t="shared" si="55"/>
        <v>165.05699999999999</v>
      </c>
      <c r="Y72" s="3">
        <f t="shared" si="55"/>
        <v>164.17</v>
      </c>
      <c r="Z72" s="3">
        <f t="shared" si="55"/>
        <v>175.55985000000001</v>
      </c>
      <c r="AA72" s="3">
        <f t="shared" si="55"/>
        <v>162.94399999999999</v>
      </c>
      <c r="AB72" s="3">
        <f t="shared" si="55"/>
        <v>177.73500000000001</v>
      </c>
      <c r="AC72" s="3">
        <f t="shared" si="55"/>
        <v>150.67250000000001</v>
      </c>
      <c r="AD72" s="3">
        <f t="shared" si="55"/>
        <v>155.87520000000001</v>
      </c>
      <c r="AE72" s="3">
        <f t="shared" si="55"/>
        <v>160.48050000000001</v>
      </c>
      <c r="AF72" s="3">
        <f t="shared" si="55"/>
        <v>159.08500000000001</v>
      </c>
      <c r="AG72" s="44">
        <f>SUM(D72:AF72)</f>
        <v>4060.1632850000005</v>
      </c>
    </row>
    <row r="73" spans="2:33" ht="17.25" customHeight="1" thickBot="1" x14ac:dyDescent="0.3">
      <c r="B73" s="132" t="s">
        <v>70</v>
      </c>
      <c r="C73" s="133" t="s">
        <v>63</v>
      </c>
      <c r="D73" s="90">
        <f>IFERROR((D72/D71)*100,"")</f>
        <v>69.98317307692308</v>
      </c>
      <c r="E73" s="90">
        <f t="shared" ref="E73:AF73" si="56">IFERROR((E72/E71)*100,"")</f>
        <v>76.499651533253683</v>
      </c>
      <c r="F73" s="90">
        <f t="shared" si="56"/>
        <v>80.143592440524472</v>
      </c>
      <c r="G73" s="90">
        <f t="shared" si="56"/>
        <v>81.384025873585045</v>
      </c>
      <c r="H73" s="90">
        <f t="shared" si="56"/>
        <v>76.91357864507647</v>
      </c>
      <c r="I73" s="90">
        <f t="shared" si="56"/>
        <v>76.359193646915074</v>
      </c>
      <c r="J73" s="90" t="str">
        <f t="shared" si="56"/>
        <v/>
      </c>
      <c r="K73" s="90" t="str">
        <f t="shared" si="56"/>
        <v/>
      </c>
      <c r="L73" s="90">
        <f t="shared" si="56"/>
        <v>43.186843559977888</v>
      </c>
      <c r="M73" s="90">
        <f t="shared" si="56"/>
        <v>70.062644246620508</v>
      </c>
      <c r="N73" s="90">
        <f t="shared" si="56"/>
        <v>72.496947496947513</v>
      </c>
      <c r="O73" s="90">
        <f t="shared" si="56"/>
        <v>71.718443884690743</v>
      </c>
      <c r="P73" s="90">
        <f t="shared" si="56"/>
        <v>72.412155745489088</v>
      </c>
      <c r="Q73" s="90">
        <f t="shared" si="56"/>
        <v>67.710786622703722</v>
      </c>
      <c r="R73" s="90">
        <f t="shared" si="56"/>
        <v>69.426912395859645</v>
      </c>
      <c r="S73" s="90">
        <f t="shared" si="56"/>
        <v>55.281432748538016</v>
      </c>
      <c r="T73" s="90">
        <f t="shared" si="56"/>
        <v>70.668749535074014</v>
      </c>
      <c r="U73" s="90">
        <f t="shared" si="56"/>
        <v>65.445970500213775</v>
      </c>
      <c r="V73" s="90">
        <f t="shared" si="56"/>
        <v>73.322769261006286</v>
      </c>
      <c r="W73" s="90">
        <f t="shared" si="56"/>
        <v>70.165988811092802</v>
      </c>
      <c r="X73" s="90">
        <f t="shared" si="56"/>
        <v>75.476020632133441</v>
      </c>
      <c r="Y73" s="90">
        <f t="shared" si="56"/>
        <v>75.185938301458194</v>
      </c>
      <c r="Z73" s="90">
        <f t="shared" si="56"/>
        <v>74.384723917022583</v>
      </c>
      <c r="AA73" s="90">
        <f t="shared" si="56"/>
        <v>76.216135309085459</v>
      </c>
      <c r="AB73" s="90">
        <f t="shared" si="56"/>
        <v>74.638429752066131</v>
      </c>
      <c r="AC73" s="90">
        <f t="shared" si="56"/>
        <v>72.797087585034021</v>
      </c>
      <c r="AD73" s="90">
        <f t="shared" si="56"/>
        <v>71.972517730496449</v>
      </c>
      <c r="AE73" s="90">
        <f t="shared" si="56"/>
        <v>71.992759474590869</v>
      </c>
      <c r="AF73" s="90">
        <f t="shared" si="56"/>
        <v>73.814495174461769</v>
      </c>
      <c r="AG73" s="71"/>
    </row>
    <row r="74" spans="2:33" ht="17.25" customHeight="1" thickBot="1" x14ac:dyDescent="0.3">
      <c r="B74" s="237" t="s">
        <v>72</v>
      </c>
      <c r="C74" s="238"/>
      <c r="D74" s="228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29"/>
      <c r="AC74" s="229"/>
      <c r="AD74" s="229"/>
      <c r="AE74" s="229"/>
      <c r="AF74" s="229"/>
      <c r="AG74" s="230"/>
    </row>
    <row r="75" spans="2:33" ht="17.25" customHeight="1" x14ac:dyDescent="0.25">
      <c r="B75" s="130" t="s">
        <v>71</v>
      </c>
      <c r="C75" s="134" t="s">
        <v>32</v>
      </c>
      <c r="D75" s="60">
        <f t="shared" ref="D75:AF75" si="57">SUM(D42:D44)</f>
        <v>0</v>
      </c>
      <c r="E75" s="61">
        <f t="shared" si="57"/>
        <v>0</v>
      </c>
      <c r="F75" s="61">
        <f t="shared" si="57"/>
        <v>0</v>
      </c>
      <c r="G75" s="61">
        <f t="shared" si="57"/>
        <v>0</v>
      </c>
      <c r="H75" s="61">
        <f t="shared" si="57"/>
        <v>0</v>
      </c>
      <c r="I75" s="61">
        <f t="shared" si="57"/>
        <v>112.64304659999999</v>
      </c>
      <c r="J75" s="61">
        <f t="shared" si="57"/>
        <v>146.40906000000001</v>
      </c>
      <c r="K75" s="61">
        <f t="shared" si="57"/>
        <v>137.04053999999999</v>
      </c>
      <c r="L75" s="61">
        <f t="shared" si="57"/>
        <v>64.349523000000005</v>
      </c>
      <c r="M75" s="61">
        <f t="shared" si="57"/>
        <v>0</v>
      </c>
      <c r="N75" s="61">
        <f t="shared" si="57"/>
        <v>0</v>
      </c>
      <c r="O75" s="61">
        <f t="shared" si="57"/>
        <v>0</v>
      </c>
      <c r="P75" s="61">
        <f t="shared" si="57"/>
        <v>0</v>
      </c>
      <c r="Q75" s="61">
        <f t="shared" si="57"/>
        <v>0</v>
      </c>
      <c r="R75" s="61">
        <f t="shared" si="57"/>
        <v>0</v>
      </c>
      <c r="S75" s="61">
        <f t="shared" si="57"/>
        <v>0</v>
      </c>
      <c r="T75" s="61">
        <f t="shared" si="57"/>
        <v>0</v>
      </c>
      <c r="U75" s="61">
        <f t="shared" si="57"/>
        <v>0</v>
      </c>
      <c r="V75" s="61">
        <f t="shared" si="57"/>
        <v>0</v>
      </c>
      <c r="W75" s="61">
        <f t="shared" si="57"/>
        <v>0</v>
      </c>
      <c r="X75" s="61">
        <f t="shared" si="57"/>
        <v>0</v>
      </c>
      <c r="Y75" s="61">
        <f t="shared" si="57"/>
        <v>0</v>
      </c>
      <c r="Z75" s="61">
        <f t="shared" si="57"/>
        <v>0</v>
      </c>
      <c r="AA75" s="61">
        <f t="shared" si="57"/>
        <v>0</v>
      </c>
      <c r="AB75" s="61">
        <f t="shared" si="57"/>
        <v>0</v>
      </c>
      <c r="AC75" s="61">
        <f t="shared" si="57"/>
        <v>0</v>
      </c>
      <c r="AD75" s="61">
        <f t="shared" si="57"/>
        <v>0</v>
      </c>
      <c r="AE75" s="61">
        <f t="shared" si="57"/>
        <v>0</v>
      </c>
      <c r="AF75" s="61">
        <f t="shared" si="57"/>
        <v>0</v>
      </c>
      <c r="AG75" s="63">
        <f>SUM(D75:AF75)</f>
        <v>460.44216959999994</v>
      </c>
    </row>
    <row r="76" spans="2:33" ht="17.25" customHeight="1" x14ac:dyDescent="0.25">
      <c r="B76" s="7" t="s">
        <v>58</v>
      </c>
      <c r="C76" s="54" t="s">
        <v>32</v>
      </c>
      <c r="D76" s="28">
        <f t="shared" ref="D76:AF76" si="58">(SUM(D34:D37)*1000*565)/10^6</f>
        <v>0</v>
      </c>
      <c r="E76" s="28">
        <f t="shared" si="58"/>
        <v>90.331835714285717</v>
      </c>
      <c r="F76" s="28">
        <f t="shared" si="58"/>
        <v>153.77785714285713</v>
      </c>
      <c r="G76" s="28">
        <f t="shared" si="58"/>
        <v>148.59357142857144</v>
      </c>
      <c r="H76" s="28">
        <f t="shared" si="58"/>
        <v>107.30100714285713</v>
      </c>
      <c r="I76" s="28">
        <f t="shared" si="58"/>
        <v>0.98270714285714289</v>
      </c>
      <c r="J76" s="28">
        <f t="shared" si="58"/>
        <v>2.1566357142857147</v>
      </c>
      <c r="K76" s="28">
        <f t="shared" si="58"/>
        <v>0</v>
      </c>
      <c r="L76" s="28">
        <f t="shared" si="58"/>
        <v>0.4885714285714286</v>
      </c>
      <c r="M76" s="28">
        <f t="shared" si="58"/>
        <v>0</v>
      </c>
      <c r="N76" s="28">
        <f t="shared" si="58"/>
        <v>0</v>
      </c>
      <c r="O76" s="28">
        <f t="shared" si="58"/>
        <v>0</v>
      </c>
      <c r="P76" s="28">
        <f t="shared" si="58"/>
        <v>0</v>
      </c>
      <c r="Q76" s="28">
        <f t="shared" si="58"/>
        <v>0</v>
      </c>
      <c r="R76" s="28">
        <f t="shared" si="58"/>
        <v>0</v>
      </c>
      <c r="S76" s="28">
        <f t="shared" si="58"/>
        <v>0</v>
      </c>
      <c r="T76" s="28">
        <f t="shared" si="58"/>
        <v>0</v>
      </c>
      <c r="U76" s="28">
        <f t="shared" si="58"/>
        <v>0</v>
      </c>
      <c r="V76" s="28">
        <f t="shared" si="58"/>
        <v>0</v>
      </c>
      <c r="W76" s="28">
        <f t="shared" si="58"/>
        <v>0</v>
      </c>
      <c r="X76" s="28">
        <f t="shared" si="58"/>
        <v>0</v>
      </c>
      <c r="Y76" s="28">
        <f t="shared" si="58"/>
        <v>0</v>
      </c>
      <c r="Z76" s="28">
        <f t="shared" si="58"/>
        <v>0</v>
      </c>
      <c r="AA76" s="28">
        <f t="shared" si="58"/>
        <v>0</v>
      </c>
      <c r="AB76" s="28">
        <f t="shared" si="58"/>
        <v>20.274832142857147</v>
      </c>
      <c r="AC76" s="28">
        <f t="shared" si="58"/>
        <v>0</v>
      </c>
      <c r="AD76" s="28">
        <f t="shared" si="58"/>
        <v>0</v>
      </c>
      <c r="AE76" s="28">
        <f t="shared" si="58"/>
        <v>0</v>
      </c>
      <c r="AF76" s="28">
        <f t="shared" si="58"/>
        <v>0</v>
      </c>
      <c r="AG76" s="44">
        <f>SUM(D76:AF76)</f>
        <v>523.90701785714282</v>
      </c>
    </row>
    <row r="77" spans="2:33" s="1" customFormat="1" ht="38.25" customHeight="1" x14ac:dyDescent="0.25">
      <c r="B77" s="9" t="s">
        <v>102</v>
      </c>
      <c r="C77" s="54" t="s">
        <v>32</v>
      </c>
      <c r="D77" s="28">
        <f t="shared" ref="D77:AF77" si="59">D65+D72+D69+((D24*860.5)/10^6)+D75+D76</f>
        <v>600.34030075999999</v>
      </c>
      <c r="E77" s="3">
        <f t="shared" si="59"/>
        <v>671.41676271428582</v>
      </c>
      <c r="F77" s="3">
        <f t="shared" si="59"/>
        <v>684.61491714285717</v>
      </c>
      <c r="G77" s="3">
        <f t="shared" si="59"/>
        <v>585.92259642857141</v>
      </c>
      <c r="H77" s="3">
        <f t="shared" si="59"/>
        <v>660.6879980628571</v>
      </c>
      <c r="I77" s="3">
        <f t="shared" si="59"/>
        <v>623.48608438285714</v>
      </c>
      <c r="J77" s="3">
        <f t="shared" si="59"/>
        <v>619.75651223428576</v>
      </c>
      <c r="K77" s="3">
        <f t="shared" si="59"/>
        <v>589.93978816000003</v>
      </c>
      <c r="L77" s="3">
        <f t="shared" si="59"/>
        <v>574.62512182857142</v>
      </c>
      <c r="M77" s="3">
        <f t="shared" si="59"/>
        <v>559.44198283999992</v>
      </c>
      <c r="N77" s="3">
        <f t="shared" si="59"/>
        <v>557.23731420000001</v>
      </c>
      <c r="O77" s="3">
        <f t="shared" si="59"/>
        <v>496.42825440000001</v>
      </c>
      <c r="P77" s="3">
        <f t="shared" si="59"/>
        <v>456.60661899999997</v>
      </c>
      <c r="Q77" s="3">
        <f t="shared" si="59"/>
        <v>448.30100599999997</v>
      </c>
      <c r="R77" s="3">
        <f t="shared" si="59"/>
        <v>445.46525899999995</v>
      </c>
      <c r="S77" s="3">
        <f t="shared" si="59"/>
        <v>425.83949966666665</v>
      </c>
      <c r="T77" s="3">
        <f t="shared" si="59"/>
        <v>486.28661500000004</v>
      </c>
      <c r="U77" s="3">
        <f t="shared" si="59"/>
        <v>414.41458499999999</v>
      </c>
      <c r="V77" s="3">
        <f t="shared" si="59"/>
        <v>447.81174224</v>
      </c>
      <c r="W77" s="3">
        <f t="shared" si="59"/>
        <v>487.39153432000001</v>
      </c>
      <c r="X77" s="3">
        <f t="shared" si="59"/>
        <v>519.70476036000002</v>
      </c>
      <c r="Y77" s="3">
        <f t="shared" si="59"/>
        <v>512.11225339999987</v>
      </c>
      <c r="Z77" s="3">
        <f t="shared" si="59"/>
        <v>532.39558999999997</v>
      </c>
      <c r="AA77" s="3">
        <f t="shared" si="59"/>
        <v>521.83738268000002</v>
      </c>
      <c r="AB77" s="3">
        <f t="shared" si="59"/>
        <v>501.74362259740258</v>
      </c>
      <c r="AC77" s="3">
        <f t="shared" si="59"/>
        <v>473.78122999999999</v>
      </c>
      <c r="AD77" s="3">
        <f t="shared" si="59"/>
        <v>504.00618133333336</v>
      </c>
      <c r="AE77" s="3">
        <f t="shared" si="59"/>
        <v>577.30833140000004</v>
      </c>
      <c r="AF77" s="3">
        <f t="shared" si="59"/>
        <v>595.96311195999999</v>
      </c>
      <c r="AG77" s="44">
        <f>SUM(D77:AF77)</f>
        <v>15574.866957111692</v>
      </c>
    </row>
    <row r="78" spans="2:33" s="1" customFormat="1" ht="43.5" customHeight="1" x14ac:dyDescent="0.25">
      <c r="B78" s="9" t="s">
        <v>103</v>
      </c>
      <c r="C78" s="54" t="s">
        <v>44</v>
      </c>
      <c r="D78" s="28">
        <f t="shared" ref="D78:AF78" si="60">(((D13+D14+D15)*D49)+((D21+D22)*1000*D50)+(D24*D51)+((SUM(D5:D12))*D49))</f>
        <v>1580797.1844000001</v>
      </c>
      <c r="E78" s="28">
        <f t="shared" si="60"/>
        <v>1838134.4931999999</v>
      </c>
      <c r="F78" s="28">
        <f t="shared" si="60"/>
        <v>1960460.54</v>
      </c>
      <c r="G78" s="28">
        <f t="shared" si="60"/>
        <v>1818840.08</v>
      </c>
      <c r="H78" s="28">
        <f t="shared" si="60"/>
        <v>1783448.7815999999</v>
      </c>
      <c r="I78" s="28">
        <f t="shared" si="60"/>
        <v>1690579.3052000001</v>
      </c>
      <c r="J78" s="28">
        <f t="shared" si="60"/>
        <v>1659179.2104000002</v>
      </c>
      <c r="K78" s="28">
        <f t="shared" si="60"/>
        <v>1632319.12</v>
      </c>
      <c r="L78" s="28">
        <f t="shared" si="60"/>
        <v>1649393.9240000001</v>
      </c>
      <c r="M78" s="28">
        <f t="shared" si="60"/>
        <v>1499761.932</v>
      </c>
      <c r="N78" s="28">
        <f t="shared" si="60"/>
        <v>1473720.3320000002</v>
      </c>
      <c r="O78" s="28">
        <f t="shared" si="60"/>
        <v>1401563.4300000002</v>
      </c>
      <c r="P78" s="28">
        <f t="shared" si="60"/>
        <v>1346551.8207999999</v>
      </c>
      <c r="Q78" s="28">
        <f t="shared" si="60"/>
        <v>1412053.4731999999</v>
      </c>
      <c r="R78" s="28">
        <f t="shared" si="60"/>
        <v>1330251.642</v>
      </c>
      <c r="S78" s="28">
        <f t="shared" si="60"/>
        <v>1242241.3220000002</v>
      </c>
      <c r="T78" s="28">
        <f t="shared" si="60"/>
        <v>1289228.6460000002</v>
      </c>
      <c r="U78" s="28">
        <f t="shared" si="60"/>
        <v>1201507.3219999999</v>
      </c>
      <c r="V78" s="28">
        <f t="shared" si="60"/>
        <v>1285941.1831999999</v>
      </c>
      <c r="W78" s="28">
        <f t="shared" si="60"/>
        <v>1350166.3344000001</v>
      </c>
      <c r="X78" s="28">
        <f t="shared" si="60"/>
        <v>1393196.0763999999</v>
      </c>
      <c r="Y78" s="28">
        <f t="shared" si="60"/>
        <v>1375662.3514800002</v>
      </c>
      <c r="Z78" s="28">
        <f t="shared" si="60"/>
        <v>1413060.7032000001</v>
      </c>
      <c r="AA78" s="28">
        <f t="shared" si="60"/>
        <v>1394000.4247999999</v>
      </c>
      <c r="AB78" s="28">
        <f t="shared" si="60"/>
        <v>1401433.5922000001</v>
      </c>
      <c r="AC78" s="28">
        <f t="shared" si="60"/>
        <v>1277226.8872</v>
      </c>
      <c r="AD78" s="28">
        <f t="shared" si="60"/>
        <v>1310157.73</v>
      </c>
      <c r="AE78" s="28">
        <f t="shared" si="60"/>
        <v>1392473.6365199999</v>
      </c>
      <c r="AF78" s="28">
        <f t="shared" si="60"/>
        <v>1450164.7588</v>
      </c>
      <c r="AG78" s="44">
        <f>SUM(D78:AF78)</f>
        <v>42853516.236999996</v>
      </c>
    </row>
    <row r="79" spans="2:33" s="2" customFormat="1" ht="18" customHeight="1" thickBot="1" x14ac:dyDescent="0.3">
      <c r="B79" s="55" t="s">
        <v>60</v>
      </c>
      <c r="C79" s="56" t="s">
        <v>56</v>
      </c>
      <c r="D79" s="57">
        <f>IFERROR(D78/D77,"")</f>
        <v>2633.1685252494162</v>
      </c>
      <c r="E79" s="57">
        <f t="shared" ref="E79:AF79" si="61">IFERROR(E78/E77,"")</f>
        <v>2737.6952666017937</v>
      </c>
      <c r="F79" s="57">
        <f>IFERROR(F78/F77,"")</f>
        <v>2863.5960025260665</v>
      </c>
      <c r="G79" s="57">
        <f t="shared" si="61"/>
        <v>3104.2326940222915</v>
      </c>
      <c r="H79" s="57">
        <f t="shared" si="61"/>
        <v>2699.3812311243537</v>
      </c>
      <c r="I79" s="57">
        <f t="shared" si="61"/>
        <v>2711.4948473523345</v>
      </c>
      <c r="J79" s="57">
        <f t="shared" si="61"/>
        <v>2677.1468756632971</v>
      </c>
      <c r="K79" s="57">
        <f t="shared" si="61"/>
        <v>2766.9249519364375</v>
      </c>
      <c r="L79" s="57">
        <f t="shared" si="61"/>
        <v>2870.3825526306623</v>
      </c>
      <c r="M79" s="57">
        <f t="shared" si="61"/>
        <v>2680.8176325746563</v>
      </c>
      <c r="N79" s="57">
        <f t="shared" si="61"/>
        <v>2644.6906810534624</v>
      </c>
      <c r="O79" s="57">
        <f t="shared" si="61"/>
        <v>2823.2950432967946</v>
      </c>
      <c r="P79" s="57">
        <f t="shared" si="61"/>
        <v>2949.0413953022435</v>
      </c>
      <c r="Q79" s="57">
        <f t="shared" si="61"/>
        <v>3149.7887675942443</v>
      </c>
      <c r="R79" s="57">
        <f t="shared" si="61"/>
        <v>2986.2073756014274</v>
      </c>
      <c r="S79" s="57">
        <f t="shared" si="61"/>
        <v>2917.1585138823111</v>
      </c>
      <c r="T79" s="57">
        <f t="shared" si="61"/>
        <v>2651.1703308963174</v>
      </c>
      <c r="U79" s="57">
        <f t="shared" si="61"/>
        <v>2899.2882139995145</v>
      </c>
      <c r="V79" s="57">
        <f t="shared" si="61"/>
        <v>2871.611130086922</v>
      </c>
      <c r="W79" s="57">
        <f t="shared" si="61"/>
        <v>2770.1883174555505</v>
      </c>
      <c r="X79" s="57">
        <f t="shared" si="61"/>
        <v>2680.7452666681975</v>
      </c>
      <c r="Y79" s="57">
        <f t="shared" si="61"/>
        <v>2686.2515832158774</v>
      </c>
      <c r="Z79" s="57">
        <f t="shared" si="61"/>
        <v>2654.1555372387666</v>
      </c>
      <c r="AA79" s="57">
        <f t="shared" si="61"/>
        <v>2671.3310910016307</v>
      </c>
      <c r="AB79" s="57">
        <f t="shared" si="61"/>
        <v>2793.1268661575114</v>
      </c>
      <c r="AC79" s="57">
        <f t="shared" si="61"/>
        <v>2695.8157189975636</v>
      </c>
      <c r="AD79" s="57">
        <f t="shared" si="61"/>
        <v>2599.4874240113813</v>
      </c>
      <c r="AE79" s="57">
        <f t="shared" si="61"/>
        <v>2412.0102911786939</v>
      </c>
      <c r="AF79" s="57">
        <f t="shared" si="61"/>
        <v>2433.3129512508026</v>
      </c>
      <c r="AG79" s="47"/>
    </row>
    <row r="80" spans="2:33" ht="15.75" thickBot="1" x14ac:dyDescent="0.3"/>
    <row r="81" spans="2:6" ht="22.5" customHeight="1" thickBot="1" x14ac:dyDescent="0.3">
      <c r="B81" s="151" t="s">
        <v>116</v>
      </c>
      <c r="C81" s="150" t="s">
        <v>39</v>
      </c>
      <c r="D81" s="153">
        <f>SUMPRODUCT(D26:AF26,D53:AF53)/SUM(D26:AF26)</f>
        <v>5.5741826015553553</v>
      </c>
    </row>
    <row r="82" spans="2:6" ht="19.5" thickBot="1" x14ac:dyDescent="0.3">
      <c r="B82" s="151" t="s">
        <v>117</v>
      </c>
      <c r="C82" s="150" t="s">
        <v>39</v>
      </c>
      <c r="D82" s="153">
        <f>SUMPRODUCT(D56:AF56,D57:AF57)/SUM(D56:AF56)</f>
        <v>6.4669500814940513</v>
      </c>
    </row>
    <row r="83" spans="2:6" ht="19.5" thickBot="1" x14ac:dyDescent="0.3">
      <c r="B83" s="151" t="s">
        <v>137</v>
      </c>
      <c r="C83" s="150" t="s">
        <v>56</v>
      </c>
      <c r="D83" s="153">
        <f>SUMPRODUCT(D77:AF77,D79:AF79)/SUM(D77:AF77)</f>
        <v>2751.4531170638675</v>
      </c>
      <c r="F83" t="s">
        <v>138</v>
      </c>
    </row>
    <row r="84" spans="2:6" ht="19.5" thickBot="1" x14ac:dyDescent="0.3">
      <c r="B84" s="152" t="s">
        <v>118</v>
      </c>
      <c r="C84" s="150" t="s">
        <v>106</v>
      </c>
      <c r="D84" s="153">
        <f>AG54/10^5</f>
        <v>79.05613920174045</v>
      </c>
    </row>
    <row r="85" spans="2:6" ht="19.5" thickBot="1" x14ac:dyDescent="0.3">
      <c r="B85" s="152" t="s">
        <v>119</v>
      </c>
      <c r="C85" s="150" t="s">
        <v>106</v>
      </c>
      <c r="D85" s="153">
        <f>SUM(D61:AF61)/10^5</f>
        <v>105.86051911702043</v>
      </c>
    </row>
    <row r="86" spans="2:6" ht="19.5" thickBot="1" x14ac:dyDescent="0.3">
      <c r="B86" s="152" t="s">
        <v>120</v>
      </c>
      <c r="C86" s="150" t="s">
        <v>106</v>
      </c>
      <c r="D86" s="153">
        <f>D84+D85</f>
        <v>184.91665831876088</v>
      </c>
    </row>
  </sheetData>
  <mergeCells count="23">
    <mergeCell ref="B45:C45"/>
    <mergeCell ref="D45:AG45"/>
    <mergeCell ref="B3:C3"/>
    <mergeCell ref="B4:C4"/>
    <mergeCell ref="D4:AG4"/>
    <mergeCell ref="B20:C20"/>
    <mergeCell ref="D20:AG20"/>
    <mergeCell ref="B23:C23"/>
    <mergeCell ref="D23:AG23"/>
    <mergeCell ref="B25:C25"/>
    <mergeCell ref="B29:C29"/>
    <mergeCell ref="D29:AG29"/>
    <mergeCell ref="B38:C38"/>
    <mergeCell ref="D38:AG38"/>
    <mergeCell ref="B74:C74"/>
    <mergeCell ref="D74:AG74"/>
    <mergeCell ref="B48:C48"/>
    <mergeCell ref="D48:AG48"/>
    <mergeCell ref="B58:C58"/>
    <mergeCell ref="B63:C63"/>
    <mergeCell ref="D63:AG63"/>
    <mergeCell ref="B67:C67"/>
    <mergeCell ref="D67:AG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91"/>
  <sheetViews>
    <sheetView topLeftCell="B1" zoomScale="80" zoomScaleNormal="80" workbookViewId="0">
      <pane xSplit="2" ySplit="4" topLeftCell="D70" activePane="bottomRight" state="frozen"/>
      <selection activeCell="B1" sqref="B1"/>
      <selection pane="topRight" activeCell="D1" sqref="D1"/>
      <selection pane="bottomLeft" activeCell="B5" sqref="B5"/>
      <selection pane="bottomRight" activeCell="G89" sqref="G89"/>
    </sheetView>
  </sheetViews>
  <sheetFormatPr defaultRowHeight="15" x14ac:dyDescent="0.25"/>
  <cols>
    <col min="2" max="2" width="61.7109375" bestFit="1" customWidth="1"/>
    <col min="3" max="3" width="11" bestFit="1" customWidth="1"/>
    <col min="4" max="4" width="11.42578125" customWidth="1"/>
    <col min="5" max="5" width="11.5703125" bestFit="1" customWidth="1"/>
    <col min="6" max="6" width="12.5703125" bestFit="1" customWidth="1"/>
    <col min="7" max="34" width="11.5703125" bestFit="1" customWidth="1"/>
    <col min="35" max="35" width="12.7109375" bestFit="1" customWidth="1"/>
    <col min="36" max="36" width="11.5703125" bestFit="1" customWidth="1"/>
    <col min="37" max="37" width="12.42578125" bestFit="1" customWidth="1"/>
  </cols>
  <sheetData>
    <row r="2" spans="2:35" ht="15.75" thickBot="1" x14ac:dyDescent="0.3"/>
    <row r="3" spans="2:35" ht="15.75" thickBot="1" x14ac:dyDescent="0.3">
      <c r="B3" s="233" t="s">
        <v>33</v>
      </c>
      <c r="C3" s="234"/>
      <c r="D3" s="48">
        <v>42430</v>
      </c>
      <c r="E3" s="48">
        <v>42431</v>
      </c>
      <c r="F3" s="48">
        <v>42432</v>
      </c>
      <c r="G3" s="48">
        <v>42433</v>
      </c>
      <c r="H3" s="48">
        <v>42434</v>
      </c>
      <c r="I3" s="48">
        <v>42435</v>
      </c>
      <c r="J3" s="48">
        <v>42436</v>
      </c>
      <c r="K3" s="48">
        <v>42437</v>
      </c>
      <c r="L3" s="48">
        <v>42438</v>
      </c>
      <c r="M3" s="48">
        <v>42439</v>
      </c>
      <c r="N3" s="48">
        <v>42440</v>
      </c>
      <c r="O3" s="48">
        <v>42441</v>
      </c>
      <c r="P3" s="48">
        <v>42442</v>
      </c>
      <c r="Q3" s="48">
        <v>42443</v>
      </c>
      <c r="R3" s="48">
        <v>42444</v>
      </c>
      <c r="S3" s="48">
        <v>42445</v>
      </c>
      <c r="T3" s="48">
        <v>42446</v>
      </c>
      <c r="U3" s="48">
        <v>42447</v>
      </c>
      <c r="V3" s="48">
        <v>42448</v>
      </c>
      <c r="W3" s="48">
        <v>42449</v>
      </c>
      <c r="X3" s="48">
        <v>42450</v>
      </c>
      <c r="Y3" s="48">
        <v>42451</v>
      </c>
      <c r="Z3" s="48">
        <v>42452</v>
      </c>
      <c r="AA3" s="48">
        <v>42453</v>
      </c>
      <c r="AB3" s="48">
        <v>42454</v>
      </c>
      <c r="AC3" s="48">
        <v>42455</v>
      </c>
      <c r="AD3" s="48">
        <v>42456</v>
      </c>
      <c r="AE3" s="48">
        <v>42457</v>
      </c>
      <c r="AF3" s="48">
        <v>42458</v>
      </c>
      <c r="AG3" s="48">
        <v>42459</v>
      </c>
      <c r="AH3" s="48">
        <v>42460</v>
      </c>
      <c r="AI3" s="52" t="s">
        <v>45</v>
      </c>
    </row>
    <row r="4" spans="2:35" ht="16.5" thickBot="1" x14ac:dyDescent="0.3">
      <c r="B4" s="231" t="s">
        <v>16</v>
      </c>
      <c r="C4" s="232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30"/>
    </row>
    <row r="5" spans="2:35" x14ac:dyDescent="0.25">
      <c r="B5" s="22" t="s">
        <v>0</v>
      </c>
      <c r="C5" s="101" t="s">
        <v>1</v>
      </c>
      <c r="D5" s="60">
        <v>0</v>
      </c>
      <c r="E5" s="61">
        <v>0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  <c r="P5" s="61">
        <v>0</v>
      </c>
      <c r="Q5" s="61">
        <v>0</v>
      </c>
      <c r="R5" s="61">
        <v>0</v>
      </c>
      <c r="S5" s="61">
        <v>0</v>
      </c>
      <c r="T5" s="61">
        <v>0</v>
      </c>
      <c r="U5" s="61">
        <v>0</v>
      </c>
      <c r="V5" s="61">
        <v>0</v>
      </c>
      <c r="W5" s="61">
        <v>0</v>
      </c>
      <c r="X5" s="61">
        <v>0</v>
      </c>
      <c r="Y5" s="61">
        <v>0</v>
      </c>
      <c r="Z5" s="61">
        <v>0</v>
      </c>
      <c r="AA5" s="61">
        <v>0</v>
      </c>
      <c r="AB5" s="61">
        <v>0</v>
      </c>
      <c r="AC5" s="61">
        <v>0</v>
      </c>
      <c r="AD5" s="61">
        <v>0</v>
      </c>
      <c r="AE5" s="61">
        <v>0</v>
      </c>
      <c r="AF5" s="61">
        <v>0</v>
      </c>
      <c r="AG5" s="61">
        <v>0</v>
      </c>
      <c r="AH5" s="61">
        <v>0</v>
      </c>
      <c r="AI5" s="103">
        <f>SUM(D5:AH5)</f>
        <v>0</v>
      </c>
    </row>
    <row r="6" spans="2:35" x14ac:dyDescent="0.25">
      <c r="B6" s="15" t="s">
        <v>2</v>
      </c>
      <c r="C6" s="15" t="s">
        <v>1</v>
      </c>
      <c r="D6" s="28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3539.7350000000001</v>
      </c>
      <c r="AD6" s="3">
        <v>824.36</v>
      </c>
      <c r="AE6" s="3">
        <v>0</v>
      </c>
      <c r="AF6" s="3">
        <v>0</v>
      </c>
      <c r="AG6" s="3">
        <v>0</v>
      </c>
      <c r="AH6" s="3">
        <v>0</v>
      </c>
      <c r="AI6" s="104">
        <f t="shared" ref="AI6:AI47" si="0">SUM(D6:AH6)</f>
        <v>4364.0950000000003</v>
      </c>
    </row>
    <row r="7" spans="2:35" x14ac:dyDescent="0.25">
      <c r="B7" s="15" t="s">
        <v>3</v>
      </c>
      <c r="C7" s="15" t="s">
        <v>1</v>
      </c>
      <c r="D7" s="28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6327.52</v>
      </c>
      <c r="AC7" s="3">
        <v>9374.2999999999993</v>
      </c>
      <c r="AD7" s="3">
        <v>2214.0700000000002</v>
      </c>
      <c r="AE7" s="3">
        <v>0</v>
      </c>
      <c r="AF7" s="3">
        <v>0</v>
      </c>
      <c r="AG7" s="3">
        <v>0</v>
      </c>
      <c r="AH7" s="3">
        <v>0</v>
      </c>
      <c r="AI7" s="104">
        <f t="shared" si="0"/>
        <v>17915.89</v>
      </c>
    </row>
    <row r="8" spans="2:35" x14ac:dyDescent="0.25">
      <c r="B8" s="15" t="s">
        <v>4</v>
      </c>
      <c r="C8" s="15" t="s">
        <v>1</v>
      </c>
      <c r="D8" s="28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104">
        <f t="shared" si="0"/>
        <v>0</v>
      </c>
    </row>
    <row r="9" spans="2:35" x14ac:dyDescent="0.25">
      <c r="B9" s="15" t="s">
        <v>5</v>
      </c>
      <c r="C9" s="15" t="s">
        <v>1</v>
      </c>
      <c r="D9" s="28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5222.8500000000004</v>
      </c>
      <c r="AC9" s="3">
        <v>9054.2800000000007</v>
      </c>
      <c r="AD9" s="3">
        <v>2782.857</v>
      </c>
      <c r="AE9" s="3">
        <v>0</v>
      </c>
      <c r="AF9" s="3">
        <v>0</v>
      </c>
      <c r="AG9" s="3">
        <v>0</v>
      </c>
      <c r="AH9" s="3">
        <v>0</v>
      </c>
      <c r="AI9" s="104">
        <f t="shared" si="0"/>
        <v>17059.987000000001</v>
      </c>
    </row>
    <row r="10" spans="2:35" x14ac:dyDescent="0.25">
      <c r="B10" s="15" t="s">
        <v>6</v>
      </c>
      <c r="C10" s="15" t="s">
        <v>1</v>
      </c>
      <c r="D10" s="28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1896.58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104">
        <f t="shared" si="0"/>
        <v>1896.58</v>
      </c>
    </row>
    <row r="11" spans="2:35" x14ac:dyDescent="0.25">
      <c r="B11" s="15" t="s">
        <v>7</v>
      </c>
      <c r="C11" s="15" t="s">
        <v>1</v>
      </c>
      <c r="D11" s="28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1127.93</v>
      </c>
      <c r="AD11" s="3">
        <v>350.91</v>
      </c>
      <c r="AE11" s="3">
        <v>0</v>
      </c>
      <c r="AF11" s="3">
        <v>0</v>
      </c>
      <c r="AG11" s="3">
        <v>0</v>
      </c>
      <c r="AH11" s="3">
        <v>0</v>
      </c>
      <c r="AI11" s="104">
        <f t="shared" si="0"/>
        <v>1478.8400000000001</v>
      </c>
    </row>
    <row r="12" spans="2:35" x14ac:dyDescent="0.25">
      <c r="B12" s="15" t="s">
        <v>8</v>
      </c>
      <c r="C12" s="15" t="s">
        <v>1</v>
      </c>
      <c r="D12" s="28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2033.1</v>
      </c>
      <c r="AD12" s="3">
        <v>217.23</v>
      </c>
      <c r="AE12" s="3">
        <v>0</v>
      </c>
      <c r="AF12" s="3">
        <v>0</v>
      </c>
      <c r="AG12" s="3">
        <v>0</v>
      </c>
      <c r="AH12" s="3">
        <v>0</v>
      </c>
      <c r="AI12" s="104">
        <f t="shared" si="0"/>
        <v>2250.33</v>
      </c>
    </row>
    <row r="13" spans="2:35" x14ac:dyDescent="0.25">
      <c r="B13" s="15" t="s">
        <v>9</v>
      </c>
      <c r="C13" s="15" t="s">
        <v>10</v>
      </c>
      <c r="D13" s="28">
        <v>41571.279999999999</v>
      </c>
      <c r="E13" s="3">
        <v>40538</v>
      </c>
      <c r="F13" s="3">
        <v>39862.800000000003</v>
      </c>
      <c r="G13" s="3">
        <v>40809</v>
      </c>
      <c r="H13" s="3">
        <v>39635.4</v>
      </c>
      <c r="I13" s="3">
        <v>38418.9</v>
      </c>
      <c r="J13" s="3">
        <v>39099.800000000003</v>
      </c>
      <c r="K13" s="3">
        <v>40675.300000000003</v>
      </c>
      <c r="L13" s="3">
        <v>42415.199999999997</v>
      </c>
      <c r="M13" s="3">
        <v>42612</v>
      </c>
      <c r="N13" s="3">
        <v>41428.800000000003</v>
      </c>
      <c r="O13" s="3">
        <v>42702.9</v>
      </c>
      <c r="P13" s="3">
        <v>43668.75</v>
      </c>
      <c r="Q13" s="3">
        <v>43292</v>
      </c>
      <c r="R13" s="3">
        <v>43900.28</v>
      </c>
      <c r="S13" s="3">
        <v>42839.9</v>
      </c>
      <c r="T13" s="3">
        <v>42526.17</v>
      </c>
      <c r="U13" s="3">
        <v>42801.54</v>
      </c>
      <c r="V13" s="3">
        <v>41894.6</v>
      </c>
      <c r="W13" s="3">
        <v>42439.86</v>
      </c>
      <c r="X13" s="3">
        <v>43508.4</v>
      </c>
      <c r="Y13" s="3">
        <v>44456.3</v>
      </c>
      <c r="Z13" s="3">
        <v>44344.160000000003</v>
      </c>
      <c r="AA13" s="3">
        <v>42427</v>
      </c>
      <c r="AB13" s="3">
        <v>43016.63</v>
      </c>
      <c r="AC13" s="3">
        <v>17707.25</v>
      </c>
      <c r="AD13" s="3">
        <v>39524</v>
      </c>
      <c r="AE13" s="3">
        <v>42415.199999999997</v>
      </c>
      <c r="AF13" s="3">
        <v>41216.400000000001</v>
      </c>
      <c r="AG13" s="3">
        <v>40058.800000000003</v>
      </c>
      <c r="AH13" s="3">
        <v>28723</v>
      </c>
      <c r="AI13" s="104">
        <f t="shared" si="0"/>
        <v>1260529.6200000001</v>
      </c>
    </row>
    <row r="14" spans="2:35" x14ac:dyDescent="0.25">
      <c r="B14" s="15" t="s">
        <v>11</v>
      </c>
      <c r="C14" s="15" t="s">
        <v>1</v>
      </c>
      <c r="D14" s="28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104">
        <f t="shared" si="0"/>
        <v>0</v>
      </c>
    </row>
    <row r="15" spans="2:35" x14ac:dyDescent="0.25">
      <c r="B15" s="15" t="s">
        <v>12</v>
      </c>
      <c r="C15" s="15" t="s">
        <v>1</v>
      </c>
      <c r="D15" s="28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37.453499999999998</v>
      </c>
      <c r="K15" s="3">
        <v>18.600000000000001</v>
      </c>
      <c r="L15" s="3">
        <v>20.399999999999999</v>
      </c>
      <c r="M15" s="3">
        <v>0</v>
      </c>
      <c r="N15" s="3">
        <v>150</v>
      </c>
      <c r="O15" s="3">
        <v>28.77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32.799999999999997</v>
      </c>
      <c r="AB15" s="3">
        <v>0</v>
      </c>
      <c r="AC15" s="3">
        <v>16.760000000000002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104">
        <f t="shared" si="0"/>
        <v>304.7835</v>
      </c>
    </row>
    <row r="16" spans="2:35" x14ac:dyDescent="0.25">
      <c r="B16" s="15" t="s">
        <v>13</v>
      </c>
      <c r="C16" s="15" t="s">
        <v>1</v>
      </c>
      <c r="D16" s="28">
        <v>24991.154999999999</v>
      </c>
      <c r="E16" s="3">
        <v>25738.65</v>
      </c>
      <c r="F16" s="3">
        <v>25641</v>
      </c>
      <c r="G16" s="3">
        <v>26001.045000000002</v>
      </c>
      <c r="H16" s="3">
        <v>26074.649999999998</v>
      </c>
      <c r="I16" s="3">
        <v>26182.38</v>
      </c>
      <c r="J16" s="3">
        <v>26010.400000000001</v>
      </c>
      <c r="K16" s="3">
        <v>38903</v>
      </c>
      <c r="L16" s="3">
        <v>43745.799999999996</v>
      </c>
      <c r="M16" s="3">
        <v>33652.400000000001</v>
      </c>
      <c r="N16" s="3">
        <v>28611.85</v>
      </c>
      <c r="O16" s="3">
        <v>28477.5</v>
      </c>
      <c r="P16" s="3">
        <v>34197.555</v>
      </c>
      <c r="Q16" s="3">
        <v>37269.754999999997</v>
      </c>
      <c r="R16" s="3">
        <v>38403.440000000002</v>
      </c>
      <c r="S16" s="3">
        <v>35790.300000000003</v>
      </c>
      <c r="T16" s="3">
        <v>32502.329999999998</v>
      </c>
      <c r="U16" s="3">
        <v>46812.504999999997</v>
      </c>
      <c r="V16" s="3">
        <v>26379.9</v>
      </c>
      <c r="W16" s="3">
        <v>34258.15</v>
      </c>
      <c r="X16" s="3">
        <v>39776.9</v>
      </c>
      <c r="Y16" s="3">
        <v>39744.6</v>
      </c>
      <c r="Z16" s="3">
        <v>39339.615000000005</v>
      </c>
      <c r="AA16" s="3">
        <v>31787.65</v>
      </c>
      <c r="AB16" s="3">
        <v>29915</v>
      </c>
      <c r="AC16" s="3">
        <v>27409.75</v>
      </c>
      <c r="AD16" s="3">
        <v>30735.5</v>
      </c>
      <c r="AE16" s="3">
        <v>31494.68</v>
      </c>
      <c r="AF16" s="3">
        <v>27441.5</v>
      </c>
      <c r="AG16" s="3">
        <v>27390.219999999998</v>
      </c>
      <c r="AH16" s="3">
        <v>12666.150000000001</v>
      </c>
      <c r="AI16" s="104">
        <f t="shared" si="0"/>
        <v>977345.33000000007</v>
      </c>
    </row>
    <row r="17" spans="2:35" x14ac:dyDescent="0.25">
      <c r="B17" s="15" t="s">
        <v>14</v>
      </c>
      <c r="C17" s="15" t="s">
        <v>1</v>
      </c>
      <c r="D17" s="28">
        <f t="shared" ref="D17:AH17" si="1">D18-SUM(D5:D16)</f>
        <v>1538.0449999999983</v>
      </c>
      <c r="E17" s="3">
        <f t="shared" si="1"/>
        <v>2700.5500000000029</v>
      </c>
      <c r="F17" s="3">
        <f t="shared" si="1"/>
        <v>768.80000000000291</v>
      </c>
      <c r="G17" s="3">
        <f t="shared" si="1"/>
        <v>1110.3549999999959</v>
      </c>
      <c r="H17" s="3">
        <f t="shared" si="1"/>
        <v>1330.9499999999971</v>
      </c>
      <c r="I17" s="3">
        <f t="shared" si="1"/>
        <v>1068.0200000000041</v>
      </c>
      <c r="J17" s="3">
        <f t="shared" si="1"/>
        <v>995.34649999999237</v>
      </c>
      <c r="K17" s="3">
        <f t="shared" si="1"/>
        <v>1382.8000000000029</v>
      </c>
      <c r="L17" s="3">
        <f t="shared" si="1"/>
        <v>395.90000000000873</v>
      </c>
      <c r="M17" s="3">
        <f t="shared" si="1"/>
        <v>-100.80999999999767</v>
      </c>
      <c r="N17" s="3">
        <f t="shared" si="1"/>
        <v>-2073.9499999999971</v>
      </c>
      <c r="O17" s="3">
        <f t="shared" si="1"/>
        <v>-2925.1499999999942</v>
      </c>
      <c r="P17" s="3">
        <f t="shared" si="1"/>
        <v>-1857.125</v>
      </c>
      <c r="Q17" s="3">
        <f t="shared" si="1"/>
        <v>-538.27500000000873</v>
      </c>
      <c r="R17" s="3">
        <f t="shared" si="1"/>
        <v>-934.47999999999593</v>
      </c>
      <c r="S17" s="3">
        <f t="shared" si="1"/>
        <v>1749.8999999999942</v>
      </c>
      <c r="T17" s="3">
        <f t="shared" si="1"/>
        <v>1143.75</v>
      </c>
      <c r="U17" s="3">
        <f t="shared" si="1"/>
        <v>-10573.194999999992</v>
      </c>
      <c r="V17" s="3">
        <f t="shared" si="1"/>
        <v>936.22999999999593</v>
      </c>
      <c r="W17" s="3">
        <f t="shared" si="1"/>
        <v>980.93999999998778</v>
      </c>
      <c r="X17" s="3">
        <f t="shared" si="1"/>
        <v>-89.389999999999418</v>
      </c>
      <c r="Y17" s="3">
        <f t="shared" si="1"/>
        <v>1032.1000000000058</v>
      </c>
      <c r="Z17" s="3">
        <f t="shared" si="1"/>
        <v>259.04499999999825</v>
      </c>
      <c r="AA17" s="3">
        <f t="shared" si="1"/>
        <v>-134.25000000001455</v>
      </c>
      <c r="AB17" s="3">
        <f t="shared" si="1"/>
        <v>-564.2100000000064</v>
      </c>
      <c r="AC17" s="3">
        <f t="shared" si="1"/>
        <v>-854.68499999999767</v>
      </c>
      <c r="AD17" s="3">
        <f t="shared" si="1"/>
        <v>748.07300000000396</v>
      </c>
      <c r="AE17" s="3">
        <f t="shared" si="1"/>
        <v>-681.60000000000582</v>
      </c>
      <c r="AF17" s="3">
        <f t="shared" si="1"/>
        <v>-487.59999999999127</v>
      </c>
      <c r="AG17" s="3">
        <f t="shared" si="1"/>
        <v>-544.41999999999825</v>
      </c>
      <c r="AH17" s="3">
        <f t="shared" si="1"/>
        <v>202.84999999999854</v>
      </c>
      <c r="AI17" s="104">
        <f t="shared" si="0"/>
        <v>-4015.4855000000098</v>
      </c>
    </row>
    <row r="18" spans="2:35" ht="15.75" thickBot="1" x14ac:dyDescent="0.3">
      <c r="B18" s="15" t="s">
        <v>49</v>
      </c>
      <c r="C18" s="102" t="s">
        <v>1</v>
      </c>
      <c r="D18" s="29">
        <v>68100.479999999996</v>
      </c>
      <c r="E18" s="4">
        <v>68977.2</v>
      </c>
      <c r="F18" s="4">
        <v>66272.600000000006</v>
      </c>
      <c r="G18" s="4">
        <v>67920.399999999994</v>
      </c>
      <c r="H18" s="4">
        <v>67041</v>
      </c>
      <c r="I18" s="4">
        <v>65669.3</v>
      </c>
      <c r="J18" s="4">
        <v>66143</v>
      </c>
      <c r="K18" s="4">
        <v>80979.7</v>
      </c>
      <c r="L18" s="4">
        <v>86577.3</v>
      </c>
      <c r="M18" s="4">
        <v>76163.59</v>
      </c>
      <c r="N18" s="5">
        <v>68116.7</v>
      </c>
      <c r="O18" s="5">
        <v>68284.02</v>
      </c>
      <c r="P18" s="5">
        <v>76009.179999999993</v>
      </c>
      <c r="Q18" s="5">
        <v>80023.48</v>
      </c>
      <c r="R18" s="5">
        <v>81369.240000000005</v>
      </c>
      <c r="S18" s="5">
        <v>80380.100000000006</v>
      </c>
      <c r="T18" s="5">
        <v>76172.25</v>
      </c>
      <c r="U18" s="5">
        <v>79040.850000000006</v>
      </c>
      <c r="V18" s="5">
        <v>69210.73</v>
      </c>
      <c r="W18" s="5">
        <v>77678.95</v>
      </c>
      <c r="X18" s="5">
        <v>83195.91</v>
      </c>
      <c r="Y18" s="5">
        <v>85233</v>
      </c>
      <c r="Z18" s="5">
        <v>83942.82</v>
      </c>
      <c r="AA18" s="5">
        <v>74113.2</v>
      </c>
      <c r="AB18" s="5">
        <v>83917.79</v>
      </c>
      <c r="AC18" s="5">
        <v>71305</v>
      </c>
      <c r="AD18" s="5">
        <v>77397</v>
      </c>
      <c r="AE18" s="5">
        <v>73228.28</v>
      </c>
      <c r="AF18" s="5">
        <v>68170.3</v>
      </c>
      <c r="AG18" s="5">
        <v>66904.600000000006</v>
      </c>
      <c r="AH18" s="5">
        <v>41592</v>
      </c>
      <c r="AI18" s="105">
        <f t="shared" si="0"/>
        <v>2279129.9699999997</v>
      </c>
    </row>
    <row r="19" spans="2:35" ht="15.75" thickBot="1" x14ac:dyDescent="0.3">
      <c r="B19" s="15" t="s">
        <v>83</v>
      </c>
      <c r="C19" s="102" t="s">
        <v>1</v>
      </c>
      <c r="D19" s="106">
        <f>(D39*10^6/9500/0.84)+((IF(D31&lt;0,D30*75.19,(D30-D31)*75.19)))+(SUM(D5:D12))+D16+D17</f>
        <v>41116.06</v>
      </c>
      <c r="E19" s="106">
        <f t="shared" ref="E19:AH19" si="2">(E39*10^6/9500/0.84)+((IF(E31&lt;0,E30*75.19,(E30-E31)*75.19)))+(SUM(E5:E12))+E16+E17</f>
        <v>42792.971000000005</v>
      </c>
      <c r="F19" s="106">
        <f t="shared" si="2"/>
        <v>40635.748</v>
      </c>
      <c r="G19" s="106">
        <f t="shared" si="2"/>
        <v>43715.607699999993</v>
      </c>
      <c r="H19" s="106">
        <f t="shared" si="2"/>
        <v>43473.702999999994</v>
      </c>
      <c r="I19" s="106">
        <f t="shared" si="2"/>
        <v>42852.325000000004</v>
      </c>
      <c r="J19" s="106">
        <f t="shared" si="2"/>
        <v>43446.791899999989</v>
      </c>
      <c r="K19" s="106">
        <f t="shared" si="2"/>
        <v>55553.129500000003</v>
      </c>
      <c r="L19" s="106">
        <f t="shared" si="2"/>
        <v>61054.186700000006</v>
      </c>
      <c r="M19" s="106">
        <f t="shared" si="2"/>
        <v>51388.913700000005</v>
      </c>
      <c r="N19" s="106">
        <f t="shared" si="2"/>
        <v>43365.422000000006</v>
      </c>
      <c r="O19" s="106">
        <f t="shared" si="2"/>
        <v>42633.713440000007</v>
      </c>
      <c r="P19" s="106">
        <f t="shared" si="2"/>
        <v>49680.898180000004</v>
      </c>
      <c r="Q19" s="106">
        <f t="shared" si="2"/>
        <v>53172.600589999987</v>
      </c>
      <c r="R19" s="106">
        <f t="shared" si="2"/>
        <v>54767.697730000007</v>
      </c>
      <c r="S19" s="106">
        <f t="shared" si="2"/>
        <v>54498.552599999995</v>
      </c>
      <c r="T19" s="106">
        <f t="shared" si="2"/>
        <v>51353.40019</v>
      </c>
      <c r="U19" s="106">
        <f t="shared" si="2"/>
        <v>54033.098690000006</v>
      </c>
      <c r="V19" s="106">
        <f t="shared" si="2"/>
        <v>44249.068379999997</v>
      </c>
      <c r="W19" s="106">
        <f t="shared" si="2"/>
        <v>53226.793699999995</v>
      </c>
      <c r="X19" s="106">
        <f t="shared" si="2"/>
        <v>57806.796199999997</v>
      </c>
      <c r="Y19" s="106">
        <f t="shared" si="2"/>
        <v>59441.865600000005</v>
      </c>
      <c r="Z19" s="106">
        <f t="shared" si="2"/>
        <v>58368.339700000004</v>
      </c>
      <c r="AA19" s="106">
        <f t="shared" si="2"/>
        <v>49899.005399999987</v>
      </c>
      <c r="AB19" s="106">
        <f t="shared" si="2"/>
        <v>58204.409129999993</v>
      </c>
      <c r="AC19" s="106">
        <f t="shared" si="2"/>
        <v>61859.409000000007</v>
      </c>
      <c r="AD19" s="106">
        <f t="shared" si="2"/>
        <v>53354.620999999999</v>
      </c>
      <c r="AE19" s="106">
        <f t="shared" si="2"/>
        <v>46963.891999999993</v>
      </c>
      <c r="AF19" s="106">
        <f t="shared" si="2"/>
        <v>41725.727400000011</v>
      </c>
      <c r="AG19" s="106">
        <f t="shared" si="2"/>
        <v>41846.205000000002</v>
      </c>
      <c r="AH19" s="106">
        <f t="shared" si="2"/>
        <v>23846.739999999998</v>
      </c>
      <c r="AI19" s="107">
        <f t="shared" si="0"/>
        <v>1520327.6924299998</v>
      </c>
    </row>
    <row r="20" spans="2:35" ht="16.5" thickBot="1" x14ac:dyDescent="0.3">
      <c r="B20" s="231" t="s">
        <v>17</v>
      </c>
      <c r="C20" s="232"/>
      <c r="D20" s="243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5"/>
    </row>
    <row r="21" spans="2:35" x14ac:dyDescent="0.25">
      <c r="B21" s="15" t="s">
        <v>18</v>
      </c>
      <c r="C21" s="16" t="s">
        <v>46</v>
      </c>
      <c r="D21" s="60">
        <v>67.03</v>
      </c>
      <c r="E21" s="61">
        <v>63.46</v>
      </c>
      <c r="F21" s="61">
        <v>45.68</v>
      </c>
      <c r="G21" s="61">
        <v>43.49</v>
      </c>
      <c r="H21" s="61">
        <v>21.05</v>
      </c>
      <c r="I21" s="61">
        <v>22.61</v>
      </c>
      <c r="J21" s="61">
        <v>31.27</v>
      </c>
      <c r="K21" s="61">
        <v>31.6</v>
      </c>
      <c r="L21" s="61">
        <v>37.49</v>
      </c>
      <c r="M21" s="61">
        <v>38.4</v>
      </c>
      <c r="N21" s="61">
        <v>42.68</v>
      </c>
      <c r="O21" s="61">
        <v>52.29</v>
      </c>
      <c r="P21" s="61">
        <v>51.86</v>
      </c>
      <c r="Q21" s="61">
        <v>62.22</v>
      </c>
      <c r="R21" s="61">
        <v>58.61</v>
      </c>
      <c r="S21" s="61">
        <v>45.51</v>
      </c>
      <c r="T21" s="61">
        <v>39.46</v>
      </c>
      <c r="U21" s="61">
        <v>40.61</v>
      </c>
      <c r="V21" s="61">
        <v>36.9</v>
      </c>
      <c r="W21" s="61">
        <v>40.950000000000003</v>
      </c>
      <c r="X21" s="61">
        <v>38.39</v>
      </c>
      <c r="Y21" s="61">
        <v>39.340000000000003</v>
      </c>
      <c r="Z21" s="61">
        <v>40.270000000000003</v>
      </c>
      <c r="AA21" s="61">
        <v>39.83</v>
      </c>
      <c r="AB21" s="61">
        <v>39.93</v>
      </c>
      <c r="AC21" s="61">
        <v>40.17</v>
      </c>
      <c r="AD21" s="61">
        <v>52.85</v>
      </c>
      <c r="AE21" s="61">
        <v>39.340000000000003</v>
      </c>
      <c r="AF21" s="61">
        <v>42.17</v>
      </c>
      <c r="AG21" s="61">
        <v>42.22</v>
      </c>
      <c r="AH21" s="62">
        <v>37</v>
      </c>
      <c r="AI21" s="63">
        <f t="shared" si="0"/>
        <v>1324.6800000000003</v>
      </c>
    </row>
    <row r="22" spans="2:35" ht="15.75" thickBot="1" x14ac:dyDescent="0.3">
      <c r="B22" s="15" t="s">
        <v>19</v>
      </c>
      <c r="C22" s="17" t="s">
        <v>46</v>
      </c>
      <c r="D22" s="68">
        <v>43.71</v>
      </c>
      <c r="E22" s="69">
        <v>40.68</v>
      </c>
      <c r="F22" s="69">
        <v>38</v>
      </c>
      <c r="G22" s="69">
        <v>38</v>
      </c>
      <c r="H22" s="69">
        <v>37</v>
      </c>
      <c r="I22" s="69">
        <v>39</v>
      </c>
      <c r="J22" s="69">
        <v>46</v>
      </c>
      <c r="K22" s="69">
        <v>47</v>
      </c>
      <c r="L22" s="69">
        <v>51</v>
      </c>
      <c r="M22" s="69">
        <v>53</v>
      </c>
      <c r="N22" s="69">
        <v>45</v>
      </c>
      <c r="O22" s="69">
        <v>39</v>
      </c>
      <c r="P22" s="69">
        <v>39</v>
      </c>
      <c r="Q22" s="69">
        <v>39.9</v>
      </c>
      <c r="R22" s="69">
        <v>37.15</v>
      </c>
      <c r="S22" s="69">
        <v>36.5</v>
      </c>
      <c r="T22" s="69">
        <v>33.979999999999997</v>
      </c>
      <c r="U22" s="69">
        <v>37.46</v>
      </c>
      <c r="V22" s="69">
        <v>39.44</v>
      </c>
      <c r="W22" s="69">
        <v>45.85</v>
      </c>
      <c r="X22" s="69">
        <v>48.1</v>
      </c>
      <c r="Y22" s="69">
        <v>48.73</v>
      </c>
      <c r="Z22" s="69">
        <v>52.4</v>
      </c>
      <c r="AA22" s="69">
        <v>53.9</v>
      </c>
      <c r="AB22" s="69">
        <v>20.83</v>
      </c>
      <c r="AC22" s="69">
        <v>0</v>
      </c>
      <c r="AD22" s="69">
        <v>25.1</v>
      </c>
      <c r="AE22" s="69">
        <v>36.17</v>
      </c>
      <c r="AF22" s="69">
        <v>36.51</v>
      </c>
      <c r="AG22" s="69">
        <v>33.270000000000003</v>
      </c>
      <c r="AH22" s="70">
        <v>28</v>
      </c>
      <c r="AI22" s="71">
        <f t="shared" si="0"/>
        <v>1209.6799999999998</v>
      </c>
    </row>
    <row r="23" spans="2:35" ht="16.5" thickBot="1" x14ac:dyDescent="0.3">
      <c r="B23" s="231" t="s">
        <v>34</v>
      </c>
      <c r="C23" s="232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30"/>
    </row>
    <row r="24" spans="2:35" ht="15.75" thickBot="1" x14ac:dyDescent="0.3">
      <c r="B24" s="15" t="s">
        <v>20</v>
      </c>
      <c r="C24" s="21" t="s">
        <v>47</v>
      </c>
      <c r="D24" s="72">
        <v>7950</v>
      </c>
      <c r="E24" s="73">
        <v>8150</v>
      </c>
      <c r="F24" s="73">
        <v>8200</v>
      </c>
      <c r="G24" s="73">
        <v>6700</v>
      </c>
      <c r="H24" s="73">
        <v>6900</v>
      </c>
      <c r="I24" s="73">
        <v>7300</v>
      </c>
      <c r="J24" s="73">
        <v>6050</v>
      </c>
      <c r="K24" s="73">
        <v>7650</v>
      </c>
      <c r="L24" s="73">
        <v>7450</v>
      </c>
      <c r="M24" s="73">
        <v>4350</v>
      </c>
      <c r="N24" s="73">
        <v>7500</v>
      </c>
      <c r="O24" s="73">
        <v>5850</v>
      </c>
      <c r="P24" s="73">
        <v>6350</v>
      </c>
      <c r="Q24" s="73">
        <v>7800</v>
      </c>
      <c r="R24" s="73">
        <v>7550</v>
      </c>
      <c r="S24" s="73">
        <v>7550</v>
      </c>
      <c r="T24" s="73">
        <v>7250</v>
      </c>
      <c r="U24" s="73">
        <v>7850</v>
      </c>
      <c r="V24" s="73">
        <v>6200</v>
      </c>
      <c r="W24" s="73">
        <v>5950</v>
      </c>
      <c r="X24" s="73">
        <v>6200</v>
      </c>
      <c r="Y24" s="73">
        <v>6000</v>
      </c>
      <c r="Z24" s="73">
        <v>5150</v>
      </c>
      <c r="AA24" s="73">
        <v>7450</v>
      </c>
      <c r="AB24" s="73">
        <v>5850</v>
      </c>
      <c r="AC24" s="73">
        <v>84150</v>
      </c>
      <c r="AD24" s="73">
        <v>16800</v>
      </c>
      <c r="AE24" s="73">
        <v>6050</v>
      </c>
      <c r="AF24" s="73">
        <v>6900</v>
      </c>
      <c r="AG24" s="73">
        <v>7900</v>
      </c>
      <c r="AH24" s="74">
        <v>4400</v>
      </c>
      <c r="AI24" s="75">
        <f t="shared" si="0"/>
        <v>297400</v>
      </c>
    </row>
    <row r="25" spans="2:35" ht="16.5" thickBot="1" x14ac:dyDescent="0.3">
      <c r="B25" s="231" t="s">
        <v>35</v>
      </c>
      <c r="C25" s="232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8"/>
      <c r="AI25" s="79"/>
    </row>
    <row r="26" spans="2:35" x14ac:dyDescent="0.25">
      <c r="B26" s="19" t="s">
        <v>15</v>
      </c>
      <c r="C26" s="20" t="s">
        <v>21</v>
      </c>
      <c r="D26" s="60">
        <v>127600</v>
      </c>
      <c r="E26" s="61">
        <v>124672</v>
      </c>
      <c r="F26" s="61">
        <v>120592</v>
      </c>
      <c r="G26" s="61">
        <v>123024</v>
      </c>
      <c r="H26" s="61">
        <v>118832</v>
      </c>
      <c r="I26" s="61">
        <v>112976</v>
      </c>
      <c r="J26" s="61">
        <v>115590</v>
      </c>
      <c r="K26" s="61">
        <v>122970</v>
      </c>
      <c r="L26" s="61">
        <v>132360</v>
      </c>
      <c r="M26" s="61">
        <v>131840</v>
      </c>
      <c r="N26" s="61">
        <v>125350</v>
      </c>
      <c r="O26" s="61">
        <v>130820</v>
      </c>
      <c r="P26" s="61">
        <v>135216</v>
      </c>
      <c r="Q26" s="61">
        <v>135008</v>
      </c>
      <c r="R26" s="61">
        <v>137808</v>
      </c>
      <c r="S26" s="61">
        <v>133450</v>
      </c>
      <c r="T26" s="61">
        <v>131472</v>
      </c>
      <c r="U26" s="61">
        <v>132736</v>
      </c>
      <c r="V26" s="61">
        <v>128576</v>
      </c>
      <c r="W26" s="61">
        <v>131888</v>
      </c>
      <c r="X26" s="61">
        <v>136928</v>
      </c>
      <c r="Y26" s="61">
        <v>141024</v>
      </c>
      <c r="Z26" s="61">
        <v>140400</v>
      </c>
      <c r="AA26" s="61">
        <v>130464</v>
      </c>
      <c r="AB26" s="61">
        <v>132224</v>
      </c>
      <c r="AC26" s="61">
        <v>54256</v>
      </c>
      <c r="AD26" s="61">
        <v>123136</v>
      </c>
      <c r="AE26" s="61">
        <v>137344</v>
      </c>
      <c r="AF26" s="61">
        <v>131248</v>
      </c>
      <c r="AG26" s="61">
        <v>125008</v>
      </c>
      <c r="AH26" s="62">
        <v>89640</v>
      </c>
      <c r="AI26" s="63">
        <f t="shared" si="0"/>
        <v>3894452</v>
      </c>
    </row>
    <row r="27" spans="2:35" x14ac:dyDescent="0.25">
      <c r="B27" s="53" t="s">
        <v>79</v>
      </c>
      <c r="C27" s="14" t="s">
        <v>80</v>
      </c>
      <c r="D27" s="30">
        <f>(D26/24000)</f>
        <v>5.3166666666666664</v>
      </c>
      <c r="E27" s="23">
        <f t="shared" ref="E27:AH27" si="3">(E26/24000)</f>
        <v>5.1946666666666665</v>
      </c>
      <c r="F27" s="23">
        <f t="shared" si="3"/>
        <v>5.0246666666666666</v>
      </c>
      <c r="G27" s="23">
        <f t="shared" si="3"/>
        <v>5.1260000000000003</v>
      </c>
      <c r="H27" s="23">
        <f t="shared" si="3"/>
        <v>4.9513333333333334</v>
      </c>
      <c r="I27" s="23">
        <f t="shared" si="3"/>
        <v>4.7073333333333336</v>
      </c>
      <c r="J27" s="23">
        <f t="shared" si="3"/>
        <v>4.8162500000000001</v>
      </c>
      <c r="K27" s="23">
        <f t="shared" si="3"/>
        <v>5.1237500000000002</v>
      </c>
      <c r="L27" s="23">
        <f t="shared" si="3"/>
        <v>5.5149999999999997</v>
      </c>
      <c r="M27" s="23">
        <f t="shared" si="3"/>
        <v>5.4933333333333332</v>
      </c>
      <c r="N27" s="23">
        <f t="shared" si="3"/>
        <v>5.2229166666666664</v>
      </c>
      <c r="O27" s="23">
        <f t="shared" si="3"/>
        <v>5.4508333333333336</v>
      </c>
      <c r="P27" s="23">
        <f t="shared" si="3"/>
        <v>5.6340000000000003</v>
      </c>
      <c r="Q27" s="23">
        <f t="shared" si="3"/>
        <v>5.6253333333333337</v>
      </c>
      <c r="R27" s="23">
        <f t="shared" si="3"/>
        <v>5.742</v>
      </c>
      <c r="S27" s="23">
        <f t="shared" si="3"/>
        <v>5.5604166666666668</v>
      </c>
      <c r="T27" s="23">
        <f t="shared" si="3"/>
        <v>5.4779999999999998</v>
      </c>
      <c r="U27" s="23">
        <f t="shared" si="3"/>
        <v>5.5306666666666668</v>
      </c>
      <c r="V27" s="23">
        <f t="shared" si="3"/>
        <v>5.3573333333333331</v>
      </c>
      <c r="W27" s="23">
        <f t="shared" si="3"/>
        <v>5.495333333333333</v>
      </c>
      <c r="X27" s="23">
        <f t="shared" si="3"/>
        <v>5.7053333333333329</v>
      </c>
      <c r="Y27" s="23">
        <f t="shared" si="3"/>
        <v>5.8760000000000003</v>
      </c>
      <c r="Z27" s="23">
        <f t="shared" si="3"/>
        <v>5.85</v>
      </c>
      <c r="AA27" s="23">
        <f t="shared" si="3"/>
        <v>5.4359999999999999</v>
      </c>
      <c r="AB27" s="23">
        <f t="shared" si="3"/>
        <v>5.5093333333333332</v>
      </c>
      <c r="AC27" s="23">
        <f t="shared" si="3"/>
        <v>2.2606666666666668</v>
      </c>
      <c r="AD27" s="23">
        <f t="shared" si="3"/>
        <v>5.1306666666666665</v>
      </c>
      <c r="AE27" s="23">
        <f t="shared" si="3"/>
        <v>5.722666666666667</v>
      </c>
      <c r="AF27" s="23">
        <f t="shared" si="3"/>
        <v>5.4686666666666666</v>
      </c>
      <c r="AG27" s="23">
        <f t="shared" si="3"/>
        <v>5.2086666666666668</v>
      </c>
      <c r="AH27" s="38">
        <f t="shared" si="3"/>
        <v>3.7349999999999999</v>
      </c>
      <c r="AI27" s="44"/>
    </row>
    <row r="28" spans="2:35" ht="15.75" thickBot="1" x14ac:dyDescent="0.3">
      <c r="B28" s="53" t="s">
        <v>81</v>
      </c>
      <c r="C28" s="14" t="s">
        <v>82</v>
      </c>
      <c r="D28" s="68">
        <f t="shared" ref="D28:AH28" si="4">IFERROR(D13/D26,"")</f>
        <v>0.32579373040752352</v>
      </c>
      <c r="E28" s="68">
        <f t="shared" si="4"/>
        <v>0.32515721252566737</v>
      </c>
      <c r="F28" s="68">
        <f t="shared" si="4"/>
        <v>0.33055924107735174</v>
      </c>
      <c r="G28" s="68">
        <f t="shared" si="4"/>
        <v>0.33171576277799453</v>
      </c>
      <c r="H28" s="68">
        <f t="shared" si="4"/>
        <v>0.33354147031102732</v>
      </c>
      <c r="I28" s="68">
        <f t="shared" si="4"/>
        <v>0.34006249114856252</v>
      </c>
      <c r="J28" s="68">
        <f t="shared" si="4"/>
        <v>0.33826282550393633</v>
      </c>
      <c r="K28" s="68">
        <f t="shared" si="4"/>
        <v>0.33077417256241359</v>
      </c>
      <c r="L28" s="68">
        <f t="shared" si="4"/>
        <v>0.32045330915684495</v>
      </c>
      <c r="M28" s="68">
        <f t="shared" si="4"/>
        <v>0.32320995145631071</v>
      </c>
      <c r="N28" s="68">
        <f t="shared" si="4"/>
        <v>0.33050498603909056</v>
      </c>
      <c r="O28" s="68">
        <f t="shared" si="4"/>
        <v>0.32642485858431436</v>
      </c>
      <c r="P28" s="68">
        <f t="shared" si="4"/>
        <v>0.32295549343272983</v>
      </c>
      <c r="Q28" s="68">
        <f t="shared" si="4"/>
        <v>0.32066247926048824</v>
      </c>
      <c r="R28" s="68">
        <f t="shared" si="4"/>
        <v>0.31856118657842797</v>
      </c>
      <c r="S28" s="68">
        <f t="shared" si="4"/>
        <v>0.32101835893593106</v>
      </c>
      <c r="T28" s="68">
        <f t="shared" si="4"/>
        <v>0.32346180175246442</v>
      </c>
      <c r="U28" s="68">
        <f t="shared" si="4"/>
        <v>0.32245615356798457</v>
      </c>
      <c r="V28" s="68">
        <f t="shared" si="4"/>
        <v>0.32583530363364854</v>
      </c>
      <c r="W28" s="68">
        <f t="shared" si="4"/>
        <v>0.32178712240689072</v>
      </c>
      <c r="X28" s="68">
        <f t="shared" si="4"/>
        <v>0.31774655293292825</v>
      </c>
      <c r="Y28" s="68">
        <f t="shared" si="4"/>
        <v>0.31523925005672793</v>
      </c>
      <c r="Z28" s="68">
        <f t="shared" si="4"/>
        <v>0.31584159544159546</v>
      </c>
      <c r="AA28" s="68">
        <f t="shared" si="4"/>
        <v>0.32520082168260978</v>
      </c>
      <c r="AB28" s="68">
        <f t="shared" si="4"/>
        <v>0.32533148293804454</v>
      </c>
      <c r="AC28" s="68">
        <f t="shared" si="4"/>
        <v>0.32636482601002653</v>
      </c>
      <c r="AD28" s="68">
        <f t="shared" si="4"/>
        <v>0.32097843035343038</v>
      </c>
      <c r="AE28" s="68">
        <f t="shared" si="4"/>
        <v>0.30882455731593661</v>
      </c>
      <c r="AF28" s="68">
        <f t="shared" si="4"/>
        <v>0.31403449957332685</v>
      </c>
      <c r="AG28" s="68">
        <f t="shared" si="4"/>
        <v>0.32044989120696277</v>
      </c>
      <c r="AH28" s="68">
        <f t="shared" si="4"/>
        <v>0.32042614904060684</v>
      </c>
      <c r="AI28" s="71"/>
    </row>
    <row r="29" spans="2:35" ht="16.5" thickBot="1" x14ac:dyDescent="0.3">
      <c r="B29" s="231" t="s">
        <v>22</v>
      </c>
      <c r="C29" s="232"/>
      <c r="D29" s="228"/>
      <c r="E29" s="229"/>
      <c r="F29" s="229"/>
      <c r="G29" s="229" t="s">
        <v>27</v>
      </c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29"/>
      <c r="AI29" s="230"/>
    </row>
    <row r="30" spans="2:35" ht="15.75" thickBot="1" x14ac:dyDescent="0.3">
      <c r="B30" s="15" t="s">
        <v>24</v>
      </c>
      <c r="C30" s="16" t="s">
        <v>23</v>
      </c>
      <c r="D30" s="60">
        <v>249</v>
      </c>
      <c r="E30" s="61">
        <v>246.3</v>
      </c>
      <c r="F30" s="61">
        <v>232</v>
      </c>
      <c r="G30" s="61">
        <v>232</v>
      </c>
      <c r="H30" s="61">
        <v>226.3</v>
      </c>
      <c r="I30" s="61">
        <v>224.9</v>
      </c>
      <c r="J30" s="61">
        <v>229</v>
      </c>
      <c r="K30" s="61">
        <v>239</v>
      </c>
      <c r="L30" s="61">
        <v>242</v>
      </c>
      <c r="M30" s="61">
        <v>242</v>
      </c>
      <c r="N30" s="61">
        <v>243.4</v>
      </c>
      <c r="O30" s="61">
        <v>246</v>
      </c>
      <c r="P30" s="61">
        <v>251.39599999999999</v>
      </c>
      <c r="Q30" s="61">
        <v>250</v>
      </c>
      <c r="R30" s="61">
        <v>254.17</v>
      </c>
      <c r="S30" s="61">
        <v>248</v>
      </c>
      <c r="T30" s="61">
        <v>249.369</v>
      </c>
      <c r="U30" s="61">
        <v>251</v>
      </c>
      <c r="V30" s="61">
        <v>244</v>
      </c>
      <c r="W30" s="61">
        <v>254</v>
      </c>
      <c r="X30" s="61">
        <v>254.1</v>
      </c>
      <c r="Y30" s="61">
        <v>257.10000000000002</v>
      </c>
      <c r="Z30" s="61">
        <v>254.97</v>
      </c>
      <c r="AA30" s="61">
        <v>248.25</v>
      </c>
      <c r="AB30" s="61">
        <v>251</v>
      </c>
      <c r="AC30" s="61">
        <v>110.1</v>
      </c>
      <c r="AD30" s="61">
        <v>205.9</v>
      </c>
      <c r="AE30" s="61">
        <v>214.8</v>
      </c>
      <c r="AF30" s="61">
        <v>222</v>
      </c>
      <c r="AG30" s="61">
        <v>218.6</v>
      </c>
      <c r="AH30" s="62">
        <v>165</v>
      </c>
      <c r="AI30" s="63">
        <f t="shared" si="0"/>
        <v>7255.6550000000016</v>
      </c>
    </row>
    <row r="31" spans="2:35" x14ac:dyDescent="0.25">
      <c r="B31" s="15" t="s">
        <v>50</v>
      </c>
      <c r="C31" s="16" t="s">
        <v>23</v>
      </c>
      <c r="D31" s="28">
        <v>55</v>
      </c>
      <c r="E31" s="3">
        <v>55.400000000000006</v>
      </c>
      <c r="F31" s="3">
        <v>42.800000000000011</v>
      </c>
      <c r="G31" s="3">
        <v>11.169999999999987</v>
      </c>
      <c r="H31" s="3">
        <v>12.600000000000023</v>
      </c>
      <c r="I31" s="3">
        <v>17.400000000000006</v>
      </c>
      <c r="J31" s="3">
        <v>10.340000000000003</v>
      </c>
      <c r="K31" s="3">
        <v>35.950000000000003</v>
      </c>
      <c r="L31" s="3">
        <v>17.07</v>
      </c>
      <c r="M31" s="3">
        <v>4.7699999999999996</v>
      </c>
      <c r="N31" s="3">
        <v>19.600000000000001</v>
      </c>
      <c r="O31" s="3">
        <v>18.824000000000002</v>
      </c>
      <c r="P31" s="3">
        <v>20.773999999999972</v>
      </c>
      <c r="Q31" s="3">
        <v>31.338999999999988</v>
      </c>
      <c r="R31" s="3">
        <v>24.102999999999994</v>
      </c>
      <c r="S31" s="3">
        <v>22.460000000000004</v>
      </c>
      <c r="T31" s="3">
        <v>13.868000000000009</v>
      </c>
      <c r="U31" s="3">
        <v>14.348999999999993</v>
      </c>
      <c r="V31" s="3">
        <v>18.798000000000002</v>
      </c>
      <c r="W31" s="3">
        <v>14.769999999999996</v>
      </c>
      <c r="X31" s="3">
        <v>13.120000000000001</v>
      </c>
      <c r="Y31" s="3">
        <v>8.8599999999999852</v>
      </c>
      <c r="Z31" s="3">
        <v>5.340000000000007</v>
      </c>
      <c r="AA31" s="3">
        <v>5.5899999999999963</v>
      </c>
      <c r="AB31" s="3">
        <v>20.872999999999998</v>
      </c>
      <c r="AC31" s="3">
        <v>0</v>
      </c>
      <c r="AD31" s="3">
        <v>0</v>
      </c>
      <c r="AE31" s="3">
        <v>0</v>
      </c>
      <c r="AF31" s="3">
        <v>25.539999999999992</v>
      </c>
      <c r="AG31" s="3">
        <v>19.100000000000005</v>
      </c>
      <c r="AH31" s="36">
        <v>19.000000000000007</v>
      </c>
      <c r="AI31" s="44">
        <f t="shared" si="0"/>
        <v>578.80799999999988</v>
      </c>
    </row>
    <row r="32" spans="2:35" x14ac:dyDescent="0.25">
      <c r="B32" s="15" t="s">
        <v>25</v>
      </c>
      <c r="C32" s="18" t="s">
        <v>23</v>
      </c>
      <c r="D32" s="28">
        <v>3.9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7</v>
      </c>
      <c r="K32" s="3">
        <v>9.5</v>
      </c>
      <c r="L32" s="3">
        <v>12.85</v>
      </c>
      <c r="M32" s="3">
        <v>19</v>
      </c>
      <c r="N32" s="3">
        <v>5.6</v>
      </c>
      <c r="O32" s="3">
        <v>13</v>
      </c>
      <c r="P32" s="3">
        <v>7</v>
      </c>
      <c r="Q32" s="3">
        <v>11</v>
      </c>
      <c r="R32" s="3">
        <v>3.5</v>
      </c>
      <c r="S32" s="3">
        <v>4.5</v>
      </c>
      <c r="T32" s="3">
        <v>14.93</v>
      </c>
      <c r="U32" s="3">
        <v>7.6</v>
      </c>
      <c r="V32" s="3">
        <v>13.3</v>
      </c>
      <c r="W32" s="3">
        <v>17</v>
      </c>
      <c r="X32" s="3">
        <v>13</v>
      </c>
      <c r="Y32" s="3">
        <v>12.3</v>
      </c>
      <c r="Z32" s="3">
        <v>14</v>
      </c>
      <c r="AA32" s="3">
        <v>13</v>
      </c>
      <c r="AB32" s="3">
        <v>9</v>
      </c>
      <c r="AC32" s="3">
        <v>19</v>
      </c>
      <c r="AD32" s="3">
        <v>20</v>
      </c>
      <c r="AE32" s="3">
        <v>9</v>
      </c>
      <c r="AF32" s="3">
        <v>12.2</v>
      </c>
      <c r="AG32" s="3">
        <v>15.3</v>
      </c>
      <c r="AH32" s="36">
        <v>14.2</v>
      </c>
      <c r="AI32" s="44">
        <f t="shared" si="0"/>
        <v>300.68</v>
      </c>
    </row>
    <row r="33" spans="2:37" ht="15.75" customHeight="1" x14ac:dyDescent="0.25">
      <c r="B33" s="15" t="s">
        <v>26</v>
      </c>
      <c r="C33" s="18" t="s">
        <v>23</v>
      </c>
      <c r="D33" s="28">
        <v>5.3</v>
      </c>
      <c r="E33" s="3">
        <v>0</v>
      </c>
      <c r="F33" s="3">
        <v>0</v>
      </c>
      <c r="G33" s="3">
        <v>1.6</v>
      </c>
      <c r="H33" s="3">
        <v>9.4</v>
      </c>
      <c r="I33" s="3">
        <v>16</v>
      </c>
      <c r="J33" s="3">
        <v>11.5</v>
      </c>
      <c r="K33" s="3">
        <v>1.2</v>
      </c>
      <c r="L33" s="3">
        <v>15.3</v>
      </c>
      <c r="M33" s="3">
        <v>18</v>
      </c>
      <c r="N33" s="3">
        <v>17.399999999999999</v>
      </c>
      <c r="O33" s="3">
        <v>9.1</v>
      </c>
      <c r="P33" s="3">
        <v>5</v>
      </c>
      <c r="Q33" s="3">
        <v>5</v>
      </c>
      <c r="R33" s="3">
        <v>0</v>
      </c>
      <c r="S33" s="3">
        <v>1.302</v>
      </c>
      <c r="T33" s="3">
        <v>0</v>
      </c>
      <c r="U33" s="3">
        <v>0</v>
      </c>
      <c r="V33" s="3">
        <v>12</v>
      </c>
      <c r="W33" s="3">
        <v>16</v>
      </c>
      <c r="X33" s="3">
        <v>12</v>
      </c>
      <c r="Y33" s="3">
        <v>12.6</v>
      </c>
      <c r="Z33" s="3">
        <v>18</v>
      </c>
      <c r="AA33" s="3">
        <v>14</v>
      </c>
      <c r="AB33" s="3">
        <v>4</v>
      </c>
      <c r="AC33" s="3">
        <v>0</v>
      </c>
      <c r="AD33" s="3">
        <v>6</v>
      </c>
      <c r="AE33" s="3">
        <v>5</v>
      </c>
      <c r="AF33" s="3">
        <v>10.7</v>
      </c>
      <c r="AG33" s="3">
        <v>6.9</v>
      </c>
      <c r="AH33" s="36">
        <v>6.2</v>
      </c>
      <c r="AI33" s="44">
        <f t="shared" si="0"/>
        <v>239.50199999999995</v>
      </c>
    </row>
    <row r="34" spans="2:37" ht="15.75" customHeight="1" x14ac:dyDescent="0.25">
      <c r="B34" s="15" t="s">
        <v>0</v>
      </c>
      <c r="C34" s="18" t="s">
        <v>23</v>
      </c>
      <c r="D34" s="28">
        <f>D5*9500/565/0.7/1000</f>
        <v>0</v>
      </c>
      <c r="E34" s="28">
        <f t="shared" ref="E34:AH34" si="5">E5*9500/565/0.7/1000</f>
        <v>0</v>
      </c>
      <c r="F34" s="28">
        <f t="shared" si="5"/>
        <v>0</v>
      </c>
      <c r="G34" s="28">
        <f t="shared" si="5"/>
        <v>0</v>
      </c>
      <c r="H34" s="28">
        <f t="shared" si="5"/>
        <v>0</v>
      </c>
      <c r="I34" s="28">
        <f t="shared" si="5"/>
        <v>0</v>
      </c>
      <c r="J34" s="28">
        <f t="shared" si="5"/>
        <v>0</v>
      </c>
      <c r="K34" s="28">
        <f t="shared" si="5"/>
        <v>0</v>
      </c>
      <c r="L34" s="28">
        <f t="shared" si="5"/>
        <v>0</v>
      </c>
      <c r="M34" s="28">
        <f t="shared" si="5"/>
        <v>0</v>
      </c>
      <c r="N34" s="28">
        <f t="shared" si="5"/>
        <v>0</v>
      </c>
      <c r="O34" s="28">
        <f t="shared" si="5"/>
        <v>0</v>
      </c>
      <c r="P34" s="28">
        <f t="shared" si="5"/>
        <v>0</v>
      </c>
      <c r="Q34" s="28">
        <f t="shared" si="5"/>
        <v>0</v>
      </c>
      <c r="R34" s="28">
        <f t="shared" si="5"/>
        <v>0</v>
      </c>
      <c r="S34" s="28">
        <f t="shared" si="5"/>
        <v>0</v>
      </c>
      <c r="T34" s="28">
        <f t="shared" si="5"/>
        <v>0</v>
      </c>
      <c r="U34" s="28">
        <f t="shared" si="5"/>
        <v>0</v>
      </c>
      <c r="V34" s="28">
        <f t="shared" si="5"/>
        <v>0</v>
      </c>
      <c r="W34" s="28">
        <f t="shared" si="5"/>
        <v>0</v>
      </c>
      <c r="X34" s="28">
        <f t="shared" si="5"/>
        <v>0</v>
      </c>
      <c r="Y34" s="28">
        <f t="shared" si="5"/>
        <v>0</v>
      </c>
      <c r="Z34" s="28">
        <f t="shared" si="5"/>
        <v>0</v>
      </c>
      <c r="AA34" s="28">
        <f t="shared" si="5"/>
        <v>0</v>
      </c>
      <c r="AB34" s="28">
        <f t="shared" si="5"/>
        <v>0</v>
      </c>
      <c r="AC34" s="28">
        <f t="shared" si="5"/>
        <v>0</v>
      </c>
      <c r="AD34" s="28">
        <f t="shared" si="5"/>
        <v>0</v>
      </c>
      <c r="AE34" s="28">
        <f t="shared" si="5"/>
        <v>0</v>
      </c>
      <c r="AF34" s="28">
        <f t="shared" si="5"/>
        <v>0</v>
      </c>
      <c r="AG34" s="28">
        <f t="shared" si="5"/>
        <v>0</v>
      </c>
      <c r="AH34" s="28">
        <f t="shared" si="5"/>
        <v>0</v>
      </c>
      <c r="AI34" s="44">
        <f t="shared" si="0"/>
        <v>0</v>
      </c>
    </row>
    <row r="35" spans="2:37" ht="15.75" customHeight="1" x14ac:dyDescent="0.25">
      <c r="B35" s="15" t="s">
        <v>2</v>
      </c>
      <c r="C35" s="18" t="s">
        <v>23</v>
      </c>
      <c r="D35" s="28">
        <f>D6*9500/565/0.7/1000</f>
        <v>0</v>
      </c>
      <c r="E35" s="28">
        <f t="shared" ref="E35:AH35" si="6">E6*9500/565/0.7/1000</f>
        <v>0</v>
      </c>
      <c r="F35" s="28">
        <f t="shared" si="6"/>
        <v>0</v>
      </c>
      <c r="G35" s="28">
        <f t="shared" si="6"/>
        <v>0</v>
      </c>
      <c r="H35" s="28">
        <f t="shared" si="6"/>
        <v>0</v>
      </c>
      <c r="I35" s="28">
        <f t="shared" si="6"/>
        <v>0</v>
      </c>
      <c r="J35" s="28">
        <f t="shared" si="6"/>
        <v>0</v>
      </c>
      <c r="K35" s="28">
        <f t="shared" si="6"/>
        <v>0</v>
      </c>
      <c r="L35" s="28">
        <f t="shared" si="6"/>
        <v>0</v>
      </c>
      <c r="M35" s="28">
        <f t="shared" si="6"/>
        <v>0</v>
      </c>
      <c r="N35" s="28">
        <f t="shared" si="6"/>
        <v>0</v>
      </c>
      <c r="O35" s="28">
        <f t="shared" si="6"/>
        <v>0</v>
      </c>
      <c r="P35" s="28">
        <f t="shared" si="6"/>
        <v>0</v>
      </c>
      <c r="Q35" s="28">
        <f t="shared" si="6"/>
        <v>0</v>
      </c>
      <c r="R35" s="28">
        <f t="shared" si="6"/>
        <v>0</v>
      </c>
      <c r="S35" s="28">
        <f t="shared" si="6"/>
        <v>0</v>
      </c>
      <c r="T35" s="28">
        <f t="shared" si="6"/>
        <v>0</v>
      </c>
      <c r="U35" s="28">
        <f t="shared" si="6"/>
        <v>0</v>
      </c>
      <c r="V35" s="28">
        <f t="shared" si="6"/>
        <v>0</v>
      </c>
      <c r="W35" s="28">
        <f t="shared" si="6"/>
        <v>0</v>
      </c>
      <c r="X35" s="28">
        <f t="shared" si="6"/>
        <v>0</v>
      </c>
      <c r="Y35" s="28">
        <f t="shared" si="6"/>
        <v>0</v>
      </c>
      <c r="Z35" s="28">
        <f t="shared" si="6"/>
        <v>0</v>
      </c>
      <c r="AA35" s="28">
        <f t="shared" si="6"/>
        <v>0</v>
      </c>
      <c r="AB35" s="28">
        <f t="shared" si="6"/>
        <v>0</v>
      </c>
      <c r="AC35" s="28">
        <f t="shared" si="6"/>
        <v>85.025240202275597</v>
      </c>
      <c r="AD35" s="28">
        <f t="shared" si="6"/>
        <v>19.801314791403289</v>
      </c>
      <c r="AE35" s="28">
        <f t="shared" si="6"/>
        <v>0</v>
      </c>
      <c r="AF35" s="28">
        <f t="shared" si="6"/>
        <v>0</v>
      </c>
      <c r="AG35" s="28">
        <f t="shared" si="6"/>
        <v>0</v>
      </c>
      <c r="AH35" s="28">
        <f t="shared" si="6"/>
        <v>0</v>
      </c>
      <c r="AI35" s="44">
        <f t="shared" si="0"/>
        <v>104.82655499367888</v>
      </c>
    </row>
    <row r="36" spans="2:37" ht="15.75" customHeight="1" x14ac:dyDescent="0.25">
      <c r="B36" s="15" t="s">
        <v>6</v>
      </c>
      <c r="C36" s="18" t="s">
        <v>23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44">
        <f t="shared" si="0"/>
        <v>0</v>
      </c>
    </row>
    <row r="37" spans="2:37" ht="15.75" customHeight="1" thickBot="1" x14ac:dyDescent="0.3">
      <c r="B37" s="15" t="s">
        <v>48</v>
      </c>
      <c r="C37" s="17" t="s">
        <v>23</v>
      </c>
      <c r="D37" s="28">
        <f>(D12+D11)*9500/565/0.7/1000</f>
        <v>0</v>
      </c>
      <c r="E37" s="28">
        <f t="shared" ref="E37:AH37" si="7">(E12+E11)*9500/565/0.7/1000</f>
        <v>0</v>
      </c>
      <c r="F37" s="28">
        <f t="shared" si="7"/>
        <v>0</v>
      </c>
      <c r="G37" s="28">
        <f t="shared" si="7"/>
        <v>0</v>
      </c>
      <c r="H37" s="28">
        <f t="shared" si="7"/>
        <v>0</v>
      </c>
      <c r="I37" s="28">
        <f t="shared" si="7"/>
        <v>0</v>
      </c>
      <c r="J37" s="28">
        <f t="shared" si="7"/>
        <v>0</v>
      </c>
      <c r="K37" s="28">
        <f t="shared" si="7"/>
        <v>0</v>
      </c>
      <c r="L37" s="28">
        <f t="shared" si="7"/>
        <v>0</v>
      </c>
      <c r="M37" s="28">
        <f t="shared" si="7"/>
        <v>0</v>
      </c>
      <c r="N37" s="28">
        <f t="shared" si="7"/>
        <v>0</v>
      </c>
      <c r="O37" s="28">
        <f t="shared" si="7"/>
        <v>0</v>
      </c>
      <c r="P37" s="28">
        <f t="shared" si="7"/>
        <v>0</v>
      </c>
      <c r="Q37" s="28">
        <f t="shared" si="7"/>
        <v>0</v>
      </c>
      <c r="R37" s="28">
        <f t="shared" si="7"/>
        <v>0</v>
      </c>
      <c r="S37" s="28">
        <f t="shared" si="7"/>
        <v>0</v>
      </c>
      <c r="T37" s="28">
        <f t="shared" si="7"/>
        <v>0</v>
      </c>
      <c r="U37" s="28">
        <f t="shared" si="7"/>
        <v>0</v>
      </c>
      <c r="V37" s="28">
        <f t="shared" si="7"/>
        <v>0</v>
      </c>
      <c r="W37" s="28">
        <f t="shared" si="7"/>
        <v>0</v>
      </c>
      <c r="X37" s="28">
        <f t="shared" si="7"/>
        <v>0</v>
      </c>
      <c r="Y37" s="28">
        <f t="shared" si="7"/>
        <v>0</v>
      </c>
      <c r="Z37" s="28">
        <f t="shared" si="7"/>
        <v>0</v>
      </c>
      <c r="AA37" s="28">
        <f t="shared" si="7"/>
        <v>0</v>
      </c>
      <c r="AB37" s="28">
        <f t="shared" si="7"/>
        <v>0</v>
      </c>
      <c r="AC37" s="28">
        <f t="shared" si="7"/>
        <v>75.928659924146643</v>
      </c>
      <c r="AD37" s="28">
        <f t="shared" si="7"/>
        <v>13.646852085967129</v>
      </c>
      <c r="AE37" s="28">
        <f t="shared" si="7"/>
        <v>0</v>
      </c>
      <c r="AF37" s="28">
        <f t="shared" si="7"/>
        <v>0</v>
      </c>
      <c r="AG37" s="28">
        <f t="shared" si="7"/>
        <v>0</v>
      </c>
      <c r="AH37" s="28">
        <f t="shared" si="7"/>
        <v>0</v>
      </c>
      <c r="AI37" s="71">
        <f t="shared" si="0"/>
        <v>89.575512010113769</v>
      </c>
    </row>
    <row r="38" spans="2:37" ht="15.75" customHeight="1" thickBot="1" x14ac:dyDescent="0.3">
      <c r="B38" s="231" t="s">
        <v>28</v>
      </c>
      <c r="C38" s="232"/>
      <c r="D38" s="228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</row>
    <row r="39" spans="2:37" ht="15.75" customHeight="1" x14ac:dyDescent="0.25">
      <c r="B39" s="15" t="s">
        <v>29</v>
      </c>
      <c r="C39" s="101" t="s">
        <v>32</v>
      </c>
      <c r="D39" s="60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0</v>
      </c>
      <c r="Z39" s="61">
        <v>0</v>
      </c>
      <c r="AA39" s="61">
        <v>0</v>
      </c>
      <c r="AB39" s="61">
        <v>0</v>
      </c>
      <c r="AC39" s="61">
        <v>0</v>
      </c>
      <c r="AD39" s="61">
        <v>0</v>
      </c>
      <c r="AE39" s="61">
        <v>0</v>
      </c>
      <c r="AF39" s="61">
        <v>0</v>
      </c>
      <c r="AG39" s="61">
        <v>0</v>
      </c>
      <c r="AH39" s="61">
        <v>0</v>
      </c>
      <c r="AI39" s="144">
        <f t="shared" si="0"/>
        <v>0</v>
      </c>
    </row>
    <row r="40" spans="2:37" ht="15.75" customHeight="1" x14ac:dyDescent="0.25">
      <c r="B40" s="15" t="s">
        <v>30</v>
      </c>
      <c r="C40" s="15" t="s">
        <v>32</v>
      </c>
      <c r="D40" s="28">
        <v>228</v>
      </c>
      <c r="E40" s="3">
        <v>219</v>
      </c>
      <c r="F40" s="3">
        <v>148</v>
      </c>
      <c r="G40" s="3">
        <v>126</v>
      </c>
      <c r="H40" s="3">
        <v>46</v>
      </c>
      <c r="I40" s="3">
        <v>51</v>
      </c>
      <c r="J40" s="3">
        <v>69</v>
      </c>
      <c r="K40" s="3">
        <v>90</v>
      </c>
      <c r="L40" s="3">
        <v>116</v>
      </c>
      <c r="M40" s="3">
        <v>122</v>
      </c>
      <c r="N40" s="3">
        <v>133</v>
      </c>
      <c r="O40" s="3">
        <v>176</v>
      </c>
      <c r="P40" s="3">
        <v>175</v>
      </c>
      <c r="Q40" s="3">
        <v>218</v>
      </c>
      <c r="R40" s="3">
        <v>220</v>
      </c>
      <c r="S40" s="3">
        <v>164</v>
      </c>
      <c r="T40" s="3">
        <v>141</v>
      </c>
      <c r="U40" s="3">
        <v>145</v>
      </c>
      <c r="V40" s="3">
        <v>126</v>
      </c>
      <c r="W40" s="3">
        <v>141.66999999999999</v>
      </c>
      <c r="X40" s="3">
        <v>130</v>
      </c>
      <c r="Y40" s="3">
        <v>137</v>
      </c>
      <c r="Z40" s="3">
        <v>137</v>
      </c>
      <c r="AA40" s="3">
        <v>141</v>
      </c>
      <c r="AB40" s="3">
        <v>142</v>
      </c>
      <c r="AC40" s="3">
        <v>143</v>
      </c>
      <c r="AD40" s="3">
        <v>185</v>
      </c>
      <c r="AE40" s="3">
        <v>134</v>
      </c>
      <c r="AF40" s="3">
        <v>143</v>
      </c>
      <c r="AG40" s="3">
        <v>144</v>
      </c>
      <c r="AH40" s="147">
        <v>130</v>
      </c>
      <c r="AI40" s="145">
        <f t="shared" si="0"/>
        <v>4420.67</v>
      </c>
      <c r="AK40" s="161">
        <v>10334</v>
      </c>
    </row>
    <row r="41" spans="2:37" ht="15.75" customHeight="1" x14ac:dyDescent="0.25">
      <c r="B41" s="15" t="s">
        <v>31</v>
      </c>
      <c r="C41" s="15" t="s">
        <v>32</v>
      </c>
      <c r="D41" s="28">
        <v>147</v>
      </c>
      <c r="E41" s="3">
        <v>137</v>
      </c>
      <c r="F41" s="3">
        <v>127</v>
      </c>
      <c r="G41" s="3">
        <v>121</v>
      </c>
      <c r="H41" s="3">
        <v>123</v>
      </c>
      <c r="I41" s="3">
        <v>131</v>
      </c>
      <c r="J41" s="3">
        <v>155</v>
      </c>
      <c r="K41" s="3">
        <v>159</v>
      </c>
      <c r="L41" s="3">
        <v>175</v>
      </c>
      <c r="M41" s="3">
        <v>184</v>
      </c>
      <c r="N41" s="3">
        <v>156</v>
      </c>
      <c r="O41" s="3">
        <v>133</v>
      </c>
      <c r="P41" s="3">
        <v>132</v>
      </c>
      <c r="Q41" s="3">
        <v>137</v>
      </c>
      <c r="R41" s="3">
        <v>129</v>
      </c>
      <c r="S41" s="3">
        <v>125</v>
      </c>
      <c r="T41" s="3">
        <v>117</v>
      </c>
      <c r="U41" s="3">
        <v>129</v>
      </c>
      <c r="V41" s="3">
        <v>136</v>
      </c>
      <c r="W41" s="3">
        <v>157</v>
      </c>
      <c r="X41" s="3">
        <v>163</v>
      </c>
      <c r="Y41" s="3">
        <v>169</v>
      </c>
      <c r="Z41" s="3">
        <v>181</v>
      </c>
      <c r="AA41" s="3">
        <v>186</v>
      </c>
      <c r="AB41" s="3">
        <v>72</v>
      </c>
      <c r="AC41" s="3">
        <v>0</v>
      </c>
      <c r="AD41" s="3">
        <v>90</v>
      </c>
      <c r="AE41" s="3">
        <v>124</v>
      </c>
      <c r="AF41" s="3">
        <v>123</v>
      </c>
      <c r="AG41" s="3">
        <v>112</v>
      </c>
      <c r="AH41" s="147">
        <v>108</v>
      </c>
      <c r="AI41" s="145">
        <f t="shared" si="0"/>
        <v>4138</v>
      </c>
      <c r="AK41" s="161">
        <v>6496</v>
      </c>
    </row>
    <row r="42" spans="2:37" ht="15.75" customHeight="1" x14ac:dyDescent="0.25">
      <c r="B42" s="15" t="s">
        <v>3</v>
      </c>
      <c r="C42" s="15" t="s">
        <v>32</v>
      </c>
      <c r="D42" s="31">
        <f t="shared" ref="D42:AH44" si="8">(D7*9500*0.84)/10^6</f>
        <v>0</v>
      </c>
      <c r="E42" s="6">
        <f t="shared" si="8"/>
        <v>0</v>
      </c>
      <c r="F42" s="6">
        <f t="shared" si="8"/>
        <v>0</v>
      </c>
      <c r="G42" s="6">
        <f t="shared" si="8"/>
        <v>0</v>
      </c>
      <c r="H42" s="6">
        <f t="shared" si="8"/>
        <v>0</v>
      </c>
      <c r="I42" s="6">
        <f t="shared" si="8"/>
        <v>0</v>
      </c>
      <c r="J42" s="6">
        <f t="shared" si="8"/>
        <v>0</v>
      </c>
      <c r="K42" s="6">
        <f t="shared" si="8"/>
        <v>0</v>
      </c>
      <c r="L42" s="6">
        <f t="shared" si="8"/>
        <v>0</v>
      </c>
      <c r="M42" s="6">
        <f t="shared" si="8"/>
        <v>0</v>
      </c>
      <c r="N42" s="6">
        <f t="shared" si="8"/>
        <v>0</v>
      </c>
      <c r="O42" s="6">
        <f t="shared" si="8"/>
        <v>0</v>
      </c>
      <c r="P42" s="6">
        <f t="shared" si="8"/>
        <v>0</v>
      </c>
      <c r="Q42" s="6">
        <f t="shared" si="8"/>
        <v>0</v>
      </c>
      <c r="R42" s="6">
        <f t="shared" si="8"/>
        <v>0</v>
      </c>
      <c r="S42" s="6">
        <f t="shared" si="8"/>
        <v>0</v>
      </c>
      <c r="T42" s="6">
        <f t="shared" si="8"/>
        <v>0</v>
      </c>
      <c r="U42" s="6">
        <f t="shared" si="8"/>
        <v>0</v>
      </c>
      <c r="V42" s="6">
        <f t="shared" si="8"/>
        <v>0</v>
      </c>
      <c r="W42" s="6">
        <f t="shared" si="8"/>
        <v>0</v>
      </c>
      <c r="X42" s="6">
        <f t="shared" si="8"/>
        <v>0</v>
      </c>
      <c r="Y42" s="6">
        <f t="shared" si="8"/>
        <v>0</v>
      </c>
      <c r="Z42" s="6">
        <f t="shared" si="8"/>
        <v>0</v>
      </c>
      <c r="AA42" s="6">
        <f t="shared" si="8"/>
        <v>0</v>
      </c>
      <c r="AB42" s="6">
        <f t="shared" si="8"/>
        <v>50.493609599999999</v>
      </c>
      <c r="AC42" s="6">
        <f t="shared" si="8"/>
        <v>74.806914000000006</v>
      </c>
      <c r="AD42" s="6">
        <f t="shared" si="8"/>
        <v>17.668278599999997</v>
      </c>
      <c r="AE42" s="6">
        <f t="shared" si="8"/>
        <v>0</v>
      </c>
      <c r="AF42" s="6">
        <f t="shared" si="8"/>
        <v>0</v>
      </c>
      <c r="AG42" s="6">
        <f t="shared" si="8"/>
        <v>0</v>
      </c>
      <c r="AH42" s="113">
        <f t="shared" si="8"/>
        <v>0</v>
      </c>
      <c r="AI42" s="145">
        <f t="shared" si="0"/>
        <v>142.9688022</v>
      </c>
      <c r="AK42" s="160">
        <f>AK40-AK41</f>
        <v>3838</v>
      </c>
    </row>
    <row r="43" spans="2:37" ht="15.75" customHeight="1" x14ac:dyDescent="0.25">
      <c r="B43" s="15" t="s">
        <v>4</v>
      </c>
      <c r="C43" s="15" t="s">
        <v>32</v>
      </c>
      <c r="D43" s="31">
        <f t="shared" si="8"/>
        <v>0</v>
      </c>
      <c r="E43" s="6">
        <f t="shared" si="8"/>
        <v>0</v>
      </c>
      <c r="F43" s="6">
        <f t="shared" si="8"/>
        <v>0</v>
      </c>
      <c r="G43" s="6">
        <f t="shared" si="8"/>
        <v>0</v>
      </c>
      <c r="H43" s="6">
        <f t="shared" si="8"/>
        <v>0</v>
      </c>
      <c r="I43" s="6">
        <f t="shared" si="8"/>
        <v>0</v>
      </c>
      <c r="J43" s="6">
        <f t="shared" si="8"/>
        <v>0</v>
      </c>
      <c r="K43" s="6">
        <f t="shared" si="8"/>
        <v>0</v>
      </c>
      <c r="L43" s="6">
        <f t="shared" si="8"/>
        <v>0</v>
      </c>
      <c r="M43" s="6">
        <f t="shared" si="8"/>
        <v>0</v>
      </c>
      <c r="N43" s="6">
        <f t="shared" si="8"/>
        <v>0</v>
      </c>
      <c r="O43" s="6">
        <f t="shared" si="8"/>
        <v>0</v>
      </c>
      <c r="P43" s="6">
        <f t="shared" si="8"/>
        <v>0</v>
      </c>
      <c r="Q43" s="6">
        <f t="shared" si="8"/>
        <v>0</v>
      </c>
      <c r="R43" s="6">
        <f t="shared" si="8"/>
        <v>0</v>
      </c>
      <c r="S43" s="6">
        <f t="shared" si="8"/>
        <v>0</v>
      </c>
      <c r="T43" s="6">
        <f t="shared" si="8"/>
        <v>0</v>
      </c>
      <c r="U43" s="6">
        <f t="shared" si="8"/>
        <v>0</v>
      </c>
      <c r="V43" s="6">
        <f t="shared" si="8"/>
        <v>0</v>
      </c>
      <c r="W43" s="6">
        <f t="shared" si="8"/>
        <v>0</v>
      </c>
      <c r="X43" s="6">
        <f t="shared" si="8"/>
        <v>0</v>
      </c>
      <c r="Y43" s="6">
        <f t="shared" si="8"/>
        <v>0</v>
      </c>
      <c r="Z43" s="6">
        <f t="shared" si="8"/>
        <v>0</v>
      </c>
      <c r="AA43" s="6">
        <f t="shared" si="8"/>
        <v>0</v>
      </c>
      <c r="AB43" s="6">
        <f t="shared" si="8"/>
        <v>0</v>
      </c>
      <c r="AC43" s="6">
        <f t="shared" si="8"/>
        <v>0</v>
      </c>
      <c r="AD43" s="6">
        <f t="shared" si="8"/>
        <v>0</v>
      </c>
      <c r="AE43" s="6">
        <f t="shared" si="8"/>
        <v>0</v>
      </c>
      <c r="AF43" s="6">
        <f t="shared" si="8"/>
        <v>0</v>
      </c>
      <c r="AG43" s="6">
        <f t="shared" si="8"/>
        <v>0</v>
      </c>
      <c r="AH43" s="113">
        <f t="shared" si="8"/>
        <v>0</v>
      </c>
      <c r="AI43" s="145">
        <f t="shared" si="0"/>
        <v>0</v>
      </c>
    </row>
    <row r="44" spans="2:37" ht="15.75" customHeight="1" thickBot="1" x14ac:dyDescent="0.3">
      <c r="B44" s="15" t="s">
        <v>5</v>
      </c>
      <c r="C44" s="15" t="s">
        <v>32</v>
      </c>
      <c r="D44" s="80">
        <f t="shared" si="8"/>
        <v>0</v>
      </c>
      <c r="E44" s="81">
        <f t="shared" si="8"/>
        <v>0</v>
      </c>
      <c r="F44" s="81">
        <f t="shared" si="8"/>
        <v>0</v>
      </c>
      <c r="G44" s="81">
        <f t="shared" si="8"/>
        <v>0</v>
      </c>
      <c r="H44" s="81">
        <f t="shared" si="8"/>
        <v>0</v>
      </c>
      <c r="I44" s="81">
        <f t="shared" si="8"/>
        <v>0</v>
      </c>
      <c r="J44" s="81">
        <f t="shared" si="8"/>
        <v>0</v>
      </c>
      <c r="K44" s="81">
        <f t="shared" si="8"/>
        <v>0</v>
      </c>
      <c r="L44" s="81">
        <f t="shared" si="8"/>
        <v>0</v>
      </c>
      <c r="M44" s="81">
        <f t="shared" si="8"/>
        <v>0</v>
      </c>
      <c r="N44" s="81">
        <f t="shared" si="8"/>
        <v>0</v>
      </c>
      <c r="O44" s="81">
        <f t="shared" si="8"/>
        <v>0</v>
      </c>
      <c r="P44" s="81">
        <f t="shared" si="8"/>
        <v>0</v>
      </c>
      <c r="Q44" s="81">
        <f t="shared" si="8"/>
        <v>0</v>
      </c>
      <c r="R44" s="81">
        <f t="shared" si="8"/>
        <v>0</v>
      </c>
      <c r="S44" s="81">
        <f t="shared" si="8"/>
        <v>0</v>
      </c>
      <c r="T44" s="81">
        <f t="shared" si="8"/>
        <v>0</v>
      </c>
      <c r="U44" s="81">
        <f t="shared" si="8"/>
        <v>0</v>
      </c>
      <c r="V44" s="81">
        <f t="shared" si="8"/>
        <v>0</v>
      </c>
      <c r="W44" s="81">
        <f t="shared" si="8"/>
        <v>0</v>
      </c>
      <c r="X44" s="81">
        <f t="shared" si="8"/>
        <v>0</v>
      </c>
      <c r="Y44" s="81">
        <f t="shared" si="8"/>
        <v>0</v>
      </c>
      <c r="Z44" s="81">
        <f t="shared" si="8"/>
        <v>0</v>
      </c>
      <c r="AA44" s="81">
        <f t="shared" si="8"/>
        <v>0</v>
      </c>
      <c r="AB44" s="81">
        <f t="shared" si="8"/>
        <v>41.678342999999998</v>
      </c>
      <c r="AC44" s="81">
        <f t="shared" si="8"/>
        <v>72.253154399999985</v>
      </c>
      <c r="AD44" s="81">
        <f t="shared" si="8"/>
        <v>22.207198859999998</v>
      </c>
      <c r="AE44" s="81">
        <f t="shared" si="8"/>
        <v>0</v>
      </c>
      <c r="AF44" s="81">
        <f t="shared" si="8"/>
        <v>0</v>
      </c>
      <c r="AG44" s="81">
        <f t="shared" si="8"/>
        <v>0</v>
      </c>
      <c r="AH44" s="148">
        <f t="shared" si="8"/>
        <v>0</v>
      </c>
      <c r="AI44" s="119">
        <f t="shared" si="0"/>
        <v>136.13869625999999</v>
      </c>
    </row>
    <row r="45" spans="2:37" ht="15.75" customHeight="1" thickBot="1" x14ac:dyDescent="0.3">
      <c r="B45" s="231" t="s">
        <v>40</v>
      </c>
      <c r="C45" s="232"/>
      <c r="D45" s="243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30"/>
    </row>
    <row r="46" spans="2:37" ht="15.75" customHeight="1" x14ac:dyDescent="0.25">
      <c r="B46" s="15" t="s">
        <v>41</v>
      </c>
      <c r="C46" s="16" t="s">
        <v>42</v>
      </c>
      <c r="D46" s="83">
        <v>7297.88</v>
      </c>
      <c r="E46" s="84">
        <v>7204</v>
      </c>
      <c r="F46" s="84">
        <v>6988.2</v>
      </c>
      <c r="G46" s="84">
        <v>6846.9</v>
      </c>
      <c r="H46" s="84">
        <v>5880.2</v>
      </c>
      <c r="I46" s="84">
        <v>4705.16</v>
      </c>
      <c r="J46" s="84">
        <v>5227.12</v>
      </c>
      <c r="K46" s="84">
        <v>5911</v>
      </c>
      <c r="L46" s="84">
        <v>6880.73</v>
      </c>
      <c r="M46" s="84">
        <v>6913.5648148148121</v>
      </c>
      <c r="N46" s="84">
        <v>6722.1505731922434</v>
      </c>
      <c r="O46" s="84">
        <v>6401.2235449735463</v>
      </c>
      <c r="P46" s="84">
        <v>6390.7225529100533</v>
      </c>
      <c r="Q46" s="61">
        <v>6397.988315696648</v>
      </c>
      <c r="R46" s="61">
        <v>6450.32</v>
      </c>
      <c r="S46" s="61">
        <v>6848</v>
      </c>
      <c r="T46" s="61">
        <v>6871.57</v>
      </c>
      <c r="U46" s="61">
        <v>6590.36</v>
      </c>
      <c r="V46" s="61">
        <v>6800.68</v>
      </c>
      <c r="W46" s="61">
        <v>6516.26</v>
      </c>
      <c r="X46" s="61">
        <v>6683.1051587301572</v>
      </c>
      <c r="Y46" s="61">
        <v>6550.2132936507969</v>
      </c>
      <c r="Z46" s="61">
        <v>7291.1210317460318</v>
      </c>
      <c r="AA46" s="61">
        <v>5782.3688271604933</v>
      </c>
      <c r="AB46" s="61">
        <v>6351.3337742504409</v>
      </c>
      <c r="AC46" s="61">
        <v>2762.9381613756605</v>
      </c>
      <c r="AD46" s="61">
        <v>5339.2</v>
      </c>
      <c r="AE46" s="61">
        <v>6754.09</v>
      </c>
      <c r="AF46" s="61">
        <v>6131.9539999999997</v>
      </c>
      <c r="AG46" s="61">
        <v>4339.6939999999995</v>
      </c>
      <c r="AH46" s="62">
        <v>2110.02</v>
      </c>
      <c r="AI46" s="63">
        <f t="shared" si="0"/>
        <v>189940.06804850092</v>
      </c>
    </row>
    <row r="47" spans="2:37" ht="15.75" customHeight="1" thickBot="1" x14ac:dyDescent="0.3">
      <c r="B47" s="15" t="s">
        <v>43</v>
      </c>
      <c r="C47" s="17" t="s">
        <v>44</v>
      </c>
      <c r="D47" s="68">
        <f>D46*0.6*D51</f>
        <v>36168.293279999998</v>
      </c>
      <c r="E47" s="69">
        <f t="shared" ref="E47:AH47" si="9">E46*0.6*E51</f>
        <v>35703.023999999998</v>
      </c>
      <c r="F47" s="69">
        <f t="shared" si="9"/>
        <v>34633.519200000002</v>
      </c>
      <c r="G47" s="69">
        <f t="shared" si="9"/>
        <v>33933.236399999994</v>
      </c>
      <c r="H47" s="69">
        <f t="shared" si="9"/>
        <v>29142.271199999999</v>
      </c>
      <c r="I47" s="69">
        <f t="shared" si="9"/>
        <v>23318.772959999998</v>
      </c>
      <c r="J47" s="69">
        <f t="shared" si="9"/>
        <v>25905.60672</v>
      </c>
      <c r="K47" s="69">
        <f t="shared" si="9"/>
        <v>29294.915999999997</v>
      </c>
      <c r="L47" s="69">
        <f t="shared" si="9"/>
        <v>34100.89787999999</v>
      </c>
      <c r="M47" s="69">
        <f t="shared" si="9"/>
        <v>34263.627222222203</v>
      </c>
      <c r="N47" s="69">
        <f t="shared" si="9"/>
        <v>33314.978240740755</v>
      </c>
      <c r="O47" s="69">
        <f t="shared" si="9"/>
        <v>31724.463888888895</v>
      </c>
      <c r="P47" s="69">
        <f t="shared" si="9"/>
        <v>31672.420972222222</v>
      </c>
      <c r="Q47" s="69">
        <f t="shared" si="9"/>
        <v>31708.430092592585</v>
      </c>
      <c r="R47" s="69">
        <f t="shared" si="9"/>
        <v>31967.785919999995</v>
      </c>
      <c r="S47" s="69">
        <f t="shared" si="9"/>
        <v>33938.688000000002</v>
      </c>
      <c r="T47" s="69">
        <f t="shared" si="9"/>
        <v>34055.500919999999</v>
      </c>
      <c r="U47" s="69">
        <f t="shared" si="9"/>
        <v>32661.824159999993</v>
      </c>
      <c r="V47" s="69">
        <f t="shared" si="9"/>
        <v>33704.170079999996</v>
      </c>
      <c r="W47" s="69">
        <f t="shared" si="9"/>
        <v>32294.584559999999</v>
      </c>
      <c r="X47" s="69">
        <f t="shared" si="9"/>
        <v>33121.469166666655</v>
      </c>
      <c r="Y47" s="69">
        <f t="shared" si="9"/>
        <v>32462.857083333347</v>
      </c>
      <c r="Z47" s="69">
        <f t="shared" si="9"/>
        <v>36134.795833333337</v>
      </c>
      <c r="AA47" s="69">
        <f t="shared" si="9"/>
        <v>28657.419907407406</v>
      </c>
      <c r="AB47" s="69">
        <f t="shared" si="9"/>
        <v>31477.21018518518</v>
      </c>
      <c r="AC47" s="69">
        <f t="shared" si="9"/>
        <v>13693.121527777772</v>
      </c>
      <c r="AD47" s="69">
        <f t="shared" si="9"/>
        <v>26461.075199999999</v>
      </c>
      <c r="AE47" s="69">
        <f t="shared" si="9"/>
        <v>33473.270039999996</v>
      </c>
      <c r="AF47" s="69">
        <f t="shared" si="9"/>
        <v>30389.964023999997</v>
      </c>
      <c r="AG47" s="69">
        <f t="shared" si="9"/>
        <v>21507.523463999998</v>
      </c>
      <c r="AH47" s="70">
        <f t="shared" si="9"/>
        <v>10457.259119999999</v>
      </c>
      <c r="AI47" s="71">
        <f t="shared" si="0"/>
        <v>941342.97724836995</v>
      </c>
    </row>
    <row r="48" spans="2:37" ht="15.75" customHeight="1" thickBot="1" x14ac:dyDescent="0.3">
      <c r="B48" s="239" t="s">
        <v>52</v>
      </c>
      <c r="C48" s="240"/>
      <c r="D48" s="228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</row>
    <row r="49" spans="2:35" x14ac:dyDescent="0.25">
      <c r="B49" s="10" t="s">
        <v>36</v>
      </c>
      <c r="C49" s="110" t="s">
        <v>37</v>
      </c>
      <c r="D49" s="94">
        <v>20.149999999999999</v>
      </c>
      <c r="E49" s="94">
        <v>20.149999999999999</v>
      </c>
      <c r="F49" s="94">
        <v>20.149999999999999</v>
      </c>
      <c r="G49" s="94">
        <v>20.149999999999999</v>
      </c>
      <c r="H49" s="94">
        <v>20.149999999999999</v>
      </c>
      <c r="I49" s="94">
        <v>20.149999999999999</v>
      </c>
      <c r="J49" s="94">
        <v>20.149999999999999</v>
      </c>
      <c r="K49" s="94">
        <v>20.149999999999999</v>
      </c>
      <c r="L49" s="94">
        <v>20.149999999999999</v>
      </c>
      <c r="M49" s="94">
        <v>20.149999999999999</v>
      </c>
      <c r="N49" s="94">
        <v>20.149999999999999</v>
      </c>
      <c r="O49" s="94">
        <v>20.149999999999999</v>
      </c>
      <c r="P49" s="94">
        <v>20.149999999999999</v>
      </c>
      <c r="Q49" s="94">
        <v>20.149999999999999</v>
      </c>
      <c r="R49" s="94">
        <v>20.149999999999999</v>
      </c>
      <c r="S49" s="94">
        <v>20.149999999999999</v>
      </c>
      <c r="T49" s="94">
        <v>20.149999999999999</v>
      </c>
      <c r="U49" s="94">
        <v>20.149999999999999</v>
      </c>
      <c r="V49" s="94">
        <v>20.149999999999999</v>
      </c>
      <c r="W49" s="94">
        <v>20.149999999999999</v>
      </c>
      <c r="X49" s="94">
        <v>20.149999999999999</v>
      </c>
      <c r="Y49" s="94">
        <v>20.149999999999999</v>
      </c>
      <c r="Z49" s="94">
        <v>20.149999999999999</v>
      </c>
      <c r="AA49" s="94">
        <v>20.149999999999999</v>
      </c>
      <c r="AB49" s="94">
        <v>20.149999999999999</v>
      </c>
      <c r="AC49" s="94">
        <v>20.149999999999999</v>
      </c>
      <c r="AD49" s="94">
        <v>20.149999999999999</v>
      </c>
      <c r="AE49" s="94">
        <v>20.149999999999999</v>
      </c>
      <c r="AF49" s="94">
        <v>20.149999999999999</v>
      </c>
      <c r="AG49" s="94">
        <v>20.149999999999999</v>
      </c>
      <c r="AH49" s="94">
        <v>20.149999999999999</v>
      </c>
      <c r="AI49" s="85"/>
    </row>
    <row r="50" spans="2:35" x14ac:dyDescent="0.25">
      <c r="B50" s="13" t="s">
        <v>53</v>
      </c>
      <c r="C50" s="109" t="s">
        <v>54</v>
      </c>
      <c r="D50" s="97">
        <v>4.0999999999999996</v>
      </c>
      <c r="E50" s="97">
        <v>4.0999999999999996</v>
      </c>
      <c r="F50" s="97">
        <v>4.0999999999999996</v>
      </c>
      <c r="G50" s="97">
        <v>4.0999999999999996</v>
      </c>
      <c r="H50" s="97">
        <v>4.0999999999999996</v>
      </c>
      <c r="I50" s="97">
        <v>4.0999999999999996</v>
      </c>
      <c r="J50" s="97">
        <v>4.0999999999999996</v>
      </c>
      <c r="K50" s="97">
        <v>4.0999999999999996</v>
      </c>
      <c r="L50" s="97">
        <v>4.0999999999999996</v>
      </c>
      <c r="M50" s="97">
        <v>4.0999999999999996</v>
      </c>
      <c r="N50" s="97">
        <v>4.0999999999999996</v>
      </c>
      <c r="O50" s="97">
        <v>4.0999999999999996</v>
      </c>
      <c r="P50" s="97">
        <v>4.0999999999999996</v>
      </c>
      <c r="Q50" s="97">
        <v>4.0999999999999996</v>
      </c>
      <c r="R50" s="97">
        <v>4.0999999999999996</v>
      </c>
      <c r="S50" s="97">
        <v>4.0999999999999996</v>
      </c>
      <c r="T50" s="97">
        <v>4.0999999999999996</v>
      </c>
      <c r="U50" s="97">
        <v>4.0999999999999996</v>
      </c>
      <c r="V50" s="97">
        <v>4.0999999999999996</v>
      </c>
      <c r="W50" s="97">
        <v>4.0999999999999996</v>
      </c>
      <c r="X50" s="97">
        <v>4.0999999999999996</v>
      </c>
      <c r="Y50" s="97">
        <v>4.0999999999999996</v>
      </c>
      <c r="Z50" s="97">
        <v>4.0999999999999996</v>
      </c>
      <c r="AA50" s="97">
        <v>4.0999999999999996</v>
      </c>
      <c r="AB50" s="97">
        <v>4.0999999999999996</v>
      </c>
      <c r="AC50" s="97">
        <v>4.0999999999999996</v>
      </c>
      <c r="AD50" s="97">
        <v>4.0999999999999996</v>
      </c>
      <c r="AE50" s="97">
        <v>4.0999999999999996</v>
      </c>
      <c r="AF50" s="97">
        <v>4.0999999999999996</v>
      </c>
      <c r="AG50" s="97">
        <v>4.0999999999999996</v>
      </c>
      <c r="AH50" s="97">
        <v>4.0999999999999996</v>
      </c>
      <c r="AI50" s="46"/>
    </row>
    <row r="51" spans="2:35" x14ac:dyDescent="0.25">
      <c r="B51" s="13" t="s">
        <v>126</v>
      </c>
      <c r="C51" s="109" t="s">
        <v>39</v>
      </c>
      <c r="D51" s="97">
        <v>8.26</v>
      </c>
      <c r="E51" s="97">
        <v>8.26</v>
      </c>
      <c r="F51" s="97">
        <v>8.26</v>
      </c>
      <c r="G51" s="97">
        <v>8.26</v>
      </c>
      <c r="H51" s="97">
        <v>8.26</v>
      </c>
      <c r="I51" s="97">
        <v>8.26</v>
      </c>
      <c r="J51" s="97">
        <v>8.26</v>
      </c>
      <c r="K51" s="97">
        <v>8.26</v>
      </c>
      <c r="L51" s="97">
        <v>8.26</v>
      </c>
      <c r="M51" s="97">
        <v>8.26</v>
      </c>
      <c r="N51" s="97">
        <v>8.26</v>
      </c>
      <c r="O51" s="97">
        <v>8.26</v>
      </c>
      <c r="P51" s="97">
        <v>8.26</v>
      </c>
      <c r="Q51" s="97">
        <v>8.26</v>
      </c>
      <c r="R51" s="97">
        <v>8.26</v>
      </c>
      <c r="S51" s="97">
        <v>8.26</v>
      </c>
      <c r="T51" s="97">
        <v>8.26</v>
      </c>
      <c r="U51" s="97">
        <v>8.26</v>
      </c>
      <c r="V51" s="97">
        <v>8.26</v>
      </c>
      <c r="W51" s="97">
        <v>8.26</v>
      </c>
      <c r="X51" s="97">
        <v>8.26</v>
      </c>
      <c r="Y51" s="97">
        <v>8.26</v>
      </c>
      <c r="Z51" s="97">
        <v>8.26</v>
      </c>
      <c r="AA51" s="97">
        <v>8.26</v>
      </c>
      <c r="AB51" s="97">
        <v>8.26</v>
      </c>
      <c r="AC51" s="97">
        <v>8.26</v>
      </c>
      <c r="AD51" s="97">
        <v>8.26</v>
      </c>
      <c r="AE51" s="97">
        <v>8.26</v>
      </c>
      <c r="AF51" s="97">
        <v>8.26</v>
      </c>
      <c r="AG51" s="97">
        <v>8.26</v>
      </c>
      <c r="AH51" s="97">
        <v>8.26</v>
      </c>
      <c r="AI51" s="46"/>
    </row>
    <row r="52" spans="2:35" x14ac:dyDescent="0.25">
      <c r="B52" s="13" t="s">
        <v>127</v>
      </c>
      <c r="C52" s="109" t="s">
        <v>39</v>
      </c>
      <c r="D52" s="97">
        <v>12.08</v>
      </c>
      <c r="E52" s="97">
        <v>12.08</v>
      </c>
      <c r="F52" s="97">
        <v>12.08</v>
      </c>
      <c r="G52" s="97">
        <v>12.08</v>
      </c>
      <c r="H52" s="97">
        <v>12.08</v>
      </c>
      <c r="I52" s="97">
        <v>12.08</v>
      </c>
      <c r="J52" s="97">
        <v>12.08</v>
      </c>
      <c r="K52" s="97">
        <v>12.08</v>
      </c>
      <c r="L52" s="97">
        <v>12.08</v>
      </c>
      <c r="M52" s="97">
        <v>12.08</v>
      </c>
      <c r="N52" s="97">
        <v>12.08</v>
      </c>
      <c r="O52" s="97">
        <v>12.08</v>
      </c>
      <c r="P52" s="97">
        <v>12.08</v>
      </c>
      <c r="Q52" s="97">
        <v>12.08</v>
      </c>
      <c r="R52" s="97">
        <v>12.08</v>
      </c>
      <c r="S52" s="97">
        <v>12.08</v>
      </c>
      <c r="T52" s="97">
        <v>12.08</v>
      </c>
      <c r="U52" s="97">
        <v>12.08</v>
      </c>
      <c r="V52" s="97">
        <v>12.08</v>
      </c>
      <c r="W52" s="97">
        <v>12.08</v>
      </c>
      <c r="X52" s="97">
        <v>12.08</v>
      </c>
      <c r="Y52" s="97">
        <v>12.08</v>
      </c>
      <c r="Z52" s="97">
        <v>12.08</v>
      </c>
      <c r="AA52" s="97">
        <v>12.08</v>
      </c>
      <c r="AB52" s="97">
        <v>12.08</v>
      </c>
      <c r="AC52" s="97">
        <v>12.08</v>
      </c>
      <c r="AD52" s="97">
        <v>12.08</v>
      </c>
      <c r="AE52" s="97">
        <v>12.08</v>
      </c>
      <c r="AF52" s="97">
        <v>12.08</v>
      </c>
      <c r="AG52" s="97">
        <v>12.08</v>
      </c>
      <c r="AH52" s="97">
        <v>12.08</v>
      </c>
      <c r="AI52" s="46"/>
    </row>
    <row r="53" spans="2:35" x14ac:dyDescent="0.25">
      <c r="B53" s="13" t="s">
        <v>51</v>
      </c>
      <c r="C53" s="109" t="s">
        <v>39</v>
      </c>
      <c r="D53" s="108">
        <f t="shared" ref="D53:AH53" si="10">IFERROR(((D18-D19)*D49/D26)+1.2-(D47/D26),"")</f>
        <v>5.1778038379310347</v>
      </c>
      <c r="E53" s="108">
        <f t="shared" si="10"/>
        <v>5.1456268476482272</v>
      </c>
      <c r="F53" s="108">
        <f t="shared" si="10"/>
        <v>5.1965258773384644</v>
      </c>
      <c r="G53" s="108">
        <f t="shared" si="10"/>
        <v>4.888656916089543</v>
      </c>
      <c r="H53" s="108">
        <f t="shared" si="10"/>
        <v>4.9509994222936591</v>
      </c>
      <c r="I53" s="108">
        <f t="shared" si="10"/>
        <v>5.0631503442324028</v>
      </c>
      <c r="J53" s="108">
        <f t="shared" si="10"/>
        <v>4.9323556232805625</v>
      </c>
      <c r="K53" s="108">
        <f t="shared" si="10"/>
        <v>5.1281977683581346</v>
      </c>
      <c r="L53" s="108">
        <f t="shared" si="10"/>
        <v>4.8279074880250823</v>
      </c>
      <c r="M53" s="108">
        <f t="shared" si="10"/>
        <v>4.7265935999907285</v>
      </c>
      <c r="N53" s="108">
        <f t="shared" si="10"/>
        <v>4.9129898161887438</v>
      </c>
      <c r="O53" s="108">
        <f t="shared" si="10"/>
        <v>4.9083719102209979</v>
      </c>
      <c r="P53" s="108">
        <f t="shared" si="10"/>
        <v>4.8892265538159503</v>
      </c>
      <c r="Q53" s="108">
        <f t="shared" si="10"/>
        <v>4.9726415473076235</v>
      </c>
      <c r="R53" s="108">
        <f t="shared" si="10"/>
        <v>4.8576489813399792</v>
      </c>
      <c r="S53" s="108">
        <f t="shared" si="10"/>
        <v>4.8536117805170482</v>
      </c>
      <c r="T53" s="108">
        <f t="shared" si="10"/>
        <v>4.7448180810476757</v>
      </c>
      <c r="U53" s="108">
        <f t="shared" si="10"/>
        <v>4.7502378008716555</v>
      </c>
      <c r="V53" s="108">
        <f t="shared" si="10"/>
        <v>4.8497737646450343</v>
      </c>
      <c r="W53" s="108">
        <f t="shared" si="10"/>
        <v>4.6909647950154678</v>
      </c>
      <c r="X53" s="108">
        <f t="shared" si="10"/>
        <v>4.6943121487448396</v>
      </c>
      <c r="Y53" s="108">
        <f t="shared" si="10"/>
        <v>4.6549332104937209</v>
      </c>
      <c r="Z53" s="108">
        <f t="shared" si="10"/>
        <v>4.6130411838437801</v>
      </c>
      <c r="AA53" s="108">
        <f t="shared" si="10"/>
        <v>4.7201940863578669</v>
      </c>
      <c r="AB53" s="108">
        <f t="shared" si="10"/>
        <v>4.8804771777083946</v>
      </c>
      <c r="AC53" s="108">
        <f t="shared" si="10"/>
        <v>4.4555945355761954</v>
      </c>
      <c r="AD53" s="108">
        <f t="shared" si="10"/>
        <v>4.9194066856971155</v>
      </c>
      <c r="AE53" s="108">
        <f t="shared" si="10"/>
        <v>4.8095799464119295</v>
      </c>
      <c r="AF53" s="108">
        <f t="shared" si="10"/>
        <v>5.0283872810709482</v>
      </c>
      <c r="AG53" s="108">
        <f t="shared" si="10"/>
        <v>5.067105591530142</v>
      </c>
      <c r="AH53" s="111">
        <f t="shared" si="10"/>
        <v>5.0722638317715303</v>
      </c>
      <c r="AI53" s="46"/>
    </row>
    <row r="54" spans="2:35" x14ac:dyDescent="0.25">
      <c r="B54" s="13" t="s">
        <v>75</v>
      </c>
      <c r="C54" s="109" t="s">
        <v>44</v>
      </c>
      <c r="D54" s="25">
        <f t="shared" ref="D54:AH54" si="11">IFERROR((D51-D53)*D26,"")</f>
        <v>393288.23027999996</v>
      </c>
      <c r="E54" s="25">
        <f t="shared" si="11"/>
        <v>388275.12965000019</v>
      </c>
      <c r="F54" s="25">
        <f t="shared" si="11"/>
        <v>369430.47139999986</v>
      </c>
      <c r="G54" s="25">
        <f t="shared" si="11"/>
        <v>414756.11155500001</v>
      </c>
      <c r="H54" s="25">
        <f t="shared" si="11"/>
        <v>393215.1566499999</v>
      </c>
      <c r="I54" s="25">
        <f t="shared" si="11"/>
        <v>361167.28671000001</v>
      </c>
      <c r="J54" s="25">
        <f t="shared" si="11"/>
        <v>384642.41350499977</v>
      </c>
      <c r="K54" s="25">
        <f t="shared" si="11"/>
        <v>385117.72042500018</v>
      </c>
      <c r="L54" s="25">
        <f t="shared" si="11"/>
        <v>454271.76488500007</v>
      </c>
      <c r="M54" s="25">
        <f t="shared" si="11"/>
        <v>465844.29977722233</v>
      </c>
      <c r="N54" s="25">
        <f t="shared" si="11"/>
        <v>419547.72654074093</v>
      </c>
      <c r="O54" s="25">
        <f t="shared" si="11"/>
        <v>438459.98670488904</v>
      </c>
      <c r="P54" s="25">
        <f t="shared" si="11"/>
        <v>455782.50229922245</v>
      </c>
      <c r="Q54" s="25">
        <f t="shared" si="11"/>
        <v>443819.68998109235</v>
      </c>
      <c r="R54" s="25">
        <f t="shared" si="11"/>
        <v>468871.1891795001</v>
      </c>
      <c r="S54" s="25">
        <f t="shared" si="11"/>
        <v>454582.50788999989</v>
      </c>
      <c r="T54" s="25">
        <f t="shared" si="11"/>
        <v>462147.99724849995</v>
      </c>
      <c r="U54" s="25">
        <f t="shared" si="11"/>
        <v>465871.79526349989</v>
      </c>
      <c r="V54" s="25">
        <f t="shared" si="11"/>
        <v>438473.24843700003</v>
      </c>
      <c r="W54" s="25">
        <f t="shared" si="11"/>
        <v>470712.91511499998</v>
      </c>
      <c r="X54" s="25">
        <f t="shared" si="11"/>
        <v>488242.50609666656</v>
      </c>
      <c r="Y54" s="25">
        <f t="shared" si="11"/>
        <v>508400.93892333348</v>
      </c>
      <c r="Z54" s="25">
        <f t="shared" si="11"/>
        <v>512033.01778833324</v>
      </c>
      <c r="AA54" s="25">
        <f t="shared" si="11"/>
        <v>461817.23871740722</v>
      </c>
      <c r="AB54" s="25">
        <f t="shared" si="11"/>
        <v>446854.02565468522</v>
      </c>
      <c r="AC54" s="25">
        <f t="shared" si="11"/>
        <v>206411.82287777791</v>
      </c>
      <c r="AD54" s="25">
        <f t="shared" si="11"/>
        <v>411347.29834999994</v>
      </c>
      <c r="AE54" s="25">
        <f t="shared" si="11"/>
        <v>473894.49183999992</v>
      </c>
      <c r="AF54" s="25">
        <f t="shared" si="11"/>
        <v>424142.70613400015</v>
      </c>
      <c r="AG54" s="25">
        <f t="shared" si="11"/>
        <v>399137.34421399998</v>
      </c>
      <c r="AH54" s="112">
        <f t="shared" si="11"/>
        <v>285748.67012000002</v>
      </c>
      <c r="AI54" s="149">
        <f t="shared" ref="AI54" si="12">SUM(D54:AH54)</f>
        <v>13146308.20421287</v>
      </c>
    </row>
    <row r="55" spans="2:35" x14ac:dyDescent="0.25">
      <c r="B55" s="13" t="s">
        <v>84</v>
      </c>
      <c r="C55" s="109" t="s">
        <v>74</v>
      </c>
      <c r="D55" s="26">
        <f>IFERROR(D54/10^5,0)</f>
        <v>3.9328823027999995</v>
      </c>
      <c r="E55" s="26">
        <f>IFERROR(E54/10^5,0)+D55</f>
        <v>7.8156335993000017</v>
      </c>
      <c r="F55" s="26">
        <f t="shared" ref="F55:AH55" si="13">IFERROR(F54/10^5,0)+E55</f>
        <v>11.509938313300001</v>
      </c>
      <c r="G55" s="26">
        <f t="shared" si="13"/>
        <v>15.657499428850002</v>
      </c>
      <c r="H55" s="26">
        <f t="shared" si="13"/>
        <v>19.589650995350002</v>
      </c>
      <c r="I55" s="26">
        <f t="shared" si="13"/>
        <v>23.201323862450003</v>
      </c>
      <c r="J55" s="26">
        <f t="shared" si="13"/>
        <v>27.0477479975</v>
      </c>
      <c r="K55" s="26">
        <f t="shared" si="13"/>
        <v>30.898925201750004</v>
      </c>
      <c r="L55" s="26">
        <f t="shared" si="13"/>
        <v>35.441642850600005</v>
      </c>
      <c r="M55" s="26">
        <f t="shared" si="13"/>
        <v>40.100085848372231</v>
      </c>
      <c r="N55" s="26">
        <f t="shared" si="13"/>
        <v>44.295563113779643</v>
      </c>
      <c r="O55" s="26">
        <f t="shared" si="13"/>
        <v>48.680162980828534</v>
      </c>
      <c r="P55" s="26">
        <f t="shared" si="13"/>
        <v>53.23798800382076</v>
      </c>
      <c r="Q55" s="26">
        <f t="shared" si="13"/>
        <v>57.676184903631686</v>
      </c>
      <c r="R55" s="26">
        <f t="shared" si="13"/>
        <v>62.364896795426688</v>
      </c>
      <c r="S55" s="26">
        <f t="shared" si="13"/>
        <v>66.910721874326683</v>
      </c>
      <c r="T55" s="26">
        <f t="shared" si="13"/>
        <v>71.532201846811688</v>
      </c>
      <c r="U55" s="26">
        <f t="shared" si="13"/>
        <v>76.190919799446689</v>
      </c>
      <c r="V55" s="26">
        <f t="shared" si="13"/>
        <v>80.575652283816694</v>
      </c>
      <c r="W55" s="26">
        <f t="shared" si="13"/>
        <v>85.282781434966694</v>
      </c>
      <c r="X55" s="26">
        <f t="shared" si="13"/>
        <v>90.165206495933361</v>
      </c>
      <c r="Y55" s="26">
        <f t="shared" si="13"/>
        <v>95.249215885166691</v>
      </c>
      <c r="Z55" s="26">
        <f t="shared" si="13"/>
        <v>100.36954606305002</v>
      </c>
      <c r="AA55" s="26">
        <f t="shared" si="13"/>
        <v>104.98771845022409</v>
      </c>
      <c r="AB55" s="26">
        <f t="shared" si="13"/>
        <v>109.45625870677094</v>
      </c>
      <c r="AC55" s="26">
        <f t="shared" si="13"/>
        <v>111.52037693554871</v>
      </c>
      <c r="AD55" s="26">
        <f t="shared" si="13"/>
        <v>115.63384991904871</v>
      </c>
      <c r="AE55" s="26">
        <f t="shared" si="13"/>
        <v>120.37279483744871</v>
      </c>
      <c r="AF55" s="26">
        <f t="shared" si="13"/>
        <v>124.61422189878871</v>
      </c>
      <c r="AG55" s="26">
        <f t="shared" si="13"/>
        <v>128.60559534092872</v>
      </c>
      <c r="AH55" s="26">
        <f t="shared" si="13"/>
        <v>131.46308204212872</v>
      </c>
      <c r="AI55" s="46"/>
    </row>
    <row r="56" spans="2:35" x14ac:dyDescent="0.25">
      <c r="B56" s="13" t="s">
        <v>98</v>
      </c>
      <c r="C56" s="109" t="s">
        <v>21</v>
      </c>
      <c r="D56" s="6">
        <f t="shared" ref="D56:AH56" si="14">D24+D26</f>
        <v>135550</v>
      </c>
      <c r="E56" s="6">
        <f t="shared" si="14"/>
        <v>132822</v>
      </c>
      <c r="F56" s="6">
        <f t="shared" si="14"/>
        <v>128792</v>
      </c>
      <c r="G56" s="6">
        <f t="shared" si="14"/>
        <v>129724</v>
      </c>
      <c r="H56" s="6">
        <f t="shared" si="14"/>
        <v>125732</v>
      </c>
      <c r="I56" s="6">
        <f t="shared" si="14"/>
        <v>120276</v>
      </c>
      <c r="J56" s="6">
        <f t="shared" si="14"/>
        <v>121640</v>
      </c>
      <c r="K56" s="6">
        <f t="shared" si="14"/>
        <v>130620</v>
      </c>
      <c r="L56" s="6">
        <f t="shared" si="14"/>
        <v>139810</v>
      </c>
      <c r="M56" s="6">
        <f t="shared" si="14"/>
        <v>136190</v>
      </c>
      <c r="N56" s="6">
        <f t="shared" si="14"/>
        <v>132850</v>
      </c>
      <c r="O56" s="6">
        <f t="shared" si="14"/>
        <v>136670</v>
      </c>
      <c r="P56" s="6">
        <f t="shared" si="14"/>
        <v>141566</v>
      </c>
      <c r="Q56" s="6">
        <f t="shared" si="14"/>
        <v>142808</v>
      </c>
      <c r="R56" s="6">
        <f t="shared" si="14"/>
        <v>145358</v>
      </c>
      <c r="S56" s="6">
        <f t="shared" si="14"/>
        <v>141000</v>
      </c>
      <c r="T56" s="6">
        <f t="shared" si="14"/>
        <v>138722</v>
      </c>
      <c r="U56" s="6">
        <f t="shared" si="14"/>
        <v>140586</v>
      </c>
      <c r="V56" s="6">
        <f t="shared" si="14"/>
        <v>134776</v>
      </c>
      <c r="W56" s="6">
        <f t="shared" si="14"/>
        <v>137838</v>
      </c>
      <c r="X56" s="6">
        <f t="shared" si="14"/>
        <v>143128</v>
      </c>
      <c r="Y56" s="6">
        <f t="shared" si="14"/>
        <v>147024</v>
      </c>
      <c r="Z56" s="6">
        <f t="shared" si="14"/>
        <v>145550</v>
      </c>
      <c r="AA56" s="6">
        <f t="shared" si="14"/>
        <v>137914</v>
      </c>
      <c r="AB56" s="6">
        <f t="shared" si="14"/>
        <v>138074</v>
      </c>
      <c r="AC56" s="6">
        <f t="shared" si="14"/>
        <v>138406</v>
      </c>
      <c r="AD56" s="6">
        <f t="shared" si="14"/>
        <v>139936</v>
      </c>
      <c r="AE56" s="6">
        <f t="shared" si="14"/>
        <v>143394</v>
      </c>
      <c r="AF56" s="6">
        <f t="shared" si="14"/>
        <v>138148</v>
      </c>
      <c r="AG56" s="6">
        <f t="shared" si="14"/>
        <v>132908</v>
      </c>
      <c r="AH56" s="113">
        <f t="shared" si="14"/>
        <v>94040</v>
      </c>
      <c r="AI56" s="46"/>
    </row>
    <row r="57" spans="2:35" ht="15.75" thickBot="1" x14ac:dyDescent="0.3">
      <c r="B57" s="127" t="s">
        <v>77</v>
      </c>
      <c r="C57" s="128" t="s">
        <v>78</v>
      </c>
      <c r="D57" s="129">
        <f>IFERROR(((D26*D53)+(D24*D52))/D56,D52)</f>
        <v>5.5826172609369236</v>
      </c>
      <c r="E57" s="129">
        <f t="shared" ref="E57:AH57" si="15">IFERROR(((E26*E53)+(E24*E52))/E56,E52)</f>
        <v>5.5711221811898621</v>
      </c>
      <c r="F57" s="129">
        <f t="shared" si="15"/>
        <v>5.6347866994844411</v>
      </c>
      <c r="G57" s="129">
        <f t="shared" si="15"/>
        <v>5.2600762267968912</v>
      </c>
      <c r="H57" s="129">
        <f t="shared" si="15"/>
        <v>5.3422292125314161</v>
      </c>
      <c r="I57" s="129">
        <f t="shared" si="15"/>
        <v>5.4890291769762882</v>
      </c>
      <c r="J57" s="129">
        <f t="shared" si="15"/>
        <v>5.2878575016030931</v>
      </c>
      <c r="K57" s="129">
        <f t="shared" si="15"/>
        <v>5.5353428232659603</v>
      </c>
      <c r="L57" s="129">
        <f t="shared" si="15"/>
        <v>5.2143468644231454</v>
      </c>
      <c r="M57" s="129">
        <f t="shared" si="15"/>
        <v>4.9614663354341557</v>
      </c>
      <c r="N57" s="129">
        <f t="shared" si="15"/>
        <v>5.3176008540403394</v>
      </c>
      <c r="O57" s="129">
        <f t="shared" si="15"/>
        <v>5.2153450888644981</v>
      </c>
      <c r="P57" s="129">
        <f t="shared" si="15"/>
        <v>5.2117715955863524</v>
      </c>
      <c r="Q57" s="129">
        <f t="shared" si="15"/>
        <v>5.3608368580115089</v>
      </c>
      <c r="R57" s="129">
        <f t="shared" si="15"/>
        <v>5.232783134196259</v>
      </c>
      <c r="S57" s="129">
        <f t="shared" si="15"/>
        <v>5.2405566816312064</v>
      </c>
      <c r="T57" s="129">
        <f t="shared" si="15"/>
        <v>5.1281752191541354</v>
      </c>
      <c r="U57" s="129">
        <f t="shared" si="15"/>
        <v>5.1595149213755285</v>
      </c>
      <c r="V57" s="129">
        <f t="shared" si="15"/>
        <v>5.1823804799296607</v>
      </c>
      <c r="W57" s="129">
        <f t="shared" si="15"/>
        <v>5.0099244394506597</v>
      </c>
      <c r="X57" s="129">
        <f t="shared" si="15"/>
        <v>5.0142444099221208</v>
      </c>
      <c r="Y57" s="129">
        <f t="shared" si="15"/>
        <v>4.9579476893341665</v>
      </c>
      <c r="Z57" s="129">
        <f t="shared" si="15"/>
        <v>4.877244810798123</v>
      </c>
      <c r="AA57" s="129">
        <f t="shared" si="15"/>
        <v>5.117764703239648</v>
      </c>
      <c r="AB57" s="129">
        <f t="shared" si="15"/>
        <v>5.1855107720882625</v>
      </c>
      <c r="AC57" s="129">
        <f t="shared" si="15"/>
        <v>9.0911863439606808</v>
      </c>
      <c r="AD57" s="129">
        <f t="shared" si="15"/>
        <v>5.7790708727561171</v>
      </c>
      <c r="AE57" s="129">
        <f t="shared" si="15"/>
        <v>5.1163294709681022</v>
      </c>
      <c r="AF57" s="129">
        <f t="shared" si="15"/>
        <v>5.3805901921562365</v>
      </c>
      <c r="AG57" s="129">
        <f t="shared" si="15"/>
        <v>5.4839493167153224</v>
      </c>
      <c r="AH57" s="129">
        <f t="shared" si="15"/>
        <v>5.4001460004253508</v>
      </c>
      <c r="AI57" s="114"/>
    </row>
    <row r="58" spans="2:35" ht="16.5" thickBot="1" x14ac:dyDescent="0.3">
      <c r="B58" s="239" t="s">
        <v>99</v>
      </c>
      <c r="C58" s="240"/>
      <c r="D58" s="124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6"/>
      <c r="AI58" s="115"/>
    </row>
    <row r="59" spans="2:35" x14ac:dyDescent="0.25">
      <c r="B59" s="10" t="s">
        <v>100</v>
      </c>
      <c r="C59" s="141" t="s">
        <v>78</v>
      </c>
      <c r="D59" s="137">
        <f>IF(D40&gt;0,(((D40*10^6/9500/0.84)*D49)+(D32*75.19*D49))-(D21*1000*D50),"")</f>
        <v>306800.09186428564</v>
      </c>
      <c r="E59" s="120">
        <f t="shared" ref="E59:AH59" si="16">IF(E40&gt;0,(((E40*10^6/9500/0.84)*E49)+(E32*75.19*E49))-(E21*1000*E50),"")</f>
        <v>292802.72180451127</v>
      </c>
      <c r="F59" s="120">
        <f t="shared" si="16"/>
        <v>186421.27318295746</v>
      </c>
      <c r="G59" s="120">
        <f t="shared" si="16"/>
        <v>139848.89473684211</v>
      </c>
      <c r="H59" s="120">
        <f t="shared" si="16"/>
        <v>29847.882205513801</v>
      </c>
      <c r="I59" s="120">
        <f t="shared" si="16"/>
        <v>36077.195488721816</v>
      </c>
      <c r="J59" s="120">
        <f t="shared" si="16"/>
        <v>56627.872808270666</v>
      </c>
      <c r="K59" s="120">
        <f t="shared" si="16"/>
        <v>112088.88484774435</v>
      </c>
      <c r="L59" s="120">
        <f t="shared" si="16"/>
        <v>158667.0268954261</v>
      </c>
      <c r="M59" s="120">
        <f t="shared" si="16"/>
        <v>179404.13561027567</v>
      </c>
      <c r="N59" s="120">
        <f t="shared" si="16"/>
        <v>169329.77293333333</v>
      </c>
      <c r="O59" s="120">
        <f t="shared" si="16"/>
        <v>249718.04806892227</v>
      </c>
      <c r="P59" s="120">
        <f t="shared" si="16"/>
        <v>239865.51441228073</v>
      </c>
      <c r="Q59" s="120">
        <f t="shared" si="16"/>
        <v>312027.52264786966</v>
      </c>
      <c r="R59" s="120">
        <f t="shared" si="16"/>
        <v>320515.55921115284</v>
      </c>
      <c r="S59" s="120">
        <f t="shared" si="16"/>
        <v>234337.1289392231</v>
      </c>
      <c r="T59" s="120">
        <f t="shared" si="16"/>
        <v>216867.95659146615</v>
      </c>
      <c r="U59" s="120">
        <f t="shared" si="16"/>
        <v>211147.68181303254</v>
      </c>
      <c r="V59" s="120">
        <f t="shared" si="16"/>
        <v>187018.4387868421</v>
      </c>
      <c r="W59" s="120">
        <f t="shared" si="16"/>
        <v>215586.96106641606</v>
      </c>
      <c r="X59" s="120">
        <f t="shared" si="16"/>
        <v>190555.16586340853</v>
      </c>
      <c r="Y59" s="120">
        <f t="shared" si="16"/>
        <v>203275.04950989975</v>
      </c>
      <c r="Z59" s="120">
        <f t="shared" si="16"/>
        <v>202037.68295989971</v>
      </c>
      <c r="AA59" s="120">
        <f t="shared" si="16"/>
        <v>212426.85508646612</v>
      </c>
      <c r="AB59" s="120">
        <f t="shared" si="16"/>
        <v>208481.60374310776</v>
      </c>
      <c r="AC59" s="120">
        <f t="shared" si="16"/>
        <v>225173.45139974932</v>
      </c>
      <c r="AD59" s="120">
        <f t="shared" si="16"/>
        <v>280753.16147869674</v>
      </c>
      <c r="AE59" s="120">
        <f t="shared" si="16"/>
        <v>190700.10248997493</v>
      </c>
      <c r="AF59" s="120">
        <f t="shared" si="16"/>
        <v>206670.91759974931</v>
      </c>
      <c r="AG59" s="120">
        <f t="shared" si="16"/>
        <v>213687.72360639102</v>
      </c>
      <c r="AH59" s="121">
        <f t="shared" si="16"/>
        <v>198072.26006340852</v>
      </c>
      <c r="AI59" s="117">
        <f t="shared" ref="AI59:AI62" si="17">SUM(D59:AH59)</f>
        <v>6186834.5377158402</v>
      </c>
    </row>
    <row r="60" spans="2:35" x14ac:dyDescent="0.25">
      <c r="B60" s="13" t="s">
        <v>101</v>
      </c>
      <c r="C60" s="142" t="s">
        <v>78</v>
      </c>
      <c r="D60" s="138">
        <f>IF(D41&gt;0,(((D41*10^6/9500/0.84)*D49)+(D33*75.19*D49))-(D22*1000*D50),"")</f>
        <v>200003.12657631576</v>
      </c>
      <c r="E60" s="116">
        <f t="shared" ref="E60:AH60" si="18">IF(E41&gt;0,(((E41*10^6/9500/0.84)*E49)+(E33*75.19*E49))-(E22*1000*E50),"")</f>
        <v>179145.58395989973</v>
      </c>
      <c r="F60" s="116">
        <f t="shared" si="18"/>
        <v>164882.95739348367</v>
      </c>
      <c r="G60" s="116">
        <f t="shared" si="18"/>
        <v>152156.70705363411</v>
      </c>
      <c r="H60" s="116">
        <f t="shared" si="18"/>
        <v>173124.44466691732</v>
      </c>
      <c r="I60" s="116">
        <f t="shared" si="18"/>
        <v>195124.46402005007</v>
      </c>
      <c r="J60" s="116">
        <f t="shared" si="18"/>
        <v>220208.11452944859</v>
      </c>
      <c r="K60" s="116">
        <f t="shared" si="18"/>
        <v>210603.05660601499</v>
      </c>
      <c r="L60" s="116">
        <f t="shared" si="18"/>
        <v>255966.66596228068</v>
      </c>
      <c r="M60" s="116">
        <f t="shared" si="18"/>
        <v>274582.94182205515</v>
      </c>
      <c r="N60" s="116">
        <f t="shared" si="18"/>
        <v>235772.14033609015</v>
      </c>
      <c r="O60" s="116">
        <f t="shared" si="18"/>
        <v>189720.54768333334</v>
      </c>
      <c r="P60" s="116">
        <f t="shared" si="18"/>
        <v>180983.66317669174</v>
      </c>
      <c r="Q60" s="116">
        <f t="shared" si="18"/>
        <v>189918.97645989974</v>
      </c>
      <c r="R60" s="116">
        <f t="shared" si="18"/>
        <v>173418.0827067669</v>
      </c>
      <c r="S60" s="116">
        <f t="shared" si="18"/>
        <v>167955.46428720048</v>
      </c>
      <c r="T60" s="116">
        <f t="shared" si="18"/>
        <v>156114.33082706766</v>
      </c>
      <c r="U60" s="116">
        <f t="shared" si="18"/>
        <v>172147.0827067669</v>
      </c>
      <c r="V60" s="116">
        <f t="shared" si="18"/>
        <v>199885.46330325806</v>
      </c>
      <c r="W60" s="116">
        <f t="shared" si="18"/>
        <v>232691.09309273187</v>
      </c>
      <c r="X60" s="116">
        <f t="shared" si="18"/>
        <v>232556.1550325815</v>
      </c>
      <c r="Y60" s="116">
        <f t="shared" si="18"/>
        <v>246032.57807243112</v>
      </c>
      <c r="Z60" s="116">
        <f t="shared" si="18"/>
        <v>269467.75385213038</v>
      </c>
      <c r="AA60" s="116">
        <f t="shared" si="18"/>
        <v>269882.75313533843</v>
      </c>
      <c r="AB60" s="116">
        <f t="shared" si="18"/>
        <v>102461.82527819554</v>
      </c>
      <c r="AC60" s="116" t="str">
        <f t="shared" si="18"/>
        <v/>
      </c>
      <c r="AD60" s="116">
        <f t="shared" si="18"/>
        <v>133436.11009774433</v>
      </c>
      <c r="AE60" s="116">
        <f t="shared" si="18"/>
        <v>172386.16192355892</v>
      </c>
      <c r="AF60" s="116">
        <f t="shared" si="18"/>
        <v>177103.04671691731</v>
      </c>
      <c r="AG60" s="116">
        <f t="shared" si="18"/>
        <v>156854.05919385969</v>
      </c>
      <c r="AH60" s="122">
        <f t="shared" si="18"/>
        <v>167300.25361729326</v>
      </c>
      <c r="AI60" s="118">
        <f t="shared" si="17"/>
        <v>5851885.6040899586</v>
      </c>
    </row>
    <row r="61" spans="2:35" x14ac:dyDescent="0.25">
      <c r="B61" s="13" t="s">
        <v>104</v>
      </c>
      <c r="C61" s="142" t="s">
        <v>78</v>
      </c>
      <c r="D61" s="139">
        <f>SUM(D59:D60)</f>
        <v>506803.21844060137</v>
      </c>
      <c r="E61" s="135">
        <f t="shared" ref="E61:AH61" si="19">SUM(E59:E60)</f>
        <v>471948.30576441099</v>
      </c>
      <c r="F61" s="135">
        <f t="shared" si="19"/>
        <v>351304.23057644116</v>
      </c>
      <c r="G61" s="135">
        <f t="shared" si="19"/>
        <v>292005.60179047624</v>
      </c>
      <c r="H61" s="135">
        <f t="shared" si="19"/>
        <v>202972.32687243112</v>
      </c>
      <c r="I61" s="135">
        <f t="shared" si="19"/>
        <v>231201.6595087719</v>
      </c>
      <c r="J61" s="135">
        <f t="shared" si="19"/>
        <v>276835.98733771924</v>
      </c>
      <c r="K61" s="135">
        <f t="shared" si="19"/>
        <v>322691.94145375933</v>
      </c>
      <c r="L61" s="135">
        <f t="shared" si="19"/>
        <v>414633.6928577068</v>
      </c>
      <c r="M61" s="135">
        <f t="shared" si="19"/>
        <v>453987.07743233081</v>
      </c>
      <c r="N61" s="135">
        <f t="shared" si="19"/>
        <v>405101.91326942347</v>
      </c>
      <c r="O61" s="135">
        <f t="shared" si="19"/>
        <v>439438.59575225564</v>
      </c>
      <c r="P61" s="135">
        <f t="shared" si="19"/>
        <v>420849.1775889725</v>
      </c>
      <c r="Q61" s="135">
        <f t="shared" si="19"/>
        <v>501946.4991077694</v>
      </c>
      <c r="R61" s="135">
        <f t="shared" si="19"/>
        <v>493933.64191791974</v>
      </c>
      <c r="S61" s="135">
        <f t="shared" si="19"/>
        <v>402292.5932264236</v>
      </c>
      <c r="T61" s="135">
        <f t="shared" si="19"/>
        <v>372982.28741853382</v>
      </c>
      <c r="U61" s="135">
        <f t="shared" si="19"/>
        <v>383294.76451979944</v>
      </c>
      <c r="V61" s="135">
        <f t="shared" si="19"/>
        <v>386903.90209010016</v>
      </c>
      <c r="W61" s="135">
        <f t="shared" si="19"/>
        <v>448278.0541591479</v>
      </c>
      <c r="X61" s="135">
        <f t="shared" si="19"/>
        <v>423111.32089599001</v>
      </c>
      <c r="Y61" s="135">
        <f t="shared" si="19"/>
        <v>449307.62758233084</v>
      </c>
      <c r="Z61" s="135">
        <f t="shared" si="19"/>
        <v>471505.43681203009</v>
      </c>
      <c r="AA61" s="135">
        <f t="shared" si="19"/>
        <v>482309.60822180455</v>
      </c>
      <c r="AB61" s="135">
        <f t="shared" si="19"/>
        <v>310943.42902130331</v>
      </c>
      <c r="AC61" s="135">
        <f t="shared" si="19"/>
        <v>225173.45139974932</v>
      </c>
      <c r="AD61" s="135">
        <f t="shared" si="19"/>
        <v>414189.27157644107</v>
      </c>
      <c r="AE61" s="135">
        <f t="shared" si="19"/>
        <v>363086.26441353385</v>
      </c>
      <c r="AF61" s="135">
        <f t="shared" si="19"/>
        <v>383773.96431666659</v>
      </c>
      <c r="AG61" s="135">
        <f t="shared" si="19"/>
        <v>370541.78280025069</v>
      </c>
      <c r="AH61" s="136">
        <f t="shared" si="19"/>
        <v>365372.51368070178</v>
      </c>
      <c r="AI61" s="118">
        <f t="shared" si="17"/>
        <v>12038720.141805796</v>
      </c>
    </row>
    <row r="62" spans="2:35" ht="15.75" thickBot="1" x14ac:dyDescent="0.3">
      <c r="B62" s="127" t="s">
        <v>97</v>
      </c>
      <c r="C62" s="143" t="s">
        <v>44</v>
      </c>
      <c r="D62" s="140">
        <f>IFERROR(D54+D61,"")</f>
        <v>900091.44872060139</v>
      </c>
      <c r="E62" s="100">
        <f t="shared" ref="E62:AH62" si="20">IFERROR(E54+E61,"")</f>
        <v>860223.43541441113</v>
      </c>
      <c r="F62" s="100">
        <f t="shared" si="20"/>
        <v>720734.70197644108</v>
      </c>
      <c r="G62" s="100">
        <f t="shared" si="20"/>
        <v>706761.71334547619</v>
      </c>
      <c r="H62" s="100">
        <f t="shared" si="20"/>
        <v>596187.48352243099</v>
      </c>
      <c r="I62" s="100">
        <f t="shared" si="20"/>
        <v>592368.94621877186</v>
      </c>
      <c r="J62" s="100">
        <f t="shared" si="20"/>
        <v>661478.40084271901</v>
      </c>
      <c r="K62" s="100">
        <f t="shared" si="20"/>
        <v>707809.66187875951</v>
      </c>
      <c r="L62" s="100">
        <f t="shared" si="20"/>
        <v>868905.45774270687</v>
      </c>
      <c r="M62" s="100">
        <f t="shared" si="20"/>
        <v>919831.37720955315</v>
      </c>
      <c r="N62" s="100">
        <f t="shared" si="20"/>
        <v>824649.63981016446</v>
      </c>
      <c r="O62" s="100">
        <f t="shared" si="20"/>
        <v>877898.58245714474</v>
      </c>
      <c r="P62" s="100">
        <f t="shared" si="20"/>
        <v>876631.67988819489</v>
      </c>
      <c r="Q62" s="100">
        <f t="shared" si="20"/>
        <v>945766.18908886169</v>
      </c>
      <c r="R62" s="100">
        <f t="shared" si="20"/>
        <v>962804.83109741984</v>
      </c>
      <c r="S62" s="100">
        <f t="shared" si="20"/>
        <v>856875.1011164235</v>
      </c>
      <c r="T62" s="100">
        <f t="shared" si="20"/>
        <v>835130.2846670337</v>
      </c>
      <c r="U62" s="100">
        <f t="shared" si="20"/>
        <v>849166.55978329934</v>
      </c>
      <c r="V62" s="100">
        <f t="shared" si="20"/>
        <v>825377.1505271002</v>
      </c>
      <c r="W62" s="100">
        <f t="shared" si="20"/>
        <v>918990.96927414788</v>
      </c>
      <c r="X62" s="100">
        <f t="shared" si="20"/>
        <v>911353.82699265657</v>
      </c>
      <c r="Y62" s="100">
        <f t="shared" si="20"/>
        <v>957708.56650566426</v>
      </c>
      <c r="Z62" s="100">
        <f t="shared" si="20"/>
        <v>983538.45460036327</v>
      </c>
      <c r="AA62" s="100">
        <f t="shared" si="20"/>
        <v>944126.84693921171</v>
      </c>
      <c r="AB62" s="100">
        <f t="shared" si="20"/>
        <v>757797.45467598853</v>
      </c>
      <c r="AC62" s="100">
        <f t="shared" si="20"/>
        <v>431585.27427752723</v>
      </c>
      <c r="AD62" s="100">
        <f t="shared" si="20"/>
        <v>825536.56992644095</v>
      </c>
      <c r="AE62" s="100">
        <f t="shared" si="20"/>
        <v>836980.75625353376</v>
      </c>
      <c r="AF62" s="100">
        <f t="shared" si="20"/>
        <v>807916.67045066669</v>
      </c>
      <c r="AG62" s="100">
        <f t="shared" si="20"/>
        <v>769679.12701425073</v>
      </c>
      <c r="AH62" s="123">
        <f t="shared" si="20"/>
        <v>651121.18380070175</v>
      </c>
      <c r="AI62" s="119">
        <f t="shared" si="17"/>
        <v>25185028.346018665</v>
      </c>
    </row>
    <row r="63" spans="2:35" ht="16.5" thickBot="1" x14ac:dyDescent="0.3">
      <c r="B63" s="241" t="s">
        <v>62</v>
      </c>
      <c r="C63" s="242"/>
      <c r="D63" s="243"/>
      <c r="E63" s="244"/>
      <c r="F63" s="244"/>
      <c r="G63" s="244"/>
      <c r="H63" s="244"/>
      <c r="I63" s="244"/>
      <c r="J63" s="244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5"/>
    </row>
    <row r="64" spans="2:35" x14ac:dyDescent="0.25">
      <c r="B64" s="130" t="s">
        <v>61</v>
      </c>
      <c r="C64" s="131" t="s">
        <v>32</v>
      </c>
      <c r="D64" s="83">
        <f t="shared" ref="D64:AH64" si="21">(SUM(D13:D15)*9500)/10^6</f>
        <v>394.92716000000001</v>
      </c>
      <c r="E64" s="84">
        <f t="shared" si="21"/>
        <v>385.11099999999999</v>
      </c>
      <c r="F64" s="84">
        <f t="shared" si="21"/>
        <v>378.69659999999999</v>
      </c>
      <c r="G64" s="84">
        <f t="shared" si="21"/>
        <v>387.68549999999999</v>
      </c>
      <c r="H64" s="84">
        <f t="shared" si="21"/>
        <v>376.53629999999998</v>
      </c>
      <c r="I64" s="84">
        <f t="shared" si="21"/>
        <v>364.97955000000002</v>
      </c>
      <c r="J64" s="84">
        <f t="shared" si="21"/>
        <v>371.80390825000006</v>
      </c>
      <c r="K64" s="84">
        <f t="shared" si="21"/>
        <v>386.59204999999997</v>
      </c>
      <c r="L64" s="84">
        <f t="shared" si="21"/>
        <v>403.13819999999998</v>
      </c>
      <c r="M64" s="84">
        <f t="shared" si="21"/>
        <v>404.81400000000002</v>
      </c>
      <c r="N64" s="84">
        <f t="shared" si="21"/>
        <v>394.99860000000001</v>
      </c>
      <c r="O64" s="84">
        <f t="shared" si="21"/>
        <v>405.95086500000002</v>
      </c>
      <c r="P64" s="84">
        <f t="shared" si="21"/>
        <v>414.85312499999998</v>
      </c>
      <c r="Q64" s="84">
        <f t="shared" si="21"/>
        <v>411.274</v>
      </c>
      <c r="R64" s="84">
        <f t="shared" si="21"/>
        <v>417.05266</v>
      </c>
      <c r="S64" s="84">
        <f t="shared" si="21"/>
        <v>406.97904999999997</v>
      </c>
      <c r="T64" s="84">
        <f t="shared" si="21"/>
        <v>403.99861499999997</v>
      </c>
      <c r="U64" s="84">
        <f t="shared" si="21"/>
        <v>406.61462999999998</v>
      </c>
      <c r="V64" s="84">
        <f t="shared" si="21"/>
        <v>397.99869999999999</v>
      </c>
      <c r="W64" s="84">
        <f t="shared" si="21"/>
        <v>403.17867000000001</v>
      </c>
      <c r="X64" s="84">
        <f t="shared" si="21"/>
        <v>413.32979999999998</v>
      </c>
      <c r="Y64" s="84">
        <f t="shared" si="21"/>
        <v>422.33485000000002</v>
      </c>
      <c r="Z64" s="84">
        <f t="shared" si="21"/>
        <v>421.26952000000006</v>
      </c>
      <c r="AA64" s="84">
        <f t="shared" si="21"/>
        <v>403.36810000000003</v>
      </c>
      <c r="AB64" s="84">
        <f t="shared" si="21"/>
        <v>408.657985</v>
      </c>
      <c r="AC64" s="84">
        <f t="shared" si="21"/>
        <v>168.37809499999997</v>
      </c>
      <c r="AD64" s="84">
        <f t="shared" si="21"/>
        <v>375.47800000000001</v>
      </c>
      <c r="AE64" s="84">
        <f t="shared" si="21"/>
        <v>402.94439999999997</v>
      </c>
      <c r="AF64" s="84">
        <f t="shared" si="21"/>
        <v>391.55579999999998</v>
      </c>
      <c r="AG64" s="84">
        <f t="shared" si="21"/>
        <v>380.55860000000001</v>
      </c>
      <c r="AH64" s="89">
        <f t="shared" si="21"/>
        <v>272.86849999999998</v>
      </c>
      <c r="AI64" s="63">
        <f t="shared" ref="AI64:AI78" si="22">SUM(D64:AH64)</f>
        <v>11977.92683325</v>
      </c>
    </row>
    <row r="65" spans="2:37" x14ac:dyDescent="0.25">
      <c r="B65" s="7" t="s">
        <v>57</v>
      </c>
      <c r="C65" s="8" t="s">
        <v>32</v>
      </c>
      <c r="D65" s="28">
        <f t="shared" ref="D65:AH65" si="23">((D26*860.5)/10^6)+((D30*1000*565)/10^6)+((D46*3024)/10^6)+D39</f>
        <v>272.55358912000003</v>
      </c>
      <c r="E65" s="28">
        <f t="shared" si="23"/>
        <v>268.22465199999999</v>
      </c>
      <c r="F65" s="28">
        <f t="shared" si="23"/>
        <v>255.98173280000003</v>
      </c>
      <c r="G65" s="28">
        <f t="shared" si="23"/>
        <v>257.64717760000002</v>
      </c>
      <c r="H65" s="28">
        <f t="shared" si="23"/>
        <v>247.89616080000002</v>
      </c>
      <c r="I65" s="28">
        <f t="shared" si="23"/>
        <v>238.51275183999999</v>
      </c>
      <c r="J65" s="28">
        <f t="shared" si="23"/>
        <v>244.65700587999999</v>
      </c>
      <c r="K65" s="28">
        <f t="shared" si="23"/>
        <v>258.725549</v>
      </c>
      <c r="L65" s="28">
        <f t="shared" si="23"/>
        <v>271.43310752000002</v>
      </c>
      <c r="M65" s="28">
        <f t="shared" si="23"/>
        <v>271.08493999999996</v>
      </c>
      <c r="N65" s="28">
        <f t="shared" si="23"/>
        <v>265.7124583333333</v>
      </c>
      <c r="O65" s="28">
        <f t="shared" si="23"/>
        <v>270.91791000000001</v>
      </c>
      <c r="P65" s="28">
        <f t="shared" si="23"/>
        <v>277.71765299999998</v>
      </c>
      <c r="Q65" s="28">
        <f t="shared" si="23"/>
        <v>276.77190066666668</v>
      </c>
      <c r="R65" s="28">
        <f t="shared" si="23"/>
        <v>281.69560168000004</v>
      </c>
      <c r="S65" s="28">
        <f t="shared" si="23"/>
        <v>275.66207700000001</v>
      </c>
      <c r="T65" s="28">
        <f t="shared" si="23"/>
        <v>274.80476868</v>
      </c>
      <c r="U65" s="28">
        <f t="shared" si="23"/>
        <v>275.96357664000004</v>
      </c>
      <c r="V65" s="28">
        <f t="shared" si="23"/>
        <v>269.06490431999998</v>
      </c>
      <c r="W65" s="28">
        <f t="shared" si="23"/>
        <v>276.70479423999996</v>
      </c>
      <c r="X65" s="28">
        <f t="shared" si="23"/>
        <v>281.60275399999995</v>
      </c>
      <c r="Y65" s="28">
        <f t="shared" si="23"/>
        <v>286.42049700000001</v>
      </c>
      <c r="Z65" s="28">
        <f t="shared" si="23"/>
        <v>286.92060000000004</v>
      </c>
      <c r="AA65" s="28">
        <f t="shared" si="23"/>
        <v>270.0114053333333</v>
      </c>
      <c r="AB65" s="28">
        <f t="shared" si="23"/>
        <v>274.80018533333333</v>
      </c>
      <c r="AC65" s="28">
        <f t="shared" si="23"/>
        <v>117.248913</v>
      </c>
      <c r="AD65" s="28">
        <f t="shared" si="23"/>
        <v>238.43776880000001</v>
      </c>
      <c r="AE65" s="28">
        <f t="shared" si="23"/>
        <v>259.97088015999998</v>
      </c>
      <c r="AF65" s="28">
        <f t="shared" si="23"/>
        <v>256.911932896</v>
      </c>
      <c r="AG65" s="28">
        <f t="shared" si="23"/>
        <v>244.20161865599999</v>
      </c>
      <c r="AH65" s="28">
        <f t="shared" si="23"/>
        <v>176.74092048</v>
      </c>
      <c r="AI65" s="44">
        <f t="shared" si="22"/>
        <v>8024.9997867786678</v>
      </c>
    </row>
    <row r="66" spans="2:37" ht="15.75" thickBot="1" x14ac:dyDescent="0.3">
      <c r="B66" s="132" t="s">
        <v>62</v>
      </c>
      <c r="C66" s="133" t="s">
        <v>63</v>
      </c>
      <c r="D66" s="90">
        <f>IFERROR((D65/D64)*100,"")</f>
        <v>69.013635101723565</v>
      </c>
      <c r="E66" s="90">
        <f t="shared" ref="E66:AH66" si="24">IFERROR((E65/E64)*100,"")</f>
        <v>69.648660256393612</v>
      </c>
      <c r="F66" s="90">
        <f t="shared" si="24"/>
        <v>67.59546634429779</v>
      </c>
      <c r="G66" s="90">
        <f t="shared" si="24"/>
        <v>66.45778023681568</v>
      </c>
      <c r="H66" s="90">
        <f t="shared" si="24"/>
        <v>65.835926257309069</v>
      </c>
      <c r="I66" s="90">
        <f t="shared" si="24"/>
        <v>65.349620777383279</v>
      </c>
      <c r="J66" s="90">
        <f t="shared" si="24"/>
        <v>65.802698802050557</v>
      </c>
      <c r="K66" s="90">
        <f t="shared" si="24"/>
        <v>66.924694649049314</v>
      </c>
      <c r="L66" s="90">
        <f t="shared" si="24"/>
        <v>67.33003905856603</v>
      </c>
      <c r="M66" s="90">
        <f t="shared" si="24"/>
        <v>66.965307523949264</v>
      </c>
      <c r="N66" s="90">
        <f t="shared" si="24"/>
        <v>67.269215215783873</v>
      </c>
      <c r="O66" s="90">
        <f t="shared" si="24"/>
        <v>66.736625872197607</v>
      </c>
      <c r="P66" s="90">
        <f t="shared" si="24"/>
        <v>66.943608777202783</v>
      </c>
      <c r="Q66" s="90">
        <f t="shared" si="24"/>
        <v>67.29623089878443</v>
      </c>
      <c r="R66" s="90">
        <f t="shared" si="24"/>
        <v>67.544372377339599</v>
      </c>
      <c r="S66" s="90">
        <f t="shared" si="24"/>
        <v>67.733726588629068</v>
      </c>
      <c r="T66" s="90">
        <f t="shared" si="24"/>
        <v>68.021215538078025</v>
      </c>
      <c r="U66" s="90">
        <f t="shared" si="24"/>
        <v>67.868580291860141</v>
      </c>
      <c r="V66" s="90">
        <f t="shared" si="24"/>
        <v>67.604468135197422</v>
      </c>
      <c r="W66" s="90">
        <f t="shared" si="24"/>
        <v>68.630811803610527</v>
      </c>
      <c r="X66" s="90">
        <f t="shared" si="24"/>
        <v>68.130280952401677</v>
      </c>
      <c r="Y66" s="90">
        <f t="shared" si="24"/>
        <v>67.818342957016213</v>
      </c>
      <c r="Z66" s="90">
        <f t="shared" si="24"/>
        <v>68.108559100121937</v>
      </c>
      <c r="AA66" s="90">
        <f t="shared" si="24"/>
        <v>66.939206479970352</v>
      </c>
      <c r="AB66" s="90">
        <f t="shared" si="24"/>
        <v>67.244540770036181</v>
      </c>
      <c r="AC66" s="90">
        <f t="shared" si="24"/>
        <v>69.634303084376867</v>
      </c>
      <c r="AD66" s="90">
        <f t="shared" si="24"/>
        <v>63.502460543627059</v>
      </c>
      <c r="AE66" s="90">
        <f t="shared" si="24"/>
        <v>64.517804481213787</v>
      </c>
      <c r="AF66" s="90">
        <f t="shared" si="24"/>
        <v>65.613108756402028</v>
      </c>
      <c r="AG66" s="90">
        <f t="shared" si="24"/>
        <v>64.169255051915783</v>
      </c>
      <c r="AH66" s="90">
        <f t="shared" si="24"/>
        <v>64.77146335322692</v>
      </c>
      <c r="AI66" s="71"/>
    </row>
    <row r="67" spans="2:37" ht="16.5" thickBot="1" x14ac:dyDescent="0.3">
      <c r="B67" s="237" t="s">
        <v>66</v>
      </c>
      <c r="C67" s="238"/>
      <c r="D67" s="228"/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29"/>
      <c r="AD67" s="229"/>
      <c r="AE67" s="229"/>
      <c r="AF67" s="229"/>
      <c r="AG67" s="229"/>
      <c r="AH67" s="229"/>
      <c r="AI67" s="230"/>
    </row>
    <row r="68" spans="2:37" x14ac:dyDescent="0.25">
      <c r="B68" s="130" t="s">
        <v>64</v>
      </c>
      <c r="C68" s="131" t="s">
        <v>32</v>
      </c>
      <c r="D68" s="60">
        <f t="shared" ref="D68:AH68" si="25">(D21*1000*4800)/10^6</f>
        <v>321.74400000000003</v>
      </c>
      <c r="E68" s="61">
        <f t="shared" si="25"/>
        <v>304.608</v>
      </c>
      <c r="F68" s="61">
        <f t="shared" si="25"/>
        <v>219.26400000000001</v>
      </c>
      <c r="G68" s="61">
        <f t="shared" si="25"/>
        <v>208.75200000000001</v>
      </c>
      <c r="H68" s="61">
        <f t="shared" si="25"/>
        <v>101.04</v>
      </c>
      <c r="I68" s="61">
        <f t="shared" si="25"/>
        <v>108.52800000000001</v>
      </c>
      <c r="J68" s="61">
        <f t="shared" si="25"/>
        <v>150.096</v>
      </c>
      <c r="K68" s="61">
        <f t="shared" si="25"/>
        <v>151.68</v>
      </c>
      <c r="L68" s="61">
        <f t="shared" si="25"/>
        <v>179.952</v>
      </c>
      <c r="M68" s="61">
        <f t="shared" si="25"/>
        <v>184.32</v>
      </c>
      <c r="N68" s="61">
        <f t="shared" si="25"/>
        <v>204.864</v>
      </c>
      <c r="O68" s="61">
        <f t="shared" si="25"/>
        <v>250.99199999999999</v>
      </c>
      <c r="P68" s="61">
        <f t="shared" si="25"/>
        <v>248.928</v>
      </c>
      <c r="Q68" s="61">
        <f t="shared" si="25"/>
        <v>298.65600000000001</v>
      </c>
      <c r="R68" s="61">
        <f t="shared" si="25"/>
        <v>281.32799999999997</v>
      </c>
      <c r="S68" s="61">
        <f t="shared" si="25"/>
        <v>218.44800000000001</v>
      </c>
      <c r="T68" s="61">
        <f t="shared" si="25"/>
        <v>189.40799999999999</v>
      </c>
      <c r="U68" s="61">
        <f t="shared" si="25"/>
        <v>194.928</v>
      </c>
      <c r="V68" s="61">
        <f t="shared" si="25"/>
        <v>177.12</v>
      </c>
      <c r="W68" s="61">
        <f t="shared" si="25"/>
        <v>196.56</v>
      </c>
      <c r="X68" s="61">
        <f t="shared" si="25"/>
        <v>184.27199999999999</v>
      </c>
      <c r="Y68" s="61">
        <f t="shared" si="25"/>
        <v>188.83199999999999</v>
      </c>
      <c r="Z68" s="61">
        <f t="shared" si="25"/>
        <v>193.29599999999999</v>
      </c>
      <c r="AA68" s="61">
        <f t="shared" si="25"/>
        <v>191.184</v>
      </c>
      <c r="AB68" s="61">
        <f t="shared" si="25"/>
        <v>191.66399999999999</v>
      </c>
      <c r="AC68" s="61">
        <f t="shared" si="25"/>
        <v>192.816</v>
      </c>
      <c r="AD68" s="61">
        <f t="shared" si="25"/>
        <v>253.68</v>
      </c>
      <c r="AE68" s="61">
        <f t="shared" si="25"/>
        <v>188.83199999999999</v>
      </c>
      <c r="AF68" s="61">
        <f t="shared" si="25"/>
        <v>202.416</v>
      </c>
      <c r="AG68" s="61">
        <f t="shared" si="25"/>
        <v>202.65600000000001</v>
      </c>
      <c r="AH68" s="62">
        <f t="shared" si="25"/>
        <v>177.6</v>
      </c>
      <c r="AI68" s="63">
        <f t="shared" si="22"/>
        <v>6358.4640000000009</v>
      </c>
    </row>
    <row r="69" spans="2:37" x14ac:dyDescent="0.25">
      <c r="B69" s="7" t="s">
        <v>65</v>
      </c>
      <c r="C69" s="8" t="s">
        <v>32</v>
      </c>
      <c r="D69" s="28">
        <f t="shared" ref="D69:AH69" si="26">D40+(((D32)*1000*565))/10^6</f>
        <v>230.20349999999999</v>
      </c>
      <c r="E69" s="3">
        <f t="shared" si="26"/>
        <v>219</v>
      </c>
      <c r="F69" s="3">
        <f t="shared" si="26"/>
        <v>148</v>
      </c>
      <c r="G69" s="3">
        <f t="shared" si="26"/>
        <v>126</v>
      </c>
      <c r="H69" s="3">
        <f t="shared" si="26"/>
        <v>46</v>
      </c>
      <c r="I69" s="3">
        <f t="shared" si="26"/>
        <v>51</v>
      </c>
      <c r="J69" s="3">
        <f t="shared" si="26"/>
        <v>72.954999999999998</v>
      </c>
      <c r="K69" s="3">
        <f t="shared" si="26"/>
        <v>95.367500000000007</v>
      </c>
      <c r="L69" s="3">
        <f t="shared" si="26"/>
        <v>123.26025</v>
      </c>
      <c r="M69" s="3">
        <f t="shared" si="26"/>
        <v>132.73500000000001</v>
      </c>
      <c r="N69" s="3">
        <f t="shared" si="26"/>
        <v>136.16399999999999</v>
      </c>
      <c r="O69" s="3">
        <f t="shared" si="26"/>
        <v>183.345</v>
      </c>
      <c r="P69" s="3">
        <f t="shared" si="26"/>
        <v>178.95500000000001</v>
      </c>
      <c r="Q69" s="3">
        <f t="shared" si="26"/>
        <v>224.215</v>
      </c>
      <c r="R69" s="3">
        <f t="shared" si="26"/>
        <v>221.97749999999999</v>
      </c>
      <c r="S69" s="3">
        <f t="shared" si="26"/>
        <v>166.54249999999999</v>
      </c>
      <c r="T69" s="3">
        <f t="shared" si="26"/>
        <v>149.43545</v>
      </c>
      <c r="U69" s="3">
        <f t="shared" si="26"/>
        <v>149.29400000000001</v>
      </c>
      <c r="V69" s="3">
        <f t="shared" si="26"/>
        <v>133.5145</v>
      </c>
      <c r="W69" s="3">
        <f t="shared" si="26"/>
        <v>151.27499999999998</v>
      </c>
      <c r="X69" s="3">
        <f t="shared" si="26"/>
        <v>137.345</v>
      </c>
      <c r="Y69" s="3">
        <f t="shared" si="26"/>
        <v>143.9495</v>
      </c>
      <c r="Z69" s="3">
        <f t="shared" si="26"/>
        <v>144.91</v>
      </c>
      <c r="AA69" s="3">
        <f t="shared" si="26"/>
        <v>148.345</v>
      </c>
      <c r="AB69" s="3">
        <f t="shared" si="26"/>
        <v>147.08500000000001</v>
      </c>
      <c r="AC69" s="3">
        <f t="shared" si="26"/>
        <v>153.73500000000001</v>
      </c>
      <c r="AD69" s="3">
        <f t="shared" si="26"/>
        <v>196.3</v>
      </c>
      <c r="AE69" s="3">
        <f t="shared" si="26"/>
        <v>139.08500000000001</v>
      </c>
      <c r="AF69" s="3">
        <f t="shared" si="26"/>
        <v>149.893</v>
      </c>
      <c r="AG69" s="3">
        <f t="shared" si="26"/>
        <v>152.64449999999999</v>
      </c>
      <c r="AH69" s="36">
        <f t="shared" si="26"/>
        <v>138.023</v>
      </c>
      <c r="AI69" s="44">
        <f t="shared" si="22"/>
        <v>4590.5542000000005</v>
      </c>
    </row>
    <row r="70" spans="2:37" ht="15.75" thickBot="1" x14ac:dyDescent="0.3">
      <c r="B70" s="7" t="s">
        <v>67</v>
      </c>
      <c r="C70" s="8" t="s">
        <v>63</v>
      </c>
      <c r="D70" s="90">
        <f>IFERROR((D69/D68)*100,"")</f>
        <v>71.548653587945694</v>
      </c>
      <c r="E70" s="90">
        <f t="shared" ref="E70:AH70" si="27">IFERROR((E69/E68)*100,"")</f>
        <v>71.895682319571392</v>
      </c>
      <c r="F70" s="90">
        <f t="shared" si="27"/>
        <v>67.498540572095735</v>
      </c>
      <c r="G70" s="90">
        <f t="shared" si="27"/>
        <v>60.358703150149459</v>
      </c>
      <c r="H70" s="90">
        <f t="shared" si="27"/>
        <v>45.526524148851941</v>
      </c>
      <c r="I70" s="90">
        <f t="shared" si="27"/>
        <v>46.992481203007522</v>
      </c>
      <c r="J70" s="90">
        <f t="shared" si="27"/>
        <v>48.605559108837006</v>
      </c>
      <c r="K70" s="90">
        <f t="shared" si="27"/>
        <v>62.874142932489448</v>
      </c>
      <c r="L70" s="90">
        <f t="shared" si="27"/>
        <v>68.496182315284074</v>
      </c>
      <c r="M70" s="90">
        <f t="shared" si="27"/>
        <v>72.013346354166671</v>
      </c>
      <c r="N70" s="90">
        <f t="shared" si="27"/>
        <v>66.465557638238039</v>
      </c>
      <c r="O70" s="90">
        <f t="shared" si="27"/>
        <v>73.048144960795568</v>
      </c>
      <c r="P70" s="90">
        <f t="shared" si="27"/>
        <v>71.890265458285128</v>
      </c>
      <c r="Q70" s="90">
        <f t="shared" si="27"/>
        <v>75.074667845280189</v>
      </c>
      <c r="R70" s="90">
        <f t="shared" si="27"/>
        <v>78.903450776318039</v>
      </c>
      <c r="S70" s="90">
        <f t="shared" si="27"/>
        <v>76.238967626162747</v>
      </c>
      <c r="T70" s="90">
        <f t="shared" si="27"/>
        <v>78.896060356479154</v>
      </c>
      <c r="U70" s="90">
        <f t="shared" si="27"/>
        <v>76.589304768940337</v>
      </c>
      <c r="V70" s="90">
        <f t="shared" si="27"/>
        <v>75.380815266485996</v>
      </c>
      <c r="W70" s="90">
        <f t="shared" si="27"/>
        <v>76.961233211233207</v>
      </c>
      <c r="X70" s="90">
        <f t="shared" si="27"/>
        <v>74.533841278110629</v>
      </c>
      <c r="Y70" s="90">
        <f t="shared" si="27"/>
        <v>76.231517963057115</v>
      </c>
      <c r="Z70" s="90">
        <f t="shared" si="27"/>
        <v>74.967924840658881</v>
      </c>
      <c r="AA70" s="90">
        <f t="shared" si="27"/>
        <v>77.592790191647836</v>
      </c>
      <c r="AB70" s="90">
        <f t="shared" si="27"/>
        <v>76.741067701811517</v>
      </c>
      <c r="AC70" s="90">
        <f t="shared" si="27"/>
        <v>79.731453821259663</v>
      </c>
      <c r="AD70" s="90">
        <f t="shared" si="27"/>
        <v>77.38095238095238</v>
      </c>
      <c r="AE70" s="90">
        <f t="shared" si="27"/>
        <v>73.655418573123214</v>
      </c>
      <c r="AF70" s="90">
        <f t="shared" si="27"/>
        <v>74.051952414828875</v>
      </c>
      <c r="AG70" s="90">
        <f t="shared" si="27"/>
        <v>75.321974182851719</v>
      </c>
      <c r="AH70" s="90">
        <f t="shared" si="27"/>
        <v>77.715653153153156</v>
      </c>
      <c r="AI70" s="44"/>
    </row>
    <row r="71" spans="2:37" x14ac:dyDescent="0.25">
      <c r="B71" s="7" t="s">
        <v>68</v>
      </c>
      <c r="C71" s="8" t="s">
        <v>32</v>
      </c>
      <c r="D71" s="28">
        <f t="shared" ref="D71:AH71" si="28">(D22*1000*4800)/10^6</f>
        <v>209.80799999999999</v>
      </c>
      <c r="E71" s="3">
        <f t="shared" si="28"/>
        <v>195.26400000000001</v>
      </c>
      <c r="F71" s="3">
        <f t="shared" si="28"/>
        <v>182.4</v>
      </c>
      <c r="G71" s="3">
        <f t="shared" si="28"/>
        <v>182.4</v>
      </c>
      <c r="H71" s="3">
        <f t="shared" si="28"/>
        <v>177.6</v>
      </c>
      <c r="I71" s="3">
        <f t="shared" si="28"/>
        <v>187.2</v>
      </c>
      <c r="J71" s="3">
        <f t="shared" si="28"/>
        <v>220.8</v>
      </c>
      <c r="K71" s="3">
        <f t="shared" si="28"/>
        <v>225.6</v>
      </c>
      <c r="L71" s="3">
        <f t="shared" si="28"/>
        <v>244.8</v>
      </c>
      <c r="M71" s="3">
        <f t="shared" si="28"/>
        <v>254.4</v>
      </c>
      <c r="N71" s="3">
        <f t="shared" si="28"/>
        <v>216</v>
      </c>
      <c r="O71" s="3">
        <f t="shared" si="28"/>
        <v>187.2</v>
      </c>
      <c r="P71" s="3">
        <f t="shared" si="28"/>
        <v>187.2</v>
      </c>
      <c r="Q71" s="3">
        <f t="shared" si="28"/>
        <v>191.52</v>
      </c>
      <c r="R71" s="3">
        <f t="shared" si="28"/>
        <v>178.32</v>
      </c>
      <c r="S71" s="3">
        <f t="shared" si="28"/>
        <v>175.2</v>
      </c>
      <c r="T71" s="3">
        <f t="shared" si="28"/>
        <v>163.10400000000001</v>
      </c>
      <c r="U71" s="3">
        <f t="shared" si="28"/>
        <v>179.80799999999999</v>
      </c>
      <c r="V71" s="3">
        <f t="shared" si="28"/>
        <v>189.31200000000001</v>
      </c>
      <c r="W71" s="3">
        <f t="shared" si="28"/>
        <v>220.08</v>
      </c>
      <c r="X71" s="3">
        <f t="shared" si="28"/>
        <v>230.88</v>
      </c>
      <c r="Y71" s="3">
        <f t="shared" si="28"/>
        <v>233.904</v>
      </c>
      <c r="Z71" s="3">
        <f t="shared" si="28"/>
        <v>251.52</v>
      </c>
      <c r="AA71" s="3">
        <f t="shared" si="28"/>
        <v>258.72000000000003</v>
      </c>
      <c r="AB71" s="3">
        <f t="shared" si="28"/>
        <v>99.983999999999995</v>
      </c>
      <c r="AC71" s="3">
        <f t="shared" si="28"/>
        <v>0</v>
      </c>
      <c r="AD71" s="3">
        <f t="shared" si="28"/>
        <v>120.48</v>
      </c>
      <c r="AE71" s="3">
        <f t="shared" si="28"/>
        <v>173.61600000000001</v>
      </c>
      <c r="AF71" s="3">
        <f t="shared" si="28"/>
        <v>175.24799999999999</v>
      </c>
      <c r="AG71" s="3">
        <f t="shared" si="28"/>
        <v>159.696</v>
      </c>
      <c r="AH71" s="36">
        <f t="shared" si="28"/>
        <v>134.4</v>
      </c>
      <c r="AI71" s="44">
        <f t="shared" si="22"/>
        <v>5806.463999999999</v>
      </c>
    </row>
    <row r="72" spans="2:37" x14ac:dyDescent="0.25">
      <c r="B72" s="7" t="s">
        <v>69</v>
      </c>
      <c r="C72" s="8" t="s">
        <v>32</v>
      </c>
      <c r="D72" s="28">
        <f t="shared" ref="D72:AH72" si="29">D41+(((D33)*1000*565))/10^6</f>
        <v>149.99449999999999</v>
      </c>
      <c r="E72" s="3">
        <f t="shared" si="29"/>
        <v>137</v>
      </c>
      <c r="F72" s="3">
        <f t="shared" si="29"/>
        <v>127</v>
      </c>
      <c r="G72" s="3">
        <f t="shared" si="29"/>
        <v>121.904</v>
      </c>
      <c r="H72" s="3">
        <f t="shared" si="29"/>
        <v>128.31100000000001</v>
      </c>
      <c r="I72" s="3">
        <f t="shared" si="29"/>
        <v>140.04</v>
      </c>
      <c r="J72" s="3">
        <f t="shared" si="29"/>
        <v>161.4975</v>
      </c>
      <c r="K72" s="3">
        <f t="shared" si="29"/>
        <v>159.678</v>
      </c>
      <c r="L72" s="3">
        <f t="shared" si="29"/>
        <v>183.64449999999999</v>
      </c>
      <c r="M72" s="3">
        <f t="shared" si="29"/>
        <v>194.17</v>
      </c>
      <c r="N72" s="3">
        <f t="shared" si="29"/>
        <v>165.83099999999999</v>
      </c>
      <c r="O72" s="3">
        <f t="shared" si="29"/>
        <v>138.14150000000001</v>
      </c>
      <c r="P72" s="3">
        <f t="shared" si="29"/>
        <v>134.82499999999999</v>
      </c>
      <c r="Q72" s="3">
        <f t="shared" si="29"/>
        <v>139.82499999999999</v>
      </c>
      <c r="R72" s="3">
        <f t="shared" si="29"/>
        <v>129</v>
      </c>
      <c r="S72" s="3">
        <f t="shared" si="29"/>
        <v>125.73563</v>
      </c>
      <c r="T72" s="3">
        <f t="shared" si="29"/>
        <v>117</v>
      </c>
      <c r="U72" s="3">
        <f t="shared" si="29"/>
        <v>129</v>
      </c>
      <c r="V72" s="3">
        <f t="shared" si="29"/>
        <v>142.78</v>
      </c>
      <c r="W72" s="3">
        <f t="shared" si="29"/>
        <v>166.04</v>
      </c>
      <c r="X72" s="3">
        <f t="shared" si="29"/>
        <v>169.78</v>
      </c>
      <c r="Y72" s="3">
        <f t="shared" si="29"/>
        <v>176.119</v>
      </c>
      <c r="Z72" s="3">
        <f t="shared" si="29"/>
        <v>191.17</v>
      </c>
      <c r="AA72" s="3">
        <f t="shared" si="29"/>
        <v>193.91</v>
      </c>
      <c r="AB72" s="3">
        <f t="shared" si="29"/>
        <v>74.260000000000005</v>
      </c>
      <c r="AC72" s="3">
        <f t="shared" si="29"/>
        <v>0</v>
      </c>
      <c r="AD72" s="3">
        <f t="shared" si="29"/>
        <v>93.39</v>
      </c>
      <c r="AE72" s="3">
        <f t="shared" si="29"/>
        <v>126.825</v>
      </c>
      <c r="AF72" s="3">
        <f t="shared" si="29"/>
        <v>129.0455</v>
      </c>
      <c r="AG72" s="3">
        <f t="shared" si="29"/>
        <v>115.8985</v>
      </c>
      <c r="AH72" s="36">
        <f t="shared" si="29"/>
        <v>111.503</v>
      </c>
      <c r="AI72" s="44">
        <f t="shared" si="22"/>
        <v>4273.3186300000007</v>
      </c>
    </row>
    <row r="73" spans="2:37" ht="15.75" thickBot="1" x14ac:dyDescent="0.3">
      <c r="B73" s="132" t="s">
        <v>70</v>
      </c>
      <c r="C73" s="133" t="s">
        <v>63</v>
      </c>
      <c r="D73" s="90">
        <f>IFERROR((D72/D71)*100,"")</f>
        <v>71.491315869747581</v>
      </c>
      <c r="E73" s="90">
        <f t="shared" ref="E73:AH73" si="30">IFERROR((E72/E71)*100,"")</f>
        <v>70.161422484431341</v>
      </c>
      <c r="F73" s="90">
        <f t="shared" si="30"/>
        <v>69.627192982456137</v>
      </c>
      <c r="G73" s="90">
        <f t="shared" si="30"/>
        <v>66.833333333333329</v>
      </c>
      <c r="H73" s="90">
        <f t="shared" si="30"/>
        <v>72.247184684684697</v>
      </c>
      <c r="I73" s="90">
        <f t="shared" si="30"/>
        <v>74.807692307692307</v>
      </c>
      <c r="J73" s="90">
        <f t="shared" si="30"/>
        <v>73.141983695652172</v>
      </c>
      <c r="K73" s="90">
        <f t="shared" si="30"/>
        <v>70.77925531914893</v>
      </c>
      <c r="L73" s="90">
        <f t="shared" si="30"/>
        <v>75.018178104575156</v>
      </c>
      <c r="M73" s="90">
        <f t="shared" si="30"/>
        <v>76.324685534591183</v>
      </c>
      <c r="N73" s="90">
        <f t="shared" si="30"/>
        <v>76.773611111111109</v>
      </c>
      <c r="O73" s="90">
        <f t="shared" si="30"/>
        <v>73.793536324786331</v>
      </c>
      <c r="P73" s="90">
        <f t="shared" si="30"/>
        <v>72.021901709401703</v>
      </c>
      <c r="Q73" s="90">
        <f t="shared" si="30"/>
        <v>73.008040935672497</v>
      </c>
      <c r="R73" s="90">
        <f t="shared" si="30"/>
        <v>72.34185733512787</v>
      </c>
      <c r="S73" s="90">
        <f t="shared" si="30"/>
        <v>71.766912100456622</v>
      </c>
      <c r="T73" s="90">
        <f t="shared" si="30"/>
        <v>71.733372572101231</v>
      </c>
      <c r="U73" s="90">
        <f t="shared" si="30"/>
        <v>71.743192738921522</v>
      </c>
      <c r="V73" s="90">
        <f t="shared" si="30"/>
        <v>75.420469912102774</v>
      </c>
      <c r="W73" s="90">
        <f t="shared" si="30"/>
        <v>75.445292620865132</v>
      </c>
      <c r="X73" s="90">
        <f t="shared" si="30"/>
        <v>73.536036036036037</v>
      </c>
      <c r="Y73" s="90">
        <f t="shared" si="30"/>
        <v>75.295420343388741</v>
      </c>
      <c r="Z73" s="90">
        <f t="shared" si="30"/>
        <v>76.005884223918557</v>
      </c>
      <c r="AA73" s="90">
        <f t="shared" si="30"/>
        <v>74.949752628324049</v>
      </c>
      <c r="AB73" s="90">
        <f t="shared" si="30"/>
        <v>74.271883501360222</v>
      </c>
      <c r="AC73" s="90" t="str">
        <f t="shared" si="30"/>
        <v/>
      </c>
      <c r="AD73" s="90">
        <f t="shared" si="30"/>
        <v>77.514940239043824</v>
      </c>
      <c r="AE73" s="90">
        <f t="shared" si="30"/>
        <v>73.049142936134913</v>
      </c>
      <c r="AF73" s="90">
        <f t="shared" si="30"/>
        <v>73.635933077695611</v>
      </c>
      <c r="AG73" s="90">
        <f t="shared" si="30"/>
        <v>72.574453962528807</v>
      </c>
      <c r="AH73" s="90">
        <f t="shared" si="30"/>
        <v>82.963541666666657</v>
      </c>
      <c r="AI73" s="71"/>
    </row>
    <row r="74" spans="2:37" ht="16.5" thickBot="1" x14ac:dyDescent="0.3">
      <c r="B74" s="237" t="s">
        <v>72</v>
      </c>
      <c r="C74" s="238"/>
      <c r="D74" s="228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29"/>
      <c r="AC74" s="229"/>
      <c r="AD74" s="229"/>
      <c r="AE74" s="229"/>
      <c r="AF74" s="229"/>
      <c r="AG74" s="229"/>
      <c r="AH74" s="229"/>
      <c r="AI74" s="230"/>
    </row>
    <row r="75" spans="2:37" x14ac:dyDescent="0.25">
      <c r="B75" s="130" t="s">
        <v>71</v>
      </c>
      <c r="C75" s="134" t="s">
        <v>32</v>
      </c>
      <c r="D75" s="60">
        <f t="shared" ref="D75:AH75" si="31">SUM(D42:D44)</f>
        <v>0</v>
      </c>
      <c r="E75" s="61">
        <f t="shared" si="31"/>
        <v>0</v>
      </c>
      <c r="F75" s="61">
        <f t="shared" si="31"/>
        <v>0</v>
      </c>
      <c r="G75" s="61">
        <f t="shared" si="31"/>
        <v>0</v>
      </c>
      <c r="H75" s="61">
        <f t="shared" si="31"/>
        <v>0</v>
      </c>
      <c r="I75" s="61">
        <f t="shared" si="31"/>
        <v>0</v>
      </c>
      <c r="J75" s="61">
        <f t="shared" si="31"/>
        <v>0</v>
      </c>
      <c r="K75" s="61">
        <f t="shared" si="31"/>
        <v>0</v>
      </c>
      <c r="L75" s="61">
        <f t="shared" si="31"/>
        <v>0</v>
      </c>
      <c r="M75" s="61">
        <f t="shared" si="31"/>
        <v>0</v>
      </c>
      <c r="N75" s="61">
        <f t="shared" si="31"/>
        <v>0</v>
      </c>
      <c r="O75" s="61">
        <f t="shared" si="31"/>
        <v>0</v>
      </c>
      <c r="P75" s="61">
        <f t="shared" si="31"/>
        <v>0</v>
      </c>
      <c r="Q75" s="61">
        <f t="shared" si="31"/>
        <v>0</v>
      </c>
      <c r="R75" s="61">
        <f t="shared" si="31"/>
        <v>0</v>
      </c>
      <c r="S75" s="61">
        <f t="shared" si="31"/>
        <v>0</v>
      </c>
      <c r="T75" s="61">
        <f t="shared" si="31"/>
        <v>0</v>
      </c>
      <c r="U75" s="61">
        <f t="shared" si="31"/>
        <v>0</v>
      </c>
      <c r="V75" s="61">
        <f t="shared" si="31"/>
        <v>0</v>
      </c>
      <c r="W75" s="61">
        <f t="shared" si="31"/>
        <v>0</v>
      </c>
      <c r="X75" s="61">
        <f t="shared" si="31"/>
        <v>0</v>
      </c>
      <c r="Y75" s="61">
        <f t="shared" si="31"/>
        <v>0</v>
      </c>
      <c r="Z75" s="61">
        <f t="shared" si="31"/>
        <v>0</v>
      </c>
      <c r="AA75" s="61">
        <f t="shared" si="31"/>
        <v>0</v>
      </c>
      <c r="AB75" s="61">
        <f t="shared" si="31"/>
        <v>92.171952599999997</v>
      </c>
      <c r="AC75" s="61">
        <f t="shared" si="31"/>
        <v>147.06006839999998</v>
      </c>
      <c r="AD75" s="61">
        <f t="shared" si="31"/>
        <v>39.875477459999999</v>
      </c>
      <c r="AE75" s="61">
        <f t="shared" si="31"/>
        <v>0</v>
      </c>
      <c r="AF75" s="61">
        <f t="shared" si="31"/>
        <v>0</v>
      </c>
      <c r="AG75" s="61">
        <f t="shared" si="31"/>
        <v>0</v>
      </c>
      <c r="AH75" s="62">
        <f t="shared" si="31"/>
        <v>0</v>
      </c>
      <c r="AI75" s="63">
        <f t="shared" si="22"/>
        <v>279.10749845999999</v>
      </c>
    </row>
    <row r="76" spans="2:37" x14ac:dyDescent="0.25">
      <c r="B76" s="7" t="s">
        <v>58</v>
      </c>
      <c r="C76" s="54" t="s">
        <v>32</v>
      </c>
      <c r="D76" s="28">
        <f t="shared" ref="D76:AH76" si="32">(SUM(D34:D37)*1000*565)/10^6</f>
        <v>0</v>
      </c>
      <c r="E76" s="28">
        <f t="shared" si="32"/>
        <v>0</v>
      </c>
      <c r="F76" s="28">
        <f t="shared" si="32"/>
        <v>0</v>
      </c>
      <c r="G76" s="28">
        <f t="shared" si="32"/>
        <v>0</v>
      </c>
      <c r="H76" s="28">
        <f t="shared" si="32"/>
        <v>0</v>
      </c>
      <c r="I76" s="28">
        <f t="shared" si="32"/>
        <v>0</v>
      </c>
      <c r="J76" s="28">
        <f t="shared" si="32"/>
        <v>0</v>
      </c>
      <c r="K76" s="28">
        <f t="shared" si="32"/>
        <v>0</v>
      </c>
      <c r="L76" s="28">
        <f t="shared" si="32"/>
        <v>0</v>
      </c>
      <c r="M76" s="28">
        <f t="shared" si="32"/>
        <v>0</v>
      </c>
      <c r="N76" s="28">
        <f t="shared" si="32"/>
        <v>0</v>
      </c>
      <c r="O76" s="28">
        <f t="shared" si="32"/>
        <v>0</v>
      </c>
      <c r="P76" s="28">
        <f t="shared" si="32"/>
        <v>0</v>
      </c>
      <c r="Q76" s="28">
        <f t="shared" si="32"/>
        <v>0</v>
      </c>
      <c r="R76" s="28">
        <f t="shared" si="32"/>
        <v>0</v>
      </c>
      <c r="S76" s="28">
        <f t="shared" si="32"/>
        <v>0</v>
      </c>
      <c r="T76" s="28">
        <f t="shared" si="32"/>
        <v>0</v>
      </c>
      <c r="U76" s="28">
        <f t="shared" si="32"/>
        <v>0</v>
      </c>
      <c r="V76" s="28">
        <f t="shared" si="32"/>
        <v>0</v>
      </c>
      <c r="W76" s="28">
        <f t="shared" si="32"/>
        <v>0</v>
      </c>
      <c r="X76" s="28">
        <f t="shared" si="32"/>
        <v>0</v>
      </c>
      <c r="Y76" s="28">
        <f t="shared" si="32"/>
        <v>0</v>
      </c>
      <c r="Z76" s="28">
        <f t="shared" si="32"/>
        <v>0</v>
      </c>
      <c r="AA76" s="28">
        <f t="shared" si="32"/>
        <v>0</v>
      </c>
      <c r="AB76" s="28">
        <f t="shared" si="32"/>
        <v>0</v>
      </c>
      <c r="AC76" s="28">
        <f t="shared" si="32"/>
        <v>90.93895357142857</v>
      </c>
      <c r="AD76" s="28">
        <f t="shared" si="32"/>
        <v>18.898214285714282</v>
      </c>
      <c r="AE76" s="28">
        <f t="shared" si="32"/>
        <v>0</v>
      </c>
      <c r="AF76" s="28">
        <f t="shared" si="32"/>
        <v>0</v>
      </c>
      <c r="AG76" s="28">
        <f t="shared" si="32"/>
        <v>0</v>
      </c>
      <c r="AH76" s="28">
        <f t="shared" si="32"/>
        <v>0</v>
      </c>
      <c r="AI76" s="44">
        <f t="shared" si="22"/>
        <v>109.83716785714284</v>
      </c>
    </row>
    <row r="77" spans="2:37" s="1" customFormat="1" ht="45" x14ac:dyDescent="0.25">
      <c r="B77" s="9" t="s">
        <v>102</v>
      </c>
      <c r="C77" s="54" t="s">
        <v>32</v>
      </c>
      <c r="D77" s="28">
        <f t="shared" ref="D77:AH77" si="33">D65+D72+D69+((D24*860.5)/10^6)+D75+D76</f>
        <v>659.59256411999991</v>
      </c>
      <c r="E77" s="3">
        <f t="shared" si="33"/>
        <v>631.23772699999995</v>
      </c>
      <c r="F77" s="3">
        <f t="shared" si="33"/>
        <v>538.03783280000005</v>
      </c>
      <c r="G77" s="3">
        <f t="shared" si="33"/>
        <v>511.31652760000003</v>
      </c>
      <c r="H77" s="3">
        <f t="shared" si="33"/>
        <v>428.14461080000001</v>
      </c>
      <c r="I77" s="3">
        <f t="shared" si="33"/>
        <v>435.83440184</v>
      </c>
      <c r="J77" s="3">
        <f t="shared" si="33"/>
        <v>484.31553087999998</v>
      </c>
      <c r="K77" s="3">
        <f t="shared" si="33"/>
        <v>520.35387399999991</v>
      </c>
      <c r="L77" s="3">
        <f t="shared" si="33"/>
        <v>584.74858252000001</v>
      </c>
      <c r="M77" s="3">
        <f t="shared" si="33"/>
        <v>601.73311499999988</v>
      </c>
      <c r="N77" s="3">
        <f t="shared" si="33"/>
        <v>574.16120833333332</v>
      </c>
      <c r="O77" s="3">
        <f t="shared" si="33"/>
        <v>597.43833499999994</v>
      </c>
      <c r="P77" s="3">
        <f t="shared" si="33"/>
        <v>596.96182799999997</v>
      </c>
      <c r="Q77" s="3">
        <f t="shared" si="33"/>
        <v>647.52380066666672</v>
      </c>
      <c r="R77" s="3">
        <f t="shared" si="33"/>
        <v>639.16987668000002</v>
      </c>
      <c r="S77" s="3">
        <f t="shared" si="33"/>
        <v>574.43698199999994</v>
      </c>
      <c r="T77" s="3">
        <f t="shared" si="33"/>
        <v>547.47884367999995</v>
      </c>
      <c r="U77" s="3">
        <f t="shared" si="33"/>
        <v>561.01250163999998</v>
      </c>
      <c r="V77" s="3">
        <f t="shared" si="33"/>
        <v>550.69450431999996</v>
      </c>
      <c r="W77" s="3">
        <f t="shared" si="33"/>
        <v>599.13976923999985</v>
      </c>
      <c r="X77" s="3">
        <f t="shared" si="33"/>
        <v>594.06285400000002</v>
      </c>
      <c r="Y77" s="3">
        <f t="shared" si="33"/>
        <v>611.65199699999994</v>
      </c>
      <c r="Z77" s="3">
        <f t="shared" si="33"/>
        <v>627.43217499999992</v>
      </c>
      <c r="AA77" s="3">
        <f t="shared" si="33"/>
        <v>618.67713033333325</v>
      </c>
      <c r="AB77" s="3">
        <f t="shared" si="33"/>
        <v>593.35106293333331</v>
      </c>
      <c r="AC77" s="3">
        <f t="shared" si="33"/>
        <v>581.39400997142855</v>
      </c>
      <c r="AD77" s="3">
        <f t="shared" si="33"/>
        <v>601.35786054571429</v>
      </c>
      <c r="AE77" s="3">
        <f t="shared" si="33"/>
        <v>531.0869051599999</v>
      </c>
      <c r="AF77" s="3">
        <f t="shared" si="33"/>
        <v>541.78788289600004</v>
      </c>
      <c r="AG77" s="3">
        <f t="shared" si="33"/>
        <v>519.54256865600007</v>
      </c>
      <c r="AH77" s="36">
        <f t="shared" si="33"/>
        <v>430.05312047999996</v>
      </c>
      <c r="AI77" s="44">
        <f t="shared" si="22"/>
        <v>17533.729983095811</v>
      </c>
      <c r="AK77" s="172" t="s">
        <v>140</v>
      </c>
    </row>
    <row r="78" spans="2:37" s="1" customFormat="1" ht="30" x14ac:dyDescent="0.25">
      <c r="B78" s="9" t="s">
        <v>103</v>
      </c>
      <c r="C78" s="54" t="s">
        <v>44</v>
      </c>
      <c r="D78" s="28">
        <f t="shared" ref="D78:AH78" si="34">(((D13+D14+D15)*D49)+((D21+D22)*1000*D50)+(D24*D51)+((SUM(D5:D12))*D49))</f>
        <v>1357362.2919999999</v>
      </c>
      <c r="E78" s="28">
        <f t="shared" si="34"/>
        <v>1311133.7</v>
      </c>
      <c r="F78" s="28">
        <f t="shared" si="34"/>
        <v>1214055.42</v>
      </c>
      <c r="G78" s="28">
        <f t="shared" si="34"/>
        <v>1211752.3500000001</v>
      </c>
      <c r="H78" s="28">
        <f t="shared" si="34"/>
        <v>1093652.31</v>
      </c>
      <c r="I78" s="28">
        <f t="shared" si="34"/>
        <v>1087039.835</v>
      </c>
      <c r="J78" s="28">
        <f t="shared" si="34"/>
        <v>1155395.658025</v>
      </c>
      <c r="K78" s="28">
        <f t="shared" si="34"/>
        <v>1205431.085</v>
      </c>
      <c r="L78" s="28">
        <f t="shared" si="34"/>
        <v>1279423.3399999999</v>
      </c>
      <c r="M78" s="28">
        <f t="shared" si="34"/>
        <v>1269302.7999999998</v>
      </c>
      <c r="N78" s="28">
        <f t="shared" si="34"/>
        <v>1259250.8199999998</v>
      </c>
      <c r="O78" s="28">
        <f t="shared" si="34"/>
        <v>1283653.1504999998</v>
      </c>
      <c r="P78" s="28">
        <f t="shared" si="34"/>
        <v>1304902.3124999998</v>
      </c>
      <c r="Q78" s="28">
        <f t="shared" si="34"/>
        <v>1355453.7999999998</v>
      </c>
      <c r="R78" s="28">
        <f t="shared" si="34"/>
        <v>1339569.6419999998</v>
      </c>
      <c r="S78" s="28">
        <f t="shared" si="34"/>
        <v>1261827.9849999999</v>
      </c>
      <c r="T78" s="28">
        <f t="shared" si="34"/>
        <v>1217891.3254999998</v>
      </c>
      <c r="U78" s="28">
        <f t="shared" si="34"/>
        <v>1247379.031</v>
      </c>
      <c r="V78" s="28">
        <f t="shared" si="34"/>
        <v>1208382.19</v>
      </c>
      <c r="W78" s="28">
        <f t="shared" si="34"/>
        <v>1260190.179</v>
      </c>
      <c r="X78" s="28">
        <f t="shared" si="34"/>
        <v>1282515.26</v>
      </c>
      <c r="Y78" s="28">
        <f t="shared" si="34"/>
        <v>1306441.4449999998</v>
      </c>
      <c r="Z78" s="28">
        <f t="shared" si="34"/>
        <v>1316020.824</v>
      </c>
      <c r="AA78" s="28">
        <f t="shared" si="34"/>
        <v>1301394.9699999997</v>
      </c>
      <c r="AB78" s="28">
        <f t="shared" si="34"/>
        <v>1396962.0499999998</v>
      </c>
      <c r="AC78" s="28">
        <f t="shared" si="34"/>
        <v>1761487.19025</v>
      </c>
      <c r="AD78" s="28">
        <f t="shared" si="34"/>
        <v>1383518.5540500002</v>
      </c>
      <c r="AE78" s="28">
        <f t="shared" si="34"/>
        <v>1214230.2799999998</v>
      </c>
      <c r="AF78" s="28">
        <f t="shared" si="34"/>
        <v>1210092.46</v>
      </c>
      <c r="AG78" s="28">
        <f t="shared" si="34"/>
        <v>1181947.82</v>
      </c>
      <c r="AH78" s="28">
        <f t="shared" si="34"/>
        <v>881612.45</v>
      </c>
      <c r="AI78" s="44">
        <f t="shared" si="22"/>
        <v>39159272.528825007</v>
      </c>
      <c r="AK78" s="172"/>
    </row>
    <row r="79" spans="2:37" s="2" customFormat="1" ht="15.75" thickBot="1" x14ac:dyDescent="0.3">
      <c r="B79" s="55" t="s">
        <v>60</v>
      </c>
      <c r="C79" s="56" t="s">
        <v>56</v>
      </c>
      <c r="D79" s="57">
        <f>IFERROR(D78/D77,"")</f>
        <v>2057.879918356773</v>
      </c>
      <c r="E79" s="57">
        <f t="shared" ref="E79:AH79" si="35">IFERROR(E78/E77,"")</f>
        <v>2077.083868594565</v>
      </c>
      <c r="F79" s="57">
        <f t="shared" si="35"/>
        <v>2256.4499111185919</v>
      </c>
      <c r="G79" s="57">
        <f t="shared" si="35"/>
        <v>2369.8673611973422</v>
      </c>
      <c r="H79" s="57">
        <f t="shared" si="35"/>
        <v>2554.3993370755747</v>
      </c>
      <c r="I79" s="57">
        <f t="shared" si="35"/>
        <v>2494.1579425826631</v>
      </c>
      <c r="J79" s="57">
        <f t="shared" si="35"/>
        <v>2385.6258665206324</v>
      </c>
      <c r="K79" s="57">
        <f t="shared" si="35"/>
        <v>2316.5602203242174</v>
      </c>
      <c r="L79" s="57">
        <f t="shared" si="35"/>
        <v>2187.988783976642</v>
      </c>
      <c r="M79" s="57">
        <f t="shared" si="35"/>
        <v>2109.4115785866297</v>
      </c>
      <c r="N79" s="57">
        <f t="shared" si="35"/>
        <v>2193.2007974821818</v>
      </c>
      <c r="O79" s="57">
        <f t="shared" si="35"/>
        <v>2148.5952194547408</v>
      </c>
      <c r="P79" s="57">
        <f t="shared" si="35"/>
        <v>2185.9057837446849</v>
      </c>
      <c r="Q79" s="57">
        <f t="shared" si="35"/>
        <v>2093.287997451946</v>
      </c>
      <c r="R79" s="57">
        <f t="shared" si="35"/>
        <v>2095.7959548376125</v>
      </c>
      <c r="S79" s="57">
        <f t="shared" si="35"/>
        <v>2196.6343124475229</v>
      </c>
      <c r="T79" s="57">
        <f t="shared" si="35"/>
        <v>2224.545002166064</v>
      </c>
      <c r="U79" s="57">
        <f t="shared" si="35"/>
        <v>2223.4424854233271</v>
      </c>
      <c r="V79" s="57">
        <f t="shared" si="35"/>
        <v>2194.2877230854442</v>
      </c>
      <c r="W79" s="57">
        <f t="shared" si="35"/>
        <v>2103.3325505975558</v>
      </c>
      <c r="X79" s="57">
        <f t="shared" si="35"/>
        <v>2158.8881569760629</v>
      </c>
      <c r="Y79" s="57">
        <f t="shared" si="35"/>
        <v>2135.9227982705333</v>
      </c>
      <c r="Z79" s="57">
        <f t="shared" si="35"/>
        <v>2097.4710517515305</v>
      </c>
      <c r="AA79" s="57">
        <f t="shared" si="35"/>
        <v>2103.5123268558982</v>
      </c>
      <c r="AB79" s="57">
        <f t="shared" si="35"/>
        <v>2354.3600698950077</v>
      </c>
      <c r="AC79" s="57">
        <f t="shared" si="35"/>
        <v>3029.7649443216051</v>
      </c>
      <c r="AD79" s="57">
        <f t="shared" si="35"/>
        <v>2300.6576363606496</v>
      </c>
      <c r="AE79" s="57">
        <f t="shared" si="35"/>
        <v>2286.311841249767</v>
      </c>
      <c r="AF79" s="57">
        <f t="shared" si="35"/>
        <v>2233.5170242858417</v>
      </c>
      <c r="AG79" s="57">
        <f t="shared" si="35"/>
        <v>2274.9778195414674</v>
      </c>
      <c r="AH79" s="57">
        <f t="shared" si="35"/>
        <v>2050.0082618072765</v>
      </c>
      <c r="AI79" s="47"/>
    </row>
    <row r="80" spans="2:37" ht="15.75" thickBot="1" x14ac:dyDescent="0.3"/>
    <row r="81" spans="2:34" ht="19.5" thickBot="1" x14ac:dyDescent="0.3">
      <c r="B81" s="151" t="s">
        <v>111</v>
      </c>
      <c r="C81" s="150" t="s">
        <v>39</v>
      </c>
      <c r="D81" s="153">
        <f>SUMPRODUCT(D26:AH26,D53:AH53)/SUM(D26:AH26)</f>
        <v>4.8843496635180337</v>
      </c>
    </row>
    <row r="82" spans="2:34" ht="19.5" thickBot="1" x14ac:dyDescent="0.3">
      <c r="B82" s="151" t="s">
        <v>112</v>
      </c>
      <c r="C82" s="150" t="s">
        <v>39</v>
      </c>
      <c r="D82" s="153">
        <f>SUMPRODUCT(D56:AH56,D57:AH57)/SUM(D56:AH56)</f>
        <v>5.3948606286164518</v>
      </c>
    </row>
    <row r="83" spans="2:34" ht="19.5" thickBot="1" x14ac:dyDescent="0.3">
      <c r="B83" s="151" t="s">
        <v>128</v>
      </c>
      <c r="C83" s="150" t="s">
        <v>56</v>
      </c>
      <c r="D83" s="153">
        <f>SUMPRODUCT(D77:AH77,D79:AH79)/SUM(D77:AH77)</f>
        <v>2233.3680606795178</v>
      </c>
    </row>
    <row r="84" spans="2:34" ht="19.5" thickBot="1" x14ac:dyDescent="0.3">
      <c r="B84" s="152" t="s">
        <v>113</v>
      </c>
      <c r="C84" s="150" t="s">
        <v>106</v>
      </c>
      <c r="D84" s="153">
        <f>AH55</f>
        <v>131.46308204212872</v>
      </c>
    </row>
    <row r="85" spans="2:34" ht="19.5" thickBot="1" x14ac:dyDescent="0.3">
      <c r="B85" s="152" t="s">
        <v>114</v>
      </c>
      <c r="C85" s="150" t="s">
        <v>106</v>
      </c>
      <c r="D85" s="153">
        <f>SUM(D61:AH61)/10^5</f>
        <v>120.38720141805796</v>
      </c>
    </row>
    <row r="86" spans="2:34" ht="19.5" thickBot="1" x14ac:dyDescent="0.3">
      <c r="B86" s="152" t="s">
        <v>115</v>
      </c>
      <c r="C86" s="150" t="s">
        <v>106</v>
      </c>
      <c r="D86" s="153">
        <f>D84+D85</f>
        <v>251.85028346018669</v>
      </c>
    </row>
    <row r="91" spans="2:34" x14ac:dyDescent="0.25">
      <c r="D91" s="160"/>
      <c r="E91" s="160"/>
      <c r="F91" s="160"/>
      <c r="G91" s="160"/>
      <c r="H91" s="160"/>
      <c r="I91" s="160"/>
      <c r="J91" s="160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</row>
  </sheetData>
  <mergeCells count="23">
    <mergeCell ref="B74:C74"/>
    <mergeCell ref="D74:AI74"/>
    <mergeCell ref="B48:C48"/>
    <mergeCell ref="D48:AI48"/>
    <mergeCell ref="B58:C58"/>
    <mergeCell ref="B63:C63"/>
    <mergeCell ref="D63:AI63"/>
    <mergeCell ref="B67:C67"/>
    <mergeCell ref="D67:AI67"/>
    <mergeCell ref="B45:C45"/>
    <mergeCell ref="D45:AI45"/>
    <mergeCell ref="B3:C3"/>
    <mergeCell ref="B4:C4"/>
    <mergeCell ref="D4:AI4"/>
    <mergeCell ref="B20:C20"/>
    <mergeCell ref="D20:AI20"/>
    <mergeCell ref="B23:C23"/>
    <mergeCell ref="D23:AI23"/>
    <mergeCell ref="B25:C25"/>
    <mergeCell ref="B29:C29"/>
    <mergeCell ref="D29:AI29"/>
    <mergeCell ref="B38:C38"/>
    <mergeCell ref="D38:AI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96"/>
  <sheetViews>
    <sheetView zoomScale="80" zoomScaleNormal="80" workbookViewId="0">
      <pane xSplit="3" ySplit="4" topLeftCell="D42" activePane="bottomRight" state="frozen"/>
      <selection pane="topRight" activeCell="D1" sqref="D1"/>
      <selection pane="bottomLeft" activeCell="A5" sqref="A5"/>
      <selection pane="bottomRight" activeCell="AG83" sqref="AG83"/>
    </sheetView>
  </sheetViews>
  <sheetFormatPr defaultRowHeight="15" x14ac:dyDescent="0.25"/>
  <cols>
    <col min="2" max="2" width="61.7109375" bestFit="1" customWidth="1"/>
    <col min="3" max="3" width="12.140625" bestFit="1" customWidth="1"/>
    <col min="4" max="13" width="14.140625" customWidth="1"/>
    <col min="14" max="33" width="11.5703125" bestFit="1" customWidth="1"/>
    <col min="34" max="34" width="12.7109375" bestFit="1" customWidth="1"/>
  </cols>
  <sheetData>
    <row r="2" spans="2:34" ht="15.75" thickBot="1" x14ac:dyDescent="0.3"/>
    <row r="3" spans="2:34" ht="15.75" thickBot="1" x14ac:dyDescent="0.3">
      <c r="B3" s="233" t="s">
        <v>33</v>
      </c>
      <c r="C3" s="234"/>
      <c r="D3" s="48">
        <v>42461</v>
      </c>
      <c r="E3" s="48">
        <v>42462</v>
      </c>
      <c r="F3" s="48">
        <v>42463</v>
      </c>
      <c r="G3" s="48">
        <v>42464</v>
      </c>
      <c r="H3" s="48">
        <v>42465</v>
      </c>
      <c r="I3" s="48">
        <v>42466</v>
      </c>
      <c r="J3" s="48">
        <v>42467</v>
      </c>
      <c r="K3" s="48">
        <v>42468</v>
      </c>
      <c r="L3" s="48">
        <v>42469</v>
      </c>
      <c r="M3" s="48">
        <v>42470</v>
      </c>
      <c r="N3" s="48">
        <v>42471</v>
      </c>
      <c r="O3" s="48">
        <v>42472</v>
      </c>
      <c r="P3" s="48">
        <v>42473</v>
      </c>
      <c r="Q3" s="48">
        <v>42474</v>
      </c>
      <c r="R3" s="48">
        <v>42475</v>
      </c>
      <c r="S3" s="48">
        <v>42476</v>
      </c>
      <c r="T3" s="48">
        <v>42477</v>
      </c>
      <c r="U3" s="48">
        <v>42478</v>
      </c>
      <c r="V3" s="48">
        <v>42479</v>
      </c>
      <c r="W3" s="48">
        <v>42480</v>
      </c>
      <c r="X3" s="48">
        <v>42481</v>
      </c>
      <c r="Y3" s="48">
        <v>42482</v>
      </c>
      <c r="Z3" s="48">
        <v>42483</v>
      </c>
      <c r="AA3" s="48">
        <v>42484</v>
      </c>
      <c r="AB3" s="48">
        <v>42485</v>
      </c>
      <c r="AC3" s="48">
        <v>42486</v>
      </c>
      <c r="AD3" s="48">
        <v>42487</v>
      </c>
      <c r="AE3" s="48">
        <v>42488</v>
      </c>
      <c r="AF3" s="48">
        <v>42489</v>
      </c>
      <c r="AG3" s="48">
        <v>42490</v>
      </c>
      <c r="AH3" s="52" t="s">
        <v>45</v>
      </c>
    </row>
    <row r="4" spans="2:34" ht="16.5" thickBot="1" x14ac:dyDescent="0.3">
      <c r="B4" s="231" t="s">
        <v>16</v>
      </c>
      <c r="C4" s="232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30"/>
    </row>
    <row r="5" spans="2:34" x14ac:dyDescent="0.25">
      <c r="B5" s="22" t="s">
        <v>0</v>
      </c>
      <c r="C5" s="101" t="s">
        <v>1</v>
      </c>
      <c r="D5" s="60">
        <v>0</v>
      </c>
      <c r="E5" s="61">
        <v>0</v>
      </c>
      <c r="F5" s="61">
        <v>0</v>
      </c>
      <c r="G5" s="61">
        <v>0</v>
      </c>
      <c r="H5" s="61">
        <v>0</v>
      </c>
      <c r="I5" s="61">
        <v>2431</v>
      </c>
      <c r="J5" s="61">
        <v>2261.42</v>
      </c>
      <c r="K5" s="61">
        <v>515</v>
      </c>
      <c r="L5" s="61">
        <v>2977.165</v>
      </c>
      <c r="M5" s="61">
        <v>1712.77</v>
      </c>
      <c r="N5" s="61">
        <v>58.48</v>
      </c>
      <c r="O5" s="61">
        <v>910.69</v>
      </c>
      <c r="P5" s="61">
        <v>91.9</v>
      </c>
      <c r="Q5" s="61">
        <v>89.12</v>
      </c>
      <c r="R5" s="61">
        <v>19.489999999999998</v>
      </c>
      <c r="S5" s="61">
        <v>0</v>
      </c>
      <c r="T5" s="61">
        <v>0</v>
      </c>
      <c r="U5" s="61">
        <v>0</v>
      </c>
      <c r="V5" s="61">
        <v>1178.0550000000001</v>
      </c>
      <c r="W5" s="61">
        <v>2241</v>
      </c>
      <c r="X5" s="61">
        <v>2776.64</v>
      </c>
      <c r="Y5" s="61">
        <v>3044</v>
      </c>
      <c r="Z5" s="61">
        <v>2860.19</v>
      </c>
      <c r="AA5" s="61">
        <v>2241.92</v>
      </c>
      <c r="AB5" s="61">
        <v>2428.52</v>
      </c>
      <c r="AC5" s="61">
        <v>3052</v>
      </c>
      <c r="AD5" s="61">
        <v>1437.06</v>
      </c>
      <c r="AE5" s="61">
        <v>1579.095</v>
      </c>
      <c r="AF5" s="61">
        <v>1022.09</v>
      </c>
      <c r="AG5" s="61">
        <v>1528.96</v>
      </c>
      <c r="AH5" s="61">
        <f t="shared" ref="AH5:AH19" si="0">SUM(D5:AG5)</f>
        <v>36456.564999999995</v>
      </c>
    </row>
    <row r="6" spans="2:34" x14ac:dyDescent="0.25">
      <c r="B6" s="15" t="s">
        <v>2</v>
      </c>
      <c r="C6" s="15" t="s">
        <v>1</v>
      </c>
      <c r="D6" s="28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5219.09</v>
      </c>
      <c r="K6" s="3">
        <v>5316</v>
      </c>
      <c r="L6" s="3">
        <v>696.25</v>
      </c>
      <c r="M6" s="3">
        <v>0</v>
      </c>
      <c r="N6" s="3">
        <v>155.9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172.6</v>
      </c>
      <c r="X6" s="3">
        <v>103.04</v>
      </c>
      <c r="Y6" s="3">
        <v>100</v>
      </c>
      <c r="Z6" s="3">
        <v>735.24</v>
      </c>
      <c r="AA6" s="3">
        <v>378.76</v>
      </c>
      <c r="AB6" s="3">
        <v>108.61499999999999</v>
      </c>
      <c r="AC6" s="3">
        <v>292.42</v>
      </c>
      <c r="AD6" s="3">
        <v>2305.98</v>
      </c>
      <c r="AE6" s="3">
        <v>6617.16</v>
      </c>
      <c r="AF6" s="3">
        <v>1289.45</v>
      </c>
      <c r="AG6" s="3">
        <v>80.760000000000005</v>
      </c>
      <c r="AH6" s="3">
        <f t="shared" si="0"/>
        <v>23571.264999999999</v>
      </c>
    </row>
    <row r="7" spans="2:34" x14ac:dyDescent="0.25">
      <c r="B7" s="15" t="s">
        <v>3</v>
      </c>
      <c r="C7" s="15" t="s">
        <v>1</v>
      </c>
      <c r="D7" s="28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f t="shared" si="0"/>
        <v>0</v>
      </c>
    </row>
    <row r="8" spans="2:34" x14ac:dyDescent="0.25">
      <c r="B8" s="15" t="s">
        <v>4</v>
      </c>
      <c r="C8" s="15" t="s">
        <v>1</v>
      </c>
      <c r="D8" s="28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f t="shared" si="0"/>
        <v>0</v>
      </c>
    </row>
    <row r="9" spans="2:34" x14ac:dyDescent="0.25">
      <c r="B9" s="15" t="s">
        <v>5</v>
      </c>
      <c r="C9" s="15" t="s">
        <v>1</v>
      </c>
      <c r="D9" s="28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f t="shared" si="0"/>
        <v>0</v>
      </c>
    </row>
    <row r="10" spans="2:34" x14ac:dyDescent="0.25">
      <c r="B10" s="15" t="s">
        <v>6</v>
      </c>
      <c r="C10" s="15" t="s">
        <v>1</v>
      </c>
      <c r="D10" s="28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22.78</v>
      </c>
      <c r="AC10" s="3">
        <v>0</v>
      </c>
      <c r="AD10" s="3">
        <v>22</v>
      </c>
      <c r="AE10" s="3">
        <v>4759.5600000000004</v>
      </c>
      <c r="AF10" s="3">
        <v>0</v>
      </c>
      <c r="AG10" s="3">
        <v>0</v>
      </c>
      <c r="AH10" s="3">
        <f t="shared" si="0"/>
        <v>4804.34</v>
      </c>
    </row>
    <row r="11" spans="2:34" x14ac:dyDescent="0.25">
      <c r="B11" s="15" t="s">
        <v>7</v>
      </c>
      <c r="C11" s="15" t="s">
        <v>1</v>
      </c>
      <c r="D11" s="28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f t="shared" si="0"/>
        <v>0</v>
      </c>
    </row>
    <row r="12" spans="2:34" x14ac:dyDescent="0.25">
      <c r="B12" s="15" t="s">
        <v>8</v>
      </c>
      <c r="C12" s="15" t="s">
        <v>1</v>
      </c>
      <c r="D12" s="28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55</v>
      </c>
      <c r="AE12" s="3">
        <v>2400</v>
      </c>
      <c r="AF12" s="3">
        <v>0</v>
      </c>
      <c r="AG12" s="3">
        <v>0</v>
      </c>
      <c r="AH12" s="3">
        <f t="shared" si="0"/>
        <v>2455</v>
      </c>
    </row>
    <row r="13" spans="2:34" x14ac:dyDescent="0.25">
      <c r="B13" s="15" t="s">
        <v>9</v>
      </c>
      <c r="C13" s="15" t="s">
        <v>10</v>
      </c>
      <c r="D13" s="28">
        <v>39949.199999999997</v>
      </c>
      <c r="E13" s="3">
        <v>39362.800000000003</v>
      </c>
      <c r="F13" s="3">
        <v>0</v>
      </c>
      <c r="G13" s="3">
        <v>0</v>
      </c>
      <c r="H13" s="3">
        <v>15616.63</v>
      </c>
      <c r="I13" s="3">
        <v>34487.01</v>
      </c>
      <c r="J13" s="3">
        <v>36524.199999999997</v>
      </c>
      <c r="K13" s="3">
        <v>38179.160000000003</v>
      </c>
      <c r="L13" s="3">
        <v>40582.14</v>
      </c>
      <c r="M13" s="3">
        <v>40188.9</v>
      </c>
      <c r="N13" s="3">
        <v>39680.68</v>
      </c>
      <c r="O13" s="3">
        <v>39798.5</v>
      </c>
      <c r="P13" s="3">
        <v>40387</v>
      </c>
      <c r="Q13" s="3">
        <v>40465.599999999999</v>
      </c>
      <c r="R13" s="3">
        <v>39894.400000000001</v>
      </c>
      <c r="S13" s="3">
        <v>40435.550000000003</v>
      </c>
      <c r="T13" s="3">
        <v>40632.800000000003</v>
      </c>
      <c r="U13" s="3">
        <v>39743.699999999997</v>
      </c>
      <c r="V13" s="3">
        <v>39497.1</v>
      </c>
      <c r="W13" s="3">
        <v>38675.1</v>
      </c>
      <c r="X13" s="3">
        <v>39639.58</v>
      </c>
      <c r="Y13" s="3">
        <v>39786.17</v>
      </c>
      <c r="Z13" s="3">
        <v>39612.18</v>
      </c>
      <c r="AA13" s="3">
        <v>40488.980000000003</v>
      </c>
      <c r="AB13" s="3">
        <v>39883.440000000002</v>
      </c>
      <c r="AC13" s="3">
        <v>39650.5</v>
      </c>
      <c r="AD13" s="3">
        <v>37914.75</v>
      </c>
      <c r="AE13" s="3">
        <v>17404</v>
      </c>
      <c r="AF13" s="3">
        <v>40634.199999999997</v>
      </c>
      <c r="AG13" s="3">
        <v>41820.620000000003</v>
      </c>
      <c r="AH13" s="3">
        <f t="shared" si="0"/>
        <v>1060934.8900000001</v>
      </c>
    </row>
    <row r="14" spans="2:34" x14ac:dyDescent="0.25">
      <c r="B14" s="15" t="s">
        <v>11</v>
      </c>
      <c r="C14" s="15" t="s">
        <v>1</v>
      </c>
      <c r="D14" s="28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f t="shared" si="0"/>
        <v>0</v>
      </c>
    </row>
    <row r="15" spans="2:34" x14ac:dyDescent="0.25">
      <c r="B15" s="15" t="s">
        <v>12</v>
      </c>
      <c r="C15" s="15" t="s">
        <v>1</v>
      </c>
      <c r="D15" s="28">
        <v>36.78</v>
      </c>
      <c r="E15" s="3">
        <v>0</v>
      </c>
      <c r="F15" s="3">
        <v>0</v>
      </c>
      <c r="G15" s="3">
        <v>0</v>
      </c>
      <c r="H15" s="3">
        <v>2394.42</v>
      </c>
      <c r="I15" s="3">
        <v>6711.94</v>
      </c>
      <c r="J15" s="3">
        <v>5389.3140000000003</v>
      </c>
      <c r="K15" s="3">
        <v>4321.38</v>
      </c>
      <c r="L15" s="3">
        <v>3618.279</v>
      </c>
      <c r="M15" s="3">
        <v>2577.0360000000001</v>
      </c>
      <c r="N15" s="3">
        <v>1487.85</v>
      </c>
      <c r="O15" s="3">
        <v>372</v>
      </c>
      <c r="P15" s="3">
        <v>274.08999999999997</v>
      </c>
      <c r="Q15" s="3">
        <v>93.96</v>
      </c>
      <c r="R15" s="3">
        <v>11.78</v>
      </c>
      <c r="S15" s="3">
        <v>43.512</v>
      </c>
      <c r="T15" s="3">
        <v>1006.3</v>
      </c>
      <c r="U15" s="3">
        <v>1213.0899999999999</v>
      </c>
      <c r="V15" s="3">
        <v>2919.45</v>
      </c>
      <c r="W15" s="3">
        <v>310.85000000000002</v>
      </c>
      <c r="X15" s="3">
        <v>1117.5999999999999</v>
      </c>
      <c r="Y15" s="3">
        <v>1454.53</v>
      </c>
      <c r="Z15" s="3">
        <v>2414.79</v>
      </c>
      <c r="AA15" s="3">
        <v>1851.22</v>
      </c>
      <c r="AB15" s="3">
        <v>2091.6945000000001</v>
      </c>
      <c r="AC15" s="3">
        <v>2161.9499999999998</v>
      </c>
      <c r="AD15" s="3">
        <v>533.48400000000004</v>
      </c>
      <c r="AE15" s="3">
        <v>102.5</v>
      </c>
      <c r="AF15" s="3">
        <v>1254.75</v>
      </c>
      <c r="AG15" s="3">
        <v>1788.15</v>
      </c>
      <c r="AH15" s="3">
        <f t="shared" si="0"/>
        <v>47552.699499999988</v>
      </c>
    </row>
    <row r="16" spans="2:34" x14ac:dyDescent="0.25">
      <c r="B16" s="15" t="s">
        <v>13</v>
      </c>
      <c r="C16" s="15" t="s">
        <v>1</v>
      </c>
      <c r="D16" s="28">
        <v>17722.98</v>
      </c>
      <c r="E16" s="3">
        <v>16008.25</v>
      </c>
      <c r="F16" s="3">
        <v>0</v>
      </c>
      <c r="G16" s="3">
        <v>0</v>
      </c>
      <c r="H16" s="3">
        <v>413.7</v>
      </c>
      <c r="I16" s="3">
        <v>0</v>
      </c>
      <c r="J16" s="3">
        <v>838.95</v>
      </c>
      <c r="K16" s="3">
        <v>9047.2999999999993</v>
      </c>
      <c r="L16" s="3">
        <v>11623.5</v>
      </c>
      <c r="M16" s="3">
        <v>12007.689999999999</v>
      </c>
      <c r="N16" s="3">
        <v>13830</v>
      </c>
      <c r="O16" s="3">
        <v>19046.55</v>
      </c>
      <c r="P16" s="3">
        <v>27410.400000000001</v>
      </c>
      <c r="Q16" s="3">
        <v>34487.65</v>
      </c>
      <c r="R16" s="3">
        <v>34105.050000000003</v>
      </c>
      <c r="S16" s="3">
        <v>31485.3</v>
      </c>
      <c r="T16" s="3">
        <v>14725.1</v>
      </c>
      <c r="U16" s="3">
        <v>16572.8</v>
      </c>
      <c r="V16" s="3">
        <v>16237.304999999998</v>
      </c>
      <c r="W16" s="3">
        <v>15778.15</v>
      </c>
      <c r="X16" s="3">
        <v>15827.5</v>
      </c>
      <c r="Y16" s="3">
        <v>13910.45</v>
      </c>
      <c r="Z16" s="3">
        <v>2520.9</v>
      </c>
      <c r="AA16" s="3">
        <v>13397.9</v>
      </c>
      <c r="AB16" s="3">
        <v>15512.18</v>
      </c>
      <c r="AC16" s="3">
        <v>16470</v>
      </c>
      <c r="AD16" s="3">
        <v>17242.23</v>
      </c>
      <c r="AE16" s="3">
        <v>20808.349999999999</v>
      </c>
      <c r="AF16" s="3">
        <v>27870</v>
      </c>
      <c r="AG16" s="3">
        <v>29013</v>
      </c>
      <c r="AH16" s="3">
        <f t="shared" si="0"/>
        <v>463913.18500000006</v>
      </c>
    </row>
    <row r="17" spans="2:34" x14ac:dyDescent="0.25">
      <c r="B17" s="15" t="s">
        <v>14</v>
      </c>
      <c r="C17" s="15" t="s">
        <v>1</v>
      </c>
      <c r="D17" s="28">
        <f t="shared" ref="D17:AG17" si="1">D18-SUM(D5:D16)</f>
        <v>10391.040000000008</v>
      </c>
      <c r="E17" s="3">
        <f t="shared" si="1"/>
        <v>829.94999999999709</v>
      </c>
      <c r="F17" s="3">
        <f t="shared" si="1"/>
        <v>0</v>
      </c>
      <c r="G17" s="3">
        <f t="shared" si="1"/>
        <v>0</v>
      </c>
      <c r="H17" s="3">
        <f t="shared" si="1"/>
        <v>-12.709999999999127</v>
      </c>
      <c r="I17" s="3">
        <f t="shared" si="1"/>
        <v>1689.9499999999971</v>
      </c>
      <c r="J17" s="3">
        <f t="shared" si="1"/>
        <v>3122.4260000000068</v>
      </c>
      <c r="K17" s="3">
        <f t="shared" si="1"/>
        <v>259.4600000000064</v>
      </c>
      <c r="L17" s="3">
        <f t="shared" si="1"/>
        <v>1542.0659999999989</v>
      </c>
      <c r="M17" s="3">
        <f t="shared" si="1"/>
        <v>1831.2040000000052</v>
      </c>
      <c r="N17" s="3">
        <f t="shared" si="1"/>
        <v>949.99000000000524</v>
      </c>
      <c r="O17" s="3">
        <f t="shared" si="1"/>
        <v>-229.99000000000524</v>
      </c>
      <c r="P17" s="3">
        <f t="shared" si="1"/>
        <v>-286.7899999999936</v>
      </c>
      <c r="Q17" s="3">
        <f t="shared" si="1"/>
        <v>-1115.9499999999971</v>
      </c>
      <c r="R17" s="3">
        <f t="shared" si="1"/>
        <v>122.11000000000058</v>
      </c>
      <c r="S17" s="3">
        <f t="shared" si="1"/>
        <v>277.98799999999756</v>
      </c>
      <c r="T17" s="3">
        <f t="shared" si="1"/>
        <v>736.15999999999622</v>
      </c>
      <c r="U17" s="3">
        <f t="shared" si="1"/>
        <v>1354.9300000000003</v>
      </c>
      <c r="V17" s="3">
        <f t="shared" si="1"/>
        <v>553.50000000000728</v>
      </c>
      <c r="W17" s="3">
        <f t="shared" si="1"/>
        <v>1501.3300000000017</v>
      </c>
      <c r="X17" s="3">
        <f t="shared" si="1"/>
        <v>2335.6399999999994</v>
      </c>
      <c r="Y17" s="3">
        <f t="shared" si="1"/>
        <v>1703.3400000000038</v>
      </c>
      <c r="Z17" s="3">
        <f t="shared" si="1"/>
        <v>10132.39</v>
      </c>
      <c r="AA17" s="3">
        <f t="shared" si="1"/>
        <v>1795.5999999999913</v>
      </c>
      <c r="AB17" s="3">
        <f t="shared" si="1"/>
        <v>1532.2204999999958</v>
      </c>
      <c r="AC17" s="3">
        <f t="shared" si="1"/>
        <v>1670.0300000000061</v>
      </c>
      <c r="AD17" s="3">
        <f t="shared" si="1"/>
        <v>591.22600000000239</v>
      </c>
      <c r="AE17" s="3">
        <f t="shared" si="1"/>
        <v>-1445.2050000000017</v>
      </c>
      <c r="AF17" s="3">
        <f t="shared" si="1"/>
        <v>798.69000000000233</v>
      </c>
      <c r="AG17" s="3">
        <f t="shared" si="1"/>
        <v>-1656.570000000007</v>
      </c>
      <c r="AH17" s="3">
        <f t="shared" si="0"/>
        <v>40974.025500000025</v>
      </c>
    </row>
    <row r="18" spans="2:34" ht="15.75" thickBot="1" x14ac:dyDescent="0.3">
      <c r="B18" s="15" t="s">
        <v>49</v>
      </c>
      <c r="C18" s="102" t="s">
        <v>1</v>
      </c>
      <c r="D18" s="29">
        <v>68100</v>
      </c>
      <c r="E18" s="4">
        <v>56201</v>
      </c>
      <c r="F18" s="4">
        <v>0</v>
      </c>
      <c r="G18" s="4">
        <v>0</v>
      </c>
      <c r="H18" s="4">
        <v>18412.04</v>
      </c>
      <c r="I18" s="4">
        <v>45319.9</v>
      </c>
      <c r="J18" s="4">
        <v>53355.4</v>
      </c>
      <c r="K18" s="4">
        <v>57638.3</v>
      </c>
      <c r="L18" s="4">
        <v>61039.4</v>
      </c>
      <c r="M18" s="4">
        <v>58317.599999999999</v>
      </c>
      <c r="N18" s="5">
        <v>56162.9</v>
      </c>
      <c r="O18" s="5">
        <v>59897.75</v>
      </c>
      <c r="P18" s="5">
        <v>67876.600000000006</v>
      </c>
      <c r="Q18" s="5">
        <v>74020.38</v>
      </c>
      <c r="R18" s="5">
        <v>74152.83</v>
      </c>
      <c r="S18" s="5">
        <v>72242.350000000006</v>
      </c>
      <c r="T18" s="5">
        <v>57100.36</v>
      </c>
      <c r="U18" s="5">
        <v>58884.52</v>
      </c>
      <c r="V18" s="5">
        <v>60385.41</v>
      </c>
      <c r="W18" s="5">
        <v>58679.03</v>
      </c>
      <c r="X18" s="5">
        <v>61800</v>
      </c>
      <c r="Y18" s="5">
        <v>59998.49</v>
      </c>
      <c r="Z18" s="5">
        <v>58275.69</v>
      </c>
      <c r="AA18" s="5">
        <v>60154.38</v>
      </c>
      <c r="AB18" s="5">
        <v>61579.45</v>
      </c>
      <c r="AC18" s="5">
        <v>63296.9</v>
      </c>
      <c r="AD18" s="5">
        <v>60101.73</v>
      </c>
      <c r="AE18" s="5">
        <v>52225.46</v>
      </c>
      <c r="AF18" s="5">
        <v>72869.179999999993</v>
      </c>
      <c r="AG18" s="5">
        <v>72574.92</v>
      </c>
      <c r="AH18" s="105">
        <f t="shared" si="0"/>
        <v>1680661.9699999995</v>
      </c>
    </row>
    <row r="19" spans="2:34" ht="15.75" thickBot="1" x14ac:dyDescent="0.3">
      <c r="B19" s="15" t="s">
        <v>83</v>
      </c>
      <c r="C19" s="102" t="s">
        <v>1</v>
      </c>
      <c r="D19" s="106">
        <f>(D39*10^6/9500/0.84)+((IF(D31&lt;0,D30*75.19,(D30-D31)*75.19)))+(SUM(D5:D12))+D16+D17</f>
        <v>45572.912430000011</v>
      </c>
      <c r="E19" s="106">
        <f t="shared" ref="E19:AG19" si="2">(E39*10^6/9500/0.84)+((IF(E31&lt;0,E30*75.19,(E30-E31)*75.19)))+(SUM(E5:E12))+E16+E17</f>
        <v>34416.8701</v>
      </c>
      <c r="F19" s="106">
        <f t="shared" si="2"/>
        <v>0</v>
      </c>
      <c r="G19" s="106">
        <f t="shared" si="2"/>
        <v>0</v>
      </c>
      <c r="H19" s="106">
        <f t="shared" si="2"/>
        <v>9172.6554000000015</v>
      </c>
      <c r="I19" s="106">
        <f t="shared" si="2"/>
        <v>25474.909999999996</v>
      </c>
      <c r="J19" s="106">
        <f t="shared" si="2"/>
        <v>33540.377380000005</v>
      </c>
      <c r="K19" s="106">
        <f t="shared" si="2"/>
        <v>36737.5913</v>
      </c>
      <c r="L19" s="106">
        <f t="shared" si="2"/>
        <v>38416.255299999997</v>
      </c>
      <c r="M19" s="106">
        <f t="shared" si="2"/>
        <v>35394.305</v>
      </c>
      <c r="N19" s="106">
        <f t="shared" si="2"/>
        <v>32453.488000000005</v>
      </c>
      <c r="O19" s="106">
        <f t="shared" si="2"/>
        <v>36229.199299999993</v>
      </c>
      <c r="P19" s="106">
        <f t="shared" si="2"/>
        <v>43907.69000000001</v>
      </c>
      <c r="Q19" s="106">
        <f t="shared" si="2"/>
        <v>49502.606500000009</v>
      </c>
      <c r="R19" s="106">
        <f t="shared" si="2"/>
        <v>50351.596100000002</v>
      </c>
      <c r="S19" s="106">
        <f t="shared" si="2"/>
        <v>48164.332320000001</v>
      </c>
      <c r="T19" s="106">
        <f t="shared" si="2"/>
        <v>33246.702599999997</v>
      </c>
      <c r="U19" s="106">
        <f t="shared" si="2"/>
        <v>35731.970099999999</v>
      </c>
      <c r="V19" s="106">
        <f t="shared" si="2"/>
        <v>37099.602080000004</v>
      </c>
      <c r="W19" s="106">
        <f t="shared" si="2"/>
        <v>35866.449000000001</v>
      </c>
      <c r="X19" s="106">
        <f t="shared" si="2"/>
        <v>38565.849499999997</v>
      </c>
      <c r="Y19" s="106">
        <f t="shared" si="2"/>
        <v>36877.828100000006</v>
      </c>
      <c r="Z19" s="106">
        <f t="shared" si="2"/>
        <v>35589.843699999998</v>
      </c>
      <c r="AA19" s="106">
        <f t="shared" si="2"/>
        <v>36618.44709999999</v>
      </c>
      <c r="AB19" s="106">
        <f t="shared" si="2"/>
        <v>38797.916419999994</v>
      </c>
      <c r="AC19" s="106">
        <f t="shared" si="2"/>
        <v>40733.090000000004</v>
      </c>
      <c r="AD19" s="106">
        <f t="shared" si="2"/>
        <v>38232.1391</v>
      </c>
      <c r="AE19" s="106">
        <f t="shared" si="2"/>
        <v>42089.835699999996</v>
      </c>
      <c r="AF19" s="106">
        <f t="shared" si="2"/>
        <v>49910.816300000006</v>
      </c>
      <c r="AG19" s="106">
        <f t="shared" si="2"/>
        <v>48707.284499999994</v>
      </c>
      <c r="AH19" s="107">
        <f t="shared" si="0"/>
        <v>1067402.5633300003</v>
      </c>
    </row>
    <row r="20" spans="2:34" ht="16.5" thickBot="1" x14ac:dyDescent="0.3">
      <c r="B20" s="231" t="s">
        <v>17</v>
      </c>
      <c r="C20" s="232"/>
      <c r="D20" s="243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5"/>
    </row>
    <row r="21" spans="2:34" x14ac:dyDescent="0.25">
      <c r="B21" s="15" t="s">
        <v>18</v>
      </c>
      <c r="C21" s="16" t="s">
        <v>46</v>
      </c>
      <c r="D21" s="60">
        <v>46</v>
      </c>
      <c r="E21" s="61">
        <v>40.76</v>
      </c>
      <c r="F21" s="61">
        <v>35</v>
      </c>
      <c r="G21" s="61">
        <v>51.27</v>
      </c>
      <c r="H21" s="61">
        <v>37</v>
      </c>
      <c r="I21" s="61">
        <v>36.200000000000003</v>
      </c>
      <c r="J21" s="61">
        <v>45</v>
      </c>
      <c r="K21" s="61">
        <v>49.76</v>
      </c>
      <c r="L21" s="61">
        <v>48</v>
      </c>
      <c r="M21" s="61">
        <v>55</v>
      </c>
      <c r="N21" s="61">
        <v>56.8</v>
      </c>
      <c r="O21" s="61">
        <v>53.49</v>
      </c>
      <c r="P21" s="61">
        <v>34.65</v>
      </c>
      <c r="Q21" s="61">
        <v>31.56</v>
      </c>
      <c r="R21" s="61">
        <v>30.22</v>
      </c>
      <c r="S21" s="61">
        <v>33</v>
      </c>
      <c r="T21" s="61">
        <v>35.9</v>
      </c>
      <c r="U21" s="61">
        <v>35</v>
      </c>
      <c r="V21" s="61">
        <v>35</v>
      </c>
      <c r="W21" s="61">
        <v>34.880000000000003</v>
      </c>
      <c r="X21" s="61">
        <v>48.88</v>
      </c>
      <c r="Y21" s="61">
        <v>56.27</v>
      </c>
      <c r="Z21" s="61">
        <v>49.1</v>
      </c>
      <c r="AA21" s="61">
        <v>49.15</v>
      </c>
      <c r="AB21" s="61">
        <v>42</v>
      </c>
      <c r="AC21" s="61">
        <v>33.49</v>
      </c>
      <c r="AD21" s="61">
        <v>48.71</v>
      </c>
      <c r="AE21" s="61">
        <v>49.4</v>
      </c>
      <c r="AF21" s="61">
        <v>54.6</v>
      </c>
      <c r="AG21" s="61">
        <v>61.46</v>
      </c>
      <c r="AH21" s="63">
        <f>SUM(D21:AG21)</f>
        <v>1317.55</v>
      </c>
    </row>
    <row r="22" spans="2:34" ht="15.75" thickBot="1" x14ac:dyDescent="0.3">
      <c r="B22" s="15" t="s">
        <v>19</v>
      </c>
      <c r="C22" s="17" t="s">
        <v>46</v>
      </c>
      <c r="D22" s="68">
        <v>33</v>
      </c>
      <c r="E22" s="69">
        <v>32.6</v>
      </c>
      <c r="F22" s="69">
        <v>20</v>
      </c>
      <c r="G22" s="69">
        <v>13</v>
      </c>
      <c r="H22" s="69">
        <v>16</v>
      </c>
      <c r="I22" s="69">
        <v>20.8</v>
      </c>
      <c r="J22" s="69">
        <v>26</v>
      </c>
      <c r="K22" s="69">
        <v>31.51</v>
      </c>
      <c r="L22" s="69">
        <v>27</v>
      </c>
      <c r="M22" s="69">
        <v>33.299999999999997</v>
      </c>
      <c r="N22" s="69">
        <v>43.78</v>
      </c>
      <c r="O22" s="69">
        <v>36.200000000000003</v>
      </c>
      <c r="P22" s="69">
        <v>34.119999999999997</v>
      </c>
      <c r="Q22" s="69">
        <v>39.61</v>
      </c>
      <c r="R22" s="69">
        <v>47.56</v>
      </c>
      <c r="S22" s="69">
        <v>45</v>
      </c>
      <c r="T22" s="69">
        <v>44.34</v>
      </c>
      <c r="U22" s="69">
        <v>37</v>
      </c>
      <c r="V22" s="69">
        <v>37</v>
      </c>
      <c r="W22" s="69">
        <v>33.15</v>
      </c>
      <c r="X22" s="69">
        <v>32.17</v>
      </c>
      <c r="Y22" s="69">
        <v>28.93</v>
      </c>
      <c r="Z22" s="69">
        <v>28.61</v>
      </c>
      <c r="AA22" s="69">
        <v>32.270000000000003</v>
      </c>
      <c r="AB22" s="69">
        <v>31</v>
      </c>
      <c r="AC22" s="69">
        <v>33.270000000000003</v>
      </c>
      <c r="AD22" s="69">
        <v>28.44</v>
      </c>
      <c r="AE22" s="69">
        <v>34.29</v>
      </c>
      <c r="AF22" s="69">
        <v>34.49</v>
      </c>
      <c r="AG22" s="69">
        <v>35.68</v>
      </c>
      <c r="AH22" s="71">
        <f>SUM(D22:AG22)</f>
        <v>970.11999999999989</v>
      </c>
    </row>
    <row r="23" spans="2:34" ht="16.5" thickBot="1" x14ac:dyDescent="0.3">
      <c r="B23" s="231" t="s">
        <v>34</v>
      </c>
      <c r="C23" s="232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30"/>
    </row>
    <row r="24" spans="2:34" ht="15.75" thickBot="1" x14ac:dyDescent="0.3">
      <c r="B24" s="15" t="s">
        <v>20</v>
      </c>
      <c r="C24" s="21" t="s">
        <v>47</v>
      </c>
      <c r="D24" s="72">
        <v>5950</v>
      </c>
      <c r="E24" s="73">
        <v>7200</v>
      </c>
      <c r="F24" s="73">
        <v>95800</v>
      </c>
      <c r="G24" s="73">
        <v>85600</v>
      </c>
      <c r="H24" s="73">
        <v>49500</v>
      </c>
      <c r="I24" s="73">
        <v>5600</v>
      </c>
      <c r="J24" s="73">
        <v>6050</v>
      </c>
      <c r="K24" s="73">
        <v>5700</v>
      </c>
      <c r="L24" s="73">
        <v>5700</v>
      </c>
      <c r="M24" s="73">
        <v>6950</v>
      </c>
      <c r="N24" s="73">
        <v>6900</v>
      </c>
      <c r="O24" s="73">
        <v>5650</v>
      </c>
      <c r="P24" s="73">
        <v>5950</v>
      </c>
      <c r="Q24" s="73">
        <v>7100</v>
      </c>
      <c r="R24" s="73">
        <v>6900</v>
      </c>
      <c r="S24" s="73">
        <v>7300</v>
      </c>
      <c r="T24" s="73">
        <v>5800</v>
      </c>
      <c r="U24" s="73">
        <v>6450</v>
      </c>
      <c r="V24" s="73">
        <v>6850</v>
      </c>
      <c r="W24" s="73">
        <v>6350</v>
      </c>
      <c r="X24" s="73">
        <v>7200</v>
      </c>
      <c r="Y24" s="73">
        <v>7300</v>
      </c>
      <c r="Z24" s="73">
        <v>7900</v>
      </c>
      <c r="AA24" s="73">
        <v>5950</v>
      </c>
      <c r="AB24" s="73">
        <v>6000</v>
      </c>
      <c r="AC24" s="73">
        <v>5400</v>
      </c>
      <c r="AD24" s="73">
        <v>12600</v>
      </c>
      <c r="AE24" s="73">
        <v>81450</v>
      </c>
      <c r="AF24" s="73">
        <v>5900</v>
      </c>
      <c r="AG24" s="73">
        <v>5900</v>
      </c>
      <c r="AH24" s="75">
        <f>SUM(D24:AG24)</f>
        <v>484900</v>
      </c>
    </row>
    <row r="25" spans="2:34" ht="16.5" thickBot="1" x14ac:dyDescent="0.3">
      <c r="B25" s="231" t="s">
        <v>35</v>
      </c>
      <c r="C25" s="232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9"/>
    </row>
    <row r="26" spans="2:34" x14ac:dyDescent="0.25">
      <c r="B26" s="19" t="s">
        <v>15</v>
      </c>
      <c r="C26" s="20" t="s">
        <v>21</v>
      </c>
      <c r="D26" s="162">
        <v>123600</v>
      </c>
      <c r="E26" s="162">
        <v>121424</v>
      </c>
      <c r="F26" s="174">
        <v>0</v>
      </c>
      <c r="G26" s="173">
        <v>0</v>
      </c>
      <c r="H26" s="162">
        <v>39056</v>
      </c>
      <c r="I26" s="162">
        <v>96240</v>
      </c>
      <c r="J26" s="162">
        <v>106752</v>
      </c>
      <c r="K26" s="162">
        <v>114592</v>
      </c>
      <c r="L26" s="162">
        <v>126368</v>
      </c>
      <c r="M26" s="174">
        <v>124998</v>
      </c>
      <c r="N26" s="173">
        <v>121744</v>
      </c>
      <c r="O26" s="162">
        <v>123600</v>
      </c>
      <c r="P26" s="162">
        <v>125904</v>
      </c>
      <c r="Q26" s="162">
        <v>126912</v>
      </c>
      <c r="R26" s="162">
        <v>125260</v>
      </c>
      <c r="S26" s="162">
        <v>126464</v>
      </c>
      <c r="T26" s="174">
        <v>125376</v>
      </c>
      <c r="U26" s="173">
        <v>120550</v>
      </c>
      <c r="V26" s="162">
        <v>119328</v>
      </c>
      <c r="W26" s="162">
        <v>118115</v>
      </c>
      <c r="X26" s="162">
        <v>122224</v>
      </c>
      <c r="Y26" s="162">
        <v>122352</v>
      </c>
      <c r="Z26" s="162">
        <v>121024</v>
      </c>
      <c r="AA26" s="174">
        <v>126192</v>
      </c>
      <c r="AB26" s="173">
        <v>123040</v>
      </c>
      <c r="AC26" s="162">
        <v>121280</v>
      </c>
      <c r="AD26" s="162">
        <v>113408</v>
      </c>
      <c r="AE26" s="162">
        <v>40000</v>
      </c>
      <c r="AF26" s="162">
        <v>128048</v>
      </c>
      <c r="AG26" s="162">
        <v>135600</v>
      </c>
      <c r="AH26" s="63">
        <f>SUM(D26:AG26)</f>
        <v>3239451</v>
      </c>
    </row>
    <row r="27" spans="2:34" x14ac:dyDescent="0.25">
      <c r="B27" s="53" t="s">
        <v>79</v>
      </c>
      <c r="C27" s="14" t="s">
        <v>80</v>
      </c>
      <c r="D27" s="30">
        <f>(D26/24000)</f>
        <v>5.15</v>
      </c>
      <c r="E27" s="23">
        <f t="shared" ref="E27:AG27" si="3">(E26/24000)</f>
        <v>5.059333333333333</v>
      </c>
      <c r="F27" s="23">
        <f t="shared" si="3"/>
        <v>0</v>
      </c>
      <c r="G27" s="23">
        <f t="shared" si="3"/>
        <v>0</v>
      </c>
      <c r="H27" s="23">
        <f t="shared" si="3"/>
        <v>1.6273333333333333</v>
      </c>
      <c r="I27" s="23">
        <f t="shared" si="3"/>
        <v>4.01</v>
      </c>
      <c r="J27" s="23">
        <f t="shared" si="3"/>
        <v>4.4480000000000004</v>
      </c>
      <c r="K27" s="23">
        <f t="shared" si="3"/>
        <v>4.7746666666666666</v>
      </c>
      <c r="L27" s="23">
        <f t="shared" si="3"/>
        <v>5.2653333333333334</v>
      </c>
      <c r="M27" s="23">
        <f t="shared" si="3"/>
        <v>5.2082499999999996</v>
      </c>
      <c r="N27" s="23">
        <f t="shared" si="3"/>
        <v>5.0726666666666667</v>
      </c>
      <c r="O27" s="23">
        <f t="shared" si="3"/>
        <v>5.15</v>
      </c>
      <c r="P27" s="23">
        <f t="shared" si="3"/>
        <v>5.2460000000000004</v>
      </c>
      <c r="Q27" s="23">
        <f t="shared" si="3"/>
        <v>5.2880000000000003</v>
      </c>
      <c r="R27" s="23">
        <f t="shared" si="3"/>
        <v>5.2191666666666663</v>
      </c>
      <c r="S27" s="23">
        <f t="shared" si="3"/>
        <v>5.269333333333333</v>
      </c>
      <c r="T27" s="23">
        <f t="shared" si="3"/>
        <v>5.2240000000000002</v>
      </c>
      <c r="U27" s="23">
        <f t="shared" si="3"/>
        <v>5.0229166666666663</v>
      </c>
      <c r="V27" s="23">
        <f t="shared" si="3"/>
        <v>4.9720000000000004</v>
      </c>
      <c r="W27" s="23">
        <f t="shared" si="3"/>
        <v>4.9214583333333337</v>
      </c>
      <c r="X27" s="23">
        <f t="shared" si="3"/>
        <v>5.0926666666666662</v>
      </c>
      <c r="Y27" s="23">
        <f t="shared" si="3"/>
        <v>5.0979999999999999</v>
      </c>
      <c r="Z27" s="23">
        <f t="shared" si="3"/>
        <v>5.0426666666666664</v>
      </c>
      <c r="AA27" s="23">
        <f t="shared" si="3"/>
        <v>5.258</v>
      </c>
      <c r="AB27" s="23">
        <f t="shared" si="3"/>
        <v>5.1266666666666669</v>
      </c>
      <c r="AC27" s="23">
        <f t="shared" si="3"/>
        <v>5.0533333333333337</v>
      </c>
      <c r="AD27" s="23">
        <f t="shared" si="3"/>
        <v>4.7253333333333334</v>
      </c>
      <c r="AE27" s="23">
        <f t="shared" si="3"/>
        <v>1.6666666666666667</v>
      </c>
      <c r="AF27" s="23">
        <f t="shared" si="3"/>
        <v>5.3353333333333337</v>
      </c>
      <c r="AG27" s="23">
        <f t="shared" si="3"/>
        <v>5.65</v>
      </c>
      <c r="AH27" s="44"/>
    </row>
    <row r="28" spans="2:34" ht="15.75" thickBot="1" x14ac:dyDescent="0.3">
      <c r="B28" s="53" t="s">
        <v>81</v>
      </c>
      <c r="C28" s="14" t="s">
        <v>82</v>
      </c>
      <c r="D28" s="68">
        <f t="shared" ref="D28:AG28" si="4">IFERROR(D13/D26,"")</f>
        <v>0.32321359223300966</v>
      </c>
      <c r="E28" s="68">
        <f t="shared" si="4"/>
        <v>0.32417643958360787</v>
      </c>
      <c r="F28" s="68" t="str">
        <f t="shared" si="4"/>
        <v/>
      </c>
      <c r="G28" s="68" t="str">
        <f t="shared" si="4"/>
        <v/>
      </c>
      <c r="H28" s="68">
        <f t="shared" si="4"/>
        <v>0.39985226341663249</v>
      </c>
      <c r="I28" s="68">
        <f t="shared" si="4"/>
        <v>0.35834382793017461</v>
      </c>
      <c r="J28" s="68">
        <f t="shared" si="4"/>
        <v>0.34214066247002395</v>
      </c>
      <c r="K28" s="68">
        <f t="shared" si="4"/>
        <v>0.33317474169226474</v>
      </c>
      <c r="L28" s="68">
        <f t="shared" si="4"/>
        <v>0.32114253608508481</v>
      </c>
      <c r="M28" s="68">
        <f t="shared" si="4"/>
        <v>0.32151634426150821</v>
      </c>
      <c r="N28" s="68">
        <f t="shared" si="4"/>
        <v>0.3259354054409252</v>
      </c>
      <c r="O28" s="68">
        <f t="shared" si="4"/>
        <v>0.32199433656957926</v>
      </c>
      <c r="P28" s="68">
        <f t="shared" si="4"/>
        <v>0.32077614690557887</v>
      </c>
      <c r="Q28" s="68">
        <f t="shared" si="4"/>
        <v>0.31884770549672214</v>
      </c>
      <c r="R28" s="68">
        <f t="shared" si="4"/>
        <v>0.31849273511096921</v>
      </c>
      <c r="S28" s="68">
        <f t="shared" si="4"/>
        <v>0.31973960969129556</v>
      </c>
      <c r="T28" s="68">
        <f t="shared" si="4"/>
        <v>0.32408754466564577</v>
      </c>
      <c r="U28" s="68">
        <f t="shared" si="4"/>
        <v>0.32968643716300289</v>
      </c>
      <c r="V28" s="68">
        <f t="shared" si="4"/>
        <v>0.3309960780370072</v>
      </c>
      <c r="W28" s="68">
        <f t="shared" si="4"/>
        <v>0.32743597341573888</v>
      </c>
      <c r="X28" s="68">
        <f t="shared" si="4"/>
        <v>0.32431911899463284</v>
      </c>
      <c r="Y28" s="68">
        <f t="shared" si="4"/>
        <v>0.32517792925330191</v>
      </c>
      <c r="Z28" s="68">
        <f t="shared" si="4"/>
        <v>0.3273084677419355</v>
      </c>
      <c r="AA28" s="68">
        <f t="shared" si="4"/>
        <v>0.32085219348294663</v>
      </c>
      <c r="AB28" s="68">
        <f t="shared" si="4"/>
        <v>0.32415019505851755</v>
      </c>
      <c r="AC28" s="68">
        <f t="shared" si="4"/>
        <v>0.32693354221635884</v>
      </c>
      <c r="AD28" s="68">
        <f t="shared" si="4"/>
        <v>0.33432165279345372</v>
      </c>
      <c r="AE28" s="68">
        <f t="shared" si="4"/>
        <v>0.43509999999999999</v>
      </c>
      <c r="AF28" s="68">
        <f t="shared" si="4"/>
        <v>0.31733568661751843</v>
      </c>
      <c r="AG28" s="68">
        <f t="shared" si="4"/>
        <v>0.30841165191740416</v>
      </c>
      <c r="AH28" s="71"/>
    </row>
    <row r="29" spans="2:34" ht="16.5" thickBot="1" x14ac:dyDescent="0.3">
      <c r="B29" s="231" t="s">
        <v>22</v>
      </c>
      <c r="C29" s="232"/>
      <c r="D29" s="228"/>
      <c r="E29" s="229"/>
      <c r="F29" s="229"/>
      <c r="G29" s="229" t="s">
        <v>27</v>
      </c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30"/>
    </row>
    <row r="30" spans="2:34" ht="15.75" thickBot="1" x14ac:dyDescent="0.3">
      <c r="B30" s="15" t="s">
        <v>24</v>
      </c>
      <c r="C30" s="16" t="s">
        <v>23</v>
      </c>
      <c r="D30" s="60">
        <v>235</v>
      </c>
      <c r="E30" s="61">
        <v>234</v>
      </c>
      <c r="F30" s="61">
        <v>0</v>
      </c>
      <c r="G30" s="61">
        <v>0</v>
      </c>
      <c r="H30" s="61">
        <v>116.66</v>
      </c>
      <c r="I30" s="61">
        <v>301.5</v>
      </c>
      <c r="J30" s="61">
        <v>299.78399999999999</v>
      </c>
      <c r="K30" s="61">
        <v>296</v>
      </c>
      <c r="L30" s="61">
        <v>296.62</v>
      </c>
      <c r="M30" s="61">
        <v>275.14999999999998</v>
      </c>
      <c r="N30" s="61">
        <v>248.9</v>
      </c>
      <c r="O30" s="61">
        <v>238</v>
      </c>
      <c r="P30" s="61">
        <v>238</v>
      </c>
      <c r="Q30" s="61">
        <v>235.58</v>
      </c>
      <c r="R30" s="61">
        <v>238</v>
      </c>
      <c r="S30" s="61">
        <v>235</v>
      </c>
      <c r="T30" s="61">
        <v>250.1</v>
      </c>
      <c r="U30" s="61">
        <v>250</v>
      </c>
      <c r="V30" s="61">
        <v>274</v>
      </c>
      <c r="W30" s="61">
        <v>233</v>
      </c>
      <c r="X30" s="61">
        <v>248</v>
      </c>
      <c r="Y30" s="61">
        <v>257</v>
      </c>
      <c r="Z30" s="61">
        <v>270</v>
      </c>
      <c r="AA30" s="61">
        <v>265.60000000000002</v>
      </c>
      <c r="AB30" s="61">
        <v>277.03399999999999</v>
      </c>
      <c r="AC30" s="61">
        <v>275.8</v>
      </c>
      <c r="AD30" s="61">
        <v>238.20699999999999</v>
      </c>
      <c r="AE30" s="61">
        <v>98.03</v>
      </c>
      <c r="AF30" s="61">
        <v>268.7</v>
      </c>
      <c r="AG30" s="61">
        <v>276</v>
      </c>
      <c r="AH30" s="63">
        <f t="shared" ref="AH30:AH37" si="5">SUM(D30:AG30)</f>
        <v>6969.665</v>
      </c>
    </row>
    <row r="31" spans="2:34" x14ac:dyDescent="0.25">
      <c r="B31" s="15" t="s">
        <v>50</v>
      </c>
      <c r="C31" s="16" t="s">
        <v>23</v>
      </c>
      <c r="D31" s="28">
        <v>2.8029999999999902</v>
      </c>
      <c r="E31" s="3">
        <v>0.21000000000000085</v>
      </c>
      <c r="F31" s="3">
        <v>0</v>
      </c>
      <c r="G31" s="3">
        <v>0</v>
      </c>
      <c r="H31" s="3">
        <v>0</v>
      </c>
      <c r="I31" s="3">
        <v>17.499999999999993</v>
      </c>
      <c r="J31" s="3">
        <v>5.8819999999999979</v>
      </c>
      <c r="K31" s="3">
        <v>8.730000000000004</v>
      </c>
      <c r="L31" s="3">
        <v>9.6500000000000057</v>
      </c>
      <c r="M31" s="3">
        <v>11.249999999999972</v>
      </c>
      <c r="N31" s="3">
        <v>16.700000000000006</v>
      </c>
      <c r="O31" s="3">
        <v>18.529999999999987</v>
      </c>
      <c r="P31" s="3">
        <v>15.999999999999993</v>
      </c>
      <c r="Q31" s="3">
        <v>22.23</v>
      </c>
      <c r="R31" s="3">
        <v>23.810000000000002</v>
      </c>
      <c r="S31" s="3">
        <v>16.871999999999989</v>
      </c>
      <c r="T31" s="3">
        <v>13.559999999999985</v>
      </c>
      <c r="U31" s="3">
        <v>13.210000000000008</v>
      </c>
      <c r="V31" s="3">
        <v>19.568000000000008</v>
      </c>
      <c r="W31" s="3">
        <v>17.899999999999999</v>
      </c>
      <c r="X31" s="3">
        <v>14.95</v>
      </c>
      <c r="Y31" s="3">
        <v>16.009999999999998</v>
      </c>
      <c r="Z31" s="3">
        <v>12.77</v>
      </c>
      <c r="AA31" s="3">
        <v>15.510000000000034</v>
      </c>
      <c r="AB31" s="3">
        <v>21.766000000000005</v>
      </c>
      <c r="AC31" s="3">
        <v>19.800000000000004</v>
      </c>
      <c r="AD31" s="3">
        <v>17.717000000000002</v>
      </c>
      <c r="AE31" s="3">
        <v>0</v>
      </c>
      <c r="AF31" s="3">
        <v>16.929999999999978</v>
      </c>
      <c r="AG31" s="3">
        <v>13.45</v>
      </c>
      <c r="AH31" s="44">
        <f t="shared" si="5"/>
        <v>383.30799999999994</v>
      </c>
    </row>
    <row r="32" spans="2:34" x14ac:dyDescent="0.25">
      <c r="B32" s="15" t="s">
        <v>25</v>
      </c>
      <c r="C32" s="18" t="s">
        <v>23</v>
      </c>
      <c r="D32" s="28">
        <v>3.9</v>
      </c>
      <c r="E32" s="3">
        <v>24</v>
      </c>
      <c r="F32" s="3">
        <v>6</v>
      </c>
      <c r="G32" s="3">
        <v>19</v>
      </c>
      <c r="H32" s="3">
        <v>22.7</v>
      </c>
      <c r="I32" s="3">
        <v>21</v>
      </c>
      <c r="J32" s="3">
        <v>25</v>
      </c>
      <c r="K32" s="3">
        <v>24.5</v>
      </c>
      <c r="L32" s="3">
        <v>16</v>
      </c>
      <c r="M32" s="3">
        <v>5</v>
      </c>
      <c r="N32" s="3">
        <v>10</v>
      </c>
      <c r="O32" s="3">
        <v>10</v>
      </c>
      <c r="P32" s="3">
        <v>4</v>
      </c>
      <c r="Q32" s="3">
        <v>3</v>
      </c>
      <c r="R32" s="3">
        <v>3</v>
      </c>
      <c r="S32" s="3">
        <v>5</v>
      </c>
      <c r="T32" s="3">
        <v>10</v>
      </c>
      <c r="U32" s="3">
        <v>17</v>
      </c>
      <c r="V32" s="3">
        <v>20</v>
      </c>
      <c r="W32" s="3">
        <v>21</v>
      </c>
      <c r="X32" s="3">
        <v>6</v>
      </c>
      <c r="Y32" s="3">
        <v>2.8</v>
      </c>
      <c r="Z32" s="3">
        <v>5</v>
      </c>
      <c r="AA32" s="3">
        <v>17</v>
      </c>
      <c r="AB32" s="3">
        <v>15</v>
      </c>
      <c r="AC32" s="3">
        <v>18</v>
      </c>
      <c r="AD32" s="3">
        <v>18</v>
      </c>
      <c r="AE32" s="3">
        <v>4</v>
      </c>
      <c r="AF32" s="3">
        <v>13</v>
      </c>
      <c r="AG32" s="3">
        <v>6</v>
      </c>
      <c r="AH32" s="44">
        <f t="shared" si="5"/>
        <v>374.90000000000003</v>
      </c>
    </row>
    <row r="33" spans="2:36" ht="15.75" customHeight="1" x14ac:dyDescent="0.25">
      <c r="B33" s="15" t="s">
        <v>26</v>
      </c>
      <c r="C33" s="18" t="s">
        <v>23</v>
      </c>
      <c r="D33" s="28">
        <v>5.3</v>
      </c>
      <c r="E33" s="3">
        <v>15</v>
      </c>
      <c r="F33" s="3">
        <v>7</v>
      </c>
      <c r="G33" s="3">
        <v>2</v>
      </c>
      <c r="H33" s="3">
        <v>0</v>
      </c>
      <c r="I33" s="3">
        <v>9.5</v>
      </c>
      <c r="J33" s="3">
        <v>7</v>
      </c>
      <c r="K33" s="3">
        <v>14.2</v>
      </c>
      <c r="L33" s="3">
        <v>19</v>
      </c>
      <c r="M33" s="3">
        <v>12</v>
      </c>
      <c r="N33" s="3">
        <v>20</v>
      </c>
      <c r="O33" s="3">
        <v>17</v>
      </c>
      <c r="P33" s="3">
        <v>3</v>
      </c>
      <c r="Q33" s="3">
        <v>5</v>
      </c>
      <c r="R33" s="3">
        <v>1</v>
      </c>
      <c r="S33" s="3">
        <v>2</v>
      </c>
      <c r="T33" s="3">
        <v>8</v>
      </c>
      <c r="U33" s="3">
        <v>14</v>
      </c>
      <c r="V33" s="3">
        <v>5</v>
      </c>
      <c r="W33" s="3">
        <v>8</v>
      </c>
      <c r="X33" s="3">
        <v>2</v>
      </c>
      <c r="Y33" s="3">
        <v>0.6</v>
      </c>
      <c r="Z33" s="3">
        <v>2</v>
      </c>
      <c r="AA33" s="3">
        <v>7</v>
      </c>
      <c r="AB33" s="3">
        <v>0</v>
      </c>
      <c r="AC33" s="3">
        <v>0</v>
      </c>
      <c r="AD33" s="3">
        <v>2</v>
      </c>
      <c r="AE33" s="3">
        <v>2</v>
      </c>
      <c r="AF33" s="3">
        <v>6</v>
      </c>
      <c r="AG33" s="3">
        <v>6</v>
      </c>
      <c r="AH33" s="44">
        <f t="shared" si="5"/>
        <v>201.6</v>
      </c>
    </row>
    <row r="34" spans="2:36" ht="15.75" customHeight="1" x14ac:dyDescent="0.25">
      <c r="B34" s="15" t="s">
        <v>0</v>
      </c>
      <c r="C34" s="18" t="s">
        <v>23</v>
      </c>
      <c r="D34" s="28">
        <f>D5*9500/565/0.7/1000</f>
        <v>0</v>
      </c>
      <c r="E34" s="28">
        <f t="shared" ref="E34:AG35" si="6">E5*9500/565/0.7/1000</f>
        <v>0</v>
      </c>
      <c r="F34" s="28">
        <f t="shared" si="6"/>
        <v>0</v>
      </c>
      <c r="G34" s="28">
        <f t="shared" si="6"/>
        <v>0</v>
      </c>
      <c r="H34" s="28">
        <f t="shared" si="6"/>
        <v>0</v>
      </c>
      <c r="I34" s="28">
        <f t="shared" si="6"/>
        <v>58.393173198482934</v>
      </c>
      <c r="J34" s="28">
        <f t="shared" si="6"/>
        <v>54.319823008849561</v>
      </c>
      <c r="K34" s="28">
        <f t="shared" si="6"/>
        <v>12.370417193426043</v>
      </c>
      <c r="L34" s="28">
        <f t="shared" si="6"/>
        <v>71.512180783817968</v>
      </c>
      <c r="M34" s="28">
        <f t="shared" si="6"/>
        <v>41.141125158027819</v>
      </c>
      <c r="N34" s="28">
        <f t="shared" si="6"/>
        <v>1.4047029077117572</v>
      </c>
      <c r="O34" s="28">
        <f t="shared" si="6"/>
        <v>21.874981036662454</v>
      </c>
      <c r="P34" s="28">
        <f t="shared" si="6"/>
        <v>2.2074589127686477</v>
      </c>
      <c r="Q34" s="28">
        <f t="shared" si="6"/>
        <v>2.1406826801517069</v>
      </c>
      <c r="R34" s="28">
        <f t="shared" si="6"/>
        <v>0.46815423514538557</v>
      </c>
      <c r="S34" s="28">
        <f t="shared" si="6"/>
        <v>0</v>
      </c>
      <c r="T34" s="28">
        <f t="shared" si="6"/>
        <v>0</v>
      </c>
      <c r="U34" s="28">
        <f t="shared" si="6"/>
        <v>0</v>
      </c>
      <c r="V34" s="28">
        <f t="shared" si="6"/>
        <v>28.297149178255378</v>
      </c>
      <c r="W34" s="28">
        <f t="shared" si="6"/>
        <v>53.829329962073331</v>
      </c>
      <c r="X34" s="28">
        <f t="shared" si="6"/>
        <v>66.695524652338818</v>
      </c>
      <c r="Y34" s="28">
        <f t="shared" si="6"/>
        <v>73.117572692793942</v>
      </c>
      <c r="Z34" s="28">
        <f t="shared" si="6"/>
        <v>68.702414664981049</v>
      </c>
      <c r="AA34" s="28">
        <f t="shared" si="6"/>
        <v>53.851428571428571</v>
      </c>
      <c r="AB34" s="28">
        <f t="shared" si="6"/>
        <v>58.333603034134008</v>
      </c>
      <c r="AC34" s="28">
        <f t="shared" si="6"/>
        <v>73.309734513274336</v>
      </c>
      <c r="AD34" s="28">
        <f t="shared" si="6"/>
        <v>34.518508217446275</v>
      </c>
      <c r="AE34" s="28">
        <f t="shared" si="6"/>
        <v>37.93022123893806</v>
      </c>
      <c r="AF34" s="28">
        <f t="shared" si="6"/>
        <v>24.550834386852085</v>
      </c>
      <c r="AG34" s="28">
        <f t="shared" si="6"/>
        <v>36.725967130214919</v>
      </c>
      <c r="AH34" s="44">
        <f t="shared" si="5"/>
        <v>875.69498735777506</v>
      </c>
    </row>
    <row r="35" spans="2:36" ht="15.75" customHeight="1" x14ac:dyDescent="0.25">
      <c r="B35" s="15" t="s">
        <v>2</v>
      </c>
      <c r="C35" s="18" t="s">
        <v>23</v>
      </c>
      <c r="D35" s="28">
        <f>D6*9500/565/0.7/1000</f>
        <v>0</v>
      </c>
      <c r="E35" s="28">
        <f t="shared" si="6"/>
        <v>0</v>
      </c>
      <c r="F35" s="28">
        <f>F6*9500/565/0.7/1000</f>
        <v>0</v>
      </c>
      <c r="G35" s="28">
        <f t="shared" si="6"/>
        <v>0</v>
      </c>
      <c r="H35" s="28">
        <f t="shared" si="6"/>
        <v>0</v>
      </c>
      <c r="I35" s="28">
        <f t="shared" si="6"/>
        <v>0</v>
      </c>
      <c r="J35" s="28">
        <f t="shared" si="6"/>
        <v>125.36372945638433</v>
      </c>
      <c r="K35" s="28">
        <f t="shared" si="6"/>
        <v>127.69152970922882</v>
      </c>
      <c r="L35" s="28">
        <f t="shared" si="6"/>
        <v>16.724083438685213</v>
      </c>
      <c r="M35" s="28">
        <f t="shared" si="6"/>
        <v>0</v>
      </c>
      <c r="N35" s="28">
        <f t="shared" si="6"/>
        <v>3.744753476611884</v>
      </c>
      <c r="O35" s="28">
        <f t="shared" si="6"/>
        <v>0</v>
      </c>
      <c r="P35" s="28">
        <f t="shared" si="6"/>
        <v>0</v>
      </c>
      <c r="Q35" s="28">
        <f t="shared" si="6"/>
        <v>0</v>
      </c>
      <c r="R35" s="28">
        <f t="shared" si="6"/>
        <v>0</v>
      </c>
      <c r="S35" s="28">
        <f t="shared" si="6"/>
        <v>0</v>
      </c>
      <c r="T35" s="28">
        <f t="shared" si="6"/>
        <v>0</v>
      </c>
      <c r="U35" s="28">
        <f t="shared" si="6"/>
        <v>0</v>
      </c>
      <c r="V35" s="28">
        <f t="shared" si="6"/>
        <v>0</v>
      </c>
      <c r="W35" s="28">
        <f t="shared" si="6"/>
        <v>4.1458912768647291</v>
      </c>
      <c r="X35" s="28">
        <f t="shared" si="6"/>
        <v>2.4750442477876109</v>
      </c>
      <c r="Y35" s="28">
        <f t="shared" si="6"/>
        <v>2.4020227560050569</v>
      </c>
      <c r="Z35" s="28">
        <f t="shared" si="6"/>
        <v>17.66063211125158</v>
      </c>
      <c r="AA35" s="28">
        <f t="shared" si="6"/>
        <v>9.0979013906447541</v>
      </c>
      <c r="AB35" s="28">
        <f t="shared" si="6"/>
        <v>2.6089570164348923</v>
      </c>
      <c r="AC35" s="28">
        <f t="shared" si="6"/>
        <v>7.0239949431099875</v>
      </c>
      <c r="AD35" s="28">
        <f t="shared" si="6"/>
        <v>55.39016434892541</v>
      </c>
      <c r="AE35" s="28">
        <f t="shared" si="6"/>
        <v>158.94568900126421</v>
      </c>
      <c r="AF35" s="28">
        <f t="shared" si="6"/>
        <v>30.972882427307205</v>
      </c>
      <c r="AG35" s="28">
        <f t="shared" si="6"/>
        <v>1.9398735777496841</v>
      </c>
      <c r="AH35" s="44">
        <f t="shared" si="5"/>
        <v>566.18714917825548</v>
      </c>
    </row>
    <row r="36" spans="2:36" ht="15.75" customHeight="1" x14ac:dyDescent="0.25">
      <c r="B36" s="15" t="s">
        <v>6</v>
      </c>
      <c r="C36" s="18" t="s">
        <v>23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44">
        <f t="shared" si="5"/>
        <v>0</v>
      </c>
    </row>
    <row r="37" spans="2:36" ht="15.75" customHeight="1" thickBot="1" x14ac:dyDescent="0.3">
      <c r="B37" s="15" t="s">
        <v>48</v>
      </c>
      <c r="C37" s="17" t="s">
        <v>23</v>
      </c>
      <c r="D37" s="28">
        <f>(D12+D11)*9500/565/0.7/1000</f>
        <v>0</v>
      </c>
      <c r="E37" s="28">
        <f t="shared" ref="E37:AG37" si="7">(E12+E11)*9500/565/0.7/1000</f>
        <v>0</v>
      </c>
      <c r="F37" s="28">
        <f t="shared" si="7"/>
        <v>0</v>
      </c>
      <c r="G37" s="28">
        <f t="shared" si="7"/>
        <v>0</v>
      </c>
      <c r="H37" s="28">
        <f t="shared" si="7"/>
        <v>0</v>
      </c>
      <c r="I37" s="28">
        <f t="shared" si="7"/>
        <v>0</v>
      </c>
      <c r="J37" s="28">
        <f t="shared" si="7"/>
        <v>0</v>
      </c>
      <c r="K37" s="28">
        <f t="shared" si="7"/>
        <v>0</v>
      </c>
      <c r="L37" s="28">
        <f t="shared" si="7"/>
        <v>0</v>
      </c>
      <c r="M37" s="28">
        <f t="shared" si="7"/>
        <v>0</v>
      </c>
      <c r="N37" s="28">
        <f t="shared" si="7"/>
        <v>0</v>
      </c>
      <c r="O37" s="28">
        <f t="shared" si="7"/>
        <v>0</v>
      </c>
      <c r="P37" s="28">
        <f t="shared" si="7"/>
        <v>0</v>
      </c>
      <c r="Q37" s="28">
        <f t="shared" si="7"/>
        <v>0</v>
      </c>
      <c r="R37" s="28">
        <f t="shared" si="7"/>
        <v>0</v>
      </c>
      <c r="S37" s="28">
        <f t="shared" si="7"/>
        <v>0</v>
      </c>
      <c r="T37" s="28">
        <f t="shared" si="7"/>
        <v>0</v>
      </c>
      <c r="U37" s="28">
        <f t="shared" si="7"/>
        <v>0</v>
      </c>
      <c r="V37" s="28">
        <f t="shared" si="7"/>
        <v>0</v>
      </c>
      <c r="W37" s="28">
        <f t="shared" si="7"/>
        <v>0</v>
      </c>
      <c r="X37" s="28">
        <f t="shared" si="7"/>
        <v>0</v>
      </c>
      <c r="Y37" s="28">
        <f t="shared" si="7"/>
        <v>0</v>
      </c>
      <c r="Z37" s="28">
        <f t="shared" si="7"/>
        <v>0</v>
      </c>
      <c r="AA37" s="28">
        <f t="shared" si="7"/>
        <v>0</v>
      </c>
      <c r="AB37" s="28">
        <f t="shared" si="7"/>
        <v>0</v>
      </c>
      <c r="AC37" s="28">
        <f t="shared" si="7"/>
        <v>0</v>
      </c>
      <c r="AD37" s="28">
        <f t="shared" si="7"/>
        <v>1.3211125158027812</v>
      </c>
      <c r="AE37" s="28">
        <f t="shared" si="7"/>
        <v>57.648546144121369</v>
      </c>
      <c r="AF37" s="28">
        <f t="shared" si="7"/>
        <v>0</v>
      </c>
      <c r="AG37" s="28">
        <f t="shared" si="7"/>
        <v>0</v>
      </c>
      <c r="AH37" s="71">
        <f t="shared" si="5"/>
        <v>58.96965865992415</v>
      </c>
    </row>
    <row r="38" spans="2:36" ht="15.75" customHeight="1" thickBot="1" x14ac:dyDescent="0.3">
      <c r="B38" s="231" t="s">
        <v>28</v>
      </c>
      <c r="C38" s="232"/>
      <c r="D38" s="228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30"/>
    </row>
    <row r="39" spans="2:36" ht="15.75" customHeight="1" x14ac:dyDescent="0.25">
      <c r="B39" s="15" t="s">
        <v>29</v>
      </c>
      <c r="C39" s="101" t="s">
        <v>32</v>
      </c>
      <c r="D39" s="60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0</v>
      </c>
      <c r="Z39" s="61">
        <v>0</v>
      </c>
      <c r="AA39" s="61">
        <v>0</v>
      </c>
      <c r="AB39" s="61">
        <v>0</v>
      </c>
      <c r="AC39" s="61">
        <v>0</v>
      </c>
      <c r="AD39" s="61">
        <v>0</v>
      </c>
      <c r="AE39" s="61">
        <v>0</v>
      </c>
      <c r="AF39" s="61">
        <v>0</v>
      </c>
      <c r="AG39" s="61">
        <v>0</v>
      </c>
      <c r="AH39" s="144">
        <f t="shared" ref="AH39:AH44" si="8">SUM(D39:AG39)</f>
        <v>0</v>
      </c>
    </row>
    <row r="40" spans="2:36" ht="15.75" customHeight="1" x14ac:dyDescent="0.25">
      <c r="B40" s="15" t="s">
        <v>30</v>
      </c>
      <c r="C40" s="15" t="s">
        <v>32</v>
      </c>
      <c r="D40" s="28">
        <v>185</v>
      </c>
      <c r="E40" s="3">
        <v>147</v>
      </c>
      <c r="F40" s="3">
        <v>101</v>
      </c>
      <c r="G40" s="3">
        <v>162</v>
      </c>
      <c r="H40" s="3">
        <v>132</v>
      </c>
      <c r="I40" s="3">
        <v>124</v>
      </c>
      <c r="J40" s="3">
        <v>136</v>
      </c>
      <c r="K40" s="3">
        <v>173</v>
      </c>
      <c r="L40" s="3">
        <v>168</v>
      </c>
      <c r="M40" s="3">
        <v>207</v>
      </c>
      <c r="N40" s="3">
        <v>214</v>
      </c>
      <c r="O40" s="3">
        <v>191</v>
      </c>
      <c r="P40" s="3">
        <v>118</v>
      </c>
      <c r="Q40" s="3">
        <v>106</v>
      </c>
      <c r="R40" s="3">
        <v>101</v>
      </c>
      <c r="S40" s="3">
        <v>95</v>
      </c>
      <c r="T40" s="3">
        <v>88</v>
      </c>
      <c r="U40" s="3">
        <v>79</v>
      </c>
      <c r="V40" s="3">
        <v>74</v>
      </c>
      <c r="W40" s="3">
        <v>117.2</v>
      </c>
      <c r="X40" s="3">
        <v>184</v>
      </c>
      <c r="Y40" s="3">
        <v>211</v>
      </c>
      <c r="Z40" s="3">
        <v>175</v>
      </c>
      <c r="AA40" s="3">
        <v>182</v>
      </c>
      <c r="AB40" s="3">
        <v>149</v>
      </c>
      <c r="AC40" s="3">
        <v>115</v>
      </c>
      <c r="AD40" s="3">
        <v>171</v>
      </c>
      <c r="AE40" s="3">
        <v>174</v>
      </c>
      <c r="AF40" s="3">
        <v>204</v>
      </c>
      <c r="AG40" s="3">
        <v>240</v>
      </c>
      <c r="AH40" s="145">
        <f t="shared" si="8"/>
        <v>4523.2</v>
      </c>
      <c r="AJ40" s="161"/>
    </row>
    <row r="41" spans="2:36" ht="15.75" customHeight="1" x14ac:dyDescent="0.25">
      <c r="B41" s="15" t="s">
        <v>31</v>
      </c>
      <c r="C41" s="15" t="s">
        <v>32</v>
      </c>
      <c r="D41" s="28">
        <v>103</v>
      </c>
      <c r="E41" s="3">
        <v>110</v>
      </c>
      <c r="F41" s="3">
        <v>36</v>
      </c>
      <c r="G41" s="3">
        <v>30</v>
      </c>
      <c r="H41" s="3">
        <v>35</v>
      </c>
      <c r="I41" s="3">
        <v>61</v>
      </c>
      <c r="J41" s="3">
        <v>82</v>
      </c>
      <c r="K41" s="3">
        <v>101</v>
      </c>
      <c r="L41" s="3">
        <v>119</v>
      </c>
      <c r="M41" s="3">
        <v>117</v>
      </c>
      <c r="N41" s="3">
        <v>151</v>
      </c>
      <c r="O41" s="3">
        <v>127</v>
      </c>
      <c r="P41" s="3">
        <v>117</v>
      </c>
      <c r="Q41" s="3">
        <v>135</v>
      </c>
      <c r="R41" s="3">
        <v>165</v>
      </c>
      <c r="S41" s="3">
        <v>158</v>
      </c>
      <c r="T41" s="3">
        <v>144</v>
      </c>
      <c r="U41" s="3">
        <v>111</v>
      </c>
      <c r="V41" s="3">
        <v>94</v>
      </c>
      <c r="W41" s="3">
        <v>96.5</v>
      </c>
      <c r="X41" s="3">
        <v>96</v>
      </c>
      <c r="Y41" s="3">
        <v>83</v>
      </c>
      <c r="Z41" s="3">
        <v>84</v>
      </c>
      <c r="AA41" s="3">
        <v>97</v>
      </c>
      <c r="AB41" s="3">
        <v>101</v>
      </c>
      <c r="AC41" s="3">
        <v>102</v>
      </c>
      <c r="AD41" s="3">
        <v>86</v>
      </c>
      <c r="AE41" s="3">
        <v>120</v>
      </c>
      <c r="AF41" s="3">
        <v>123</v>
      </c>
      <c r="AG41" s="3">
        <v>127</v>
      </c>
      <c r="AH41" s="145">
        <f t="shared" si="8"/>
        <v>3111.5</v>
      </c>
      <c r="AJ41" s="161"/>
    </row>
    <row r="42" spans="2:36" ht="15.75" customHeight="1" x14ac:dyDescent="0.25">
      <c r="B42" s="15" t="s">
        <v>3</v>
      </c>
      <c r="C42" s="15" t="s">
        <v>32</v>
      </c>
      <c r="D42" s="31">
        <f t="shared" ref="D42:AG44" si="9">(D7*9500*0.84)/10^6</f>
        <v>0</v>
      </c>
      <c r="E42" s="6">
        <f t="shared" si="9"/>
        <v>0</v>
      </c>
      <c r="F42" s="6">
        <f t="shared" si="9"/>
        <v>0</v>
      </c>
      <c r="G42" s="6">
        <f t="shared" si="9"/>
        <v>0</v>
      </c>
      <c r="H42" s="6">
        <f t="shared" si="9"/>
        <v>0</v>
      </c>
      <c r="I42" s="6">
        <f t="shared" si="9"/>
        <v>0</v>
      </c>
      <c r="J42" s="6">
        <f t="shared" si="9"/>
        <v>0</v>
      </c>
      <c r="K42" s="6">
        <f t="shared" si="9"/>
        <v>0</v>
      </c>
      <c r="L42" s="6">
        <f t="shared" si="9"/>
        <v>0</v>
      </c>
      <c r="M42" s="6">
        <f t="shared" si="9"/>
        <v>0</v>
      </c>
      <c r="N42" s="6">
        <f t="shared" si="9"/>
        <v>0</v>
      </c>
      <c r="O42" s="6">
        <f t="shared" si="9"/>
        <v>0</v>
      </c>
      <c r="P42" s="6">
        <f t="shared" si="9"/>
        <v>0</v>
      </c>
      <c r="Q42" s="6">
        <f t="shared" si="9"/>
        <v>0</v>
      </c>
      <c r="R42" s="6">
        <f t="shared" si="9"/>
        <v>0</v>
      </c>
      <c r="S42" s="6">
        <f t="shared" si="9"/>
        <v>0</v>
      </c>
      <c r="T42" s="6">
        <f t="shared" si="9"/>
        <v>0</v>
      </c>
      <c r="U42" s="6">
        <f t="shared" si="9"/>
        <v>0</v>
      </c>
      <c r="V42" s="6">
        <f t="shared" si="9"/>
        <v>0</v>
      </c>
      <c r="W42" s="6">
        <f t="shared" si="9"/>
        <v>0</v>
      </c>
      <c r="X42" s="6">
        <f t="shared" si="9"/>
        <v>0</v>
      </c>
      <c r="Y42" s="6">
        <f t="shared" si="9"/>
        <v>0</v>
      </c>
      <c r="Z42" s="6">
        <f t="shared" si="9"/>
        <v>0</v>
      </c>
      <c r="AA42" s="6">
        <f t="shared" si="9"/>
        <v>0</v>
      </c>
      <c r="AB42" s="6">
        <f t="shared" si="9"/>
        <v>0</v>
      </c>
      <c r="AC42" s="6">
        <f t="shared" si="9"/>
        <v>0</v>
      </c>
      <c r="AD42" s="6">
        <f t="shared" si="9"/>
        <v>0</v>
      </c>
      <c r="AE42" s="6">
        <f t="shared" si="9"/>
        <v>0</v>
      </c>
      <c r="AF42" s="6">
        <f t="shared" si="9"/>
        <v>0</v>
      </c>
      <c r="AG42" s="6">
        <f t="shared" si="9"/>
        <v>0</v>
      </c>
      <c r="AH42" s="145">
        <f t="shared" si="8"/>
        <v>0</v>
      </c>
      <c r="AJ42" s="160"/>
    </row>
    <row r="43" spans="2:36" ht="15.75" customHeight="1" x14ac:dyDescent="0.25">
      <c r="B43" s="15" t="s">
        <v>4</v>
      </c>
      <c r="C43" s="15" t="s">
        <v>32</v>
      </c>
      <c r="D43" s="31">
        <f t="shared" si="9"/>
        <v>0</v>
      </c>
      <c r="E43" s="6">
        <f t="shared" si="9"/>
        <v>0</v>
      </c>
      <c r="F43" s="6">
        <f t="shared" si="9"/>
        <v>0</v>
      </c>
      <c r="G43" s="6">
        <f t="shared" si="9"/>
        <v>0</v>
      </c>
      <c r="H43" s="6">
        <f t="shared" si="9"/>
        <v>0</v>
      </c>
      <c r="I43" s="6">
        <f t="shared" si="9"/>
        <v>0</v>
      </c>
      <c r="J43" s="6">
        <f t="shared" si="9"/>
        <v>0</v>
      </c>
      <c r="K43" s="6">
        <f t="shared" si="9"/>
        <v>0</v>
      </c>
      <c r="L43" s="6">
        <f t="shared" si="9"/>
        <v>0</v>
      </c>
      <c r="M43" s="6">
        <f t="shared" si="9"/>
        <v>0</v>
      </c>
      <c r="N43" s="6">
        <f t="shared" si="9"/>
        <v>0</v>
      </c>
      <c r="O43" s="6">
        <f t="shared" si="9"/>
        <v>0</v>
      </c>
      <c r="P43" s="6">
        <f t="shared" si="9"/>
        <v>0</v>
      </c>
      <c r="Q43" s="6">
        <f t="shared" si="9"/>
        <v>0</v>
      </c>
      <c r="R43" s="6">
        <f t="shared" si="9"/>
        <v>0</v>
      </c>
      <c r="S43" s="6">
        <f t="shared" si="9"/>
        <v>0</v>
      </c>
      <c r="T43" s="6">
        <f t="shared" si="9"/>
        <v>0</v>
      </c>
      <c r="U43" s="6">
        <f t="shared" si="9"/>
        <v>0</v>
      </c>
      <c r="V43" s="6">
        <f t="shared" si="9"/>
        <v>0</v>
      </c>
      <c r="W43" s="6">
        <f t="shared" si="9"/>
        <v>0</v>
      </c>
      <c r="X43" s="6">
        <f t="shared" si="9"/>
        <v>0</v>
      </c>
      <c r="Y43" s="6">
        <f t="shared" si="9"/>
        <v>0</v>
      </c>
      <c r="Z43" s="6">
        <f t="shared" si="9"/>
        <v>0</v>
      </c>
      <c r="AA43" s="6">
        <f t="shared" si="9"/>
        <v>0</v>
      </c>
      <c r="AB43" s="6">
        <f t="shared" si="9"/>
        <v>0</v>
      </c>
      <c r="AC43" s="6">
        <f t="shared" si="9"/>
        <v>0</v>
      </c>
      <c r="AD43" s="6">
        <f t="shared" si="9"/>
        <v>0</v>
      </c>
      <c r="AE43" s="6">
        <f t="shared" si="9"/>
        <v>0</v>
      </c>
      <c r="AF43" s="6">
        <f t="shared" si="9"/>
        <v>0</v>
      </c>
      <c r="AG43" s="6">
        <f t="shared" si="9"/>
        <v>0</v>
      </c>
      <c r="AH43" s="145">
        <f t="shared" si="8"/>
        <v>0</v>
      </c>
    </row>
    <row r="44" spans="2:36" ht="15.75" customHeight="1" thickBot="1" x14ac:dyDescent="0.3">
      <c r="B44" s="15" t="s">
        <v>5</v>
      </c>
      <c r="C44" s="15" t="s">
        <v>32</v>
      </c>
      <c r="D44" s="80">
        <f t="shared" si="9"/>
        <v>0</v>
      </c>
      <c r="E44" s="81">
        <f t="shared" si="9"/>
        <v>0</v>
      </c>
      <c r="F44" s="81">
        <f t="shared" si="9"/>
        <v>0</v>
      </c>
      <c r="G44" s="81">
        <f t="shared" si="9"/>
        <v>0</v>
      </c>
      <c r="H44" s="81">
        <f t="shared" si="9"/>
        <v>0</v>
      </c>
      <c r="I44" s="81">
        <f t="shared" si="9"/>
        <v>0</v>
      </c>
      <c r="J44" s="81">
        <f t="shared" si="9"/>
        <v>0</v>
      </c>
      <c r="K44" s="81">
        <f t="shared" si="9"/>
        <v>0</v>
      </c>
      <c r="L44" s="81">
        <f t="shared" si="9"/>
        <v>0</v>
      </c>
      <c r="M44" s="81">
        <f t="shared" si="9"/>
        <v>0</v>
      </c>
      <c r="N44" s="81">
        <f t="shared" si="9"/>
        <v>0</v>
      </c>
      <c r="O44" s="81">
        <f t="shared" si="9"/>
        <v>0</v>
      </c>
      <c r="P44" s="81">
        <f t="shared" si="9"/>
        <v>0</v>
      </c>
      <c r="Q44" s="81">
        <f t="shared" si="9"/>
        <v>0</v>
      </c>
      <c r="R44" s="81">
        <f t="shared" si="9"/>
        <v>0</v>
      </c>
      <c r="S44" s="81">
        <f t="shared" si="9"/>
        <v>0</v>
      </c>
      <c r="T44" s="81">
        <f t="shared" si="9"/>
        <v>0</v>
      </c>
      <c r="U44" s="81">
        <f t="shared" si="9"/>
        <v>0</v>
      </c>
      <c r="V44" s="81">
        <f t="shared" si="9"/>
        <v>0</v>
      </c>
      <c r="W44" s="81">
        <f t="shared" si="9"/>
        <v>0</v>
      </c>
      <c r="X44" s="81">
        <f t="shared" si="9"/>
        <v>0</v>
      </c>
      <c r="Y44" s="81">
        <f t="shared" si="9"/>
        <v>0</v>
      </c>
      <c r="Z44" s="81">
        <f t="shared" si="9"/>
        <v>0</v>
      </c>
      <c r="AA44" s="81">
        <f t="shared" si="9"/>
        <v>0</v>
      </c>
      <c r="AB44" s="81">
        <f t="shared" si="9"/>
        <v>0</v>
      </c>
      <c r="AC44" s="81">
        <f t="shared" si="9"/>
        <v>0</v>
      </c>
      <c r="AD44" s="81">
        <f t="shared" si="9"/>
        <v>0</v>
      </c>
      <c r="AE44" s="81">
        <f t="shared" si="9"/>
        <v>0</v>
      </c>
      <c r="AF44" s="81">
        <f t="shared" si="9"/>
        <v>0</v>
      </c>
      <c r="AG44" s="81">
        <f t="shared" si="9"/>
        <v>0</v>
      </c>
      <c r="AH44" s="119">
        <f t="shared" si="8"/>
        <v>0</v>
      </c>
    </row>
    <row r="45" spans="2:36" ht="15.75" customHeight="1" thickBot="1" x14ac:dyDescent="0.3">
      <c r="B45" s="231" t="s">
        <v>40</v>
      </c>
      <c r="C45" s="232"/>
      <c r="D45" s="243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30"/>
    </row>
    <row r="46" spans="2:36" ht="15.75" customHeight="1" x14ac:dyDescent="0.25">
      <c r="B46" s="15" t="s">
        <v>41</v>
      </c>
      <c r="C46" s="16" t="s">
        <v>42</v>
      </c>
      <c r="D46" s="83">
        <v>1655.7</v>
      </c>
      <c r="E46" s="84">
        <v>2826</v>
      </c>
      <c r="F46" s="84">
        <v>0</v>
      </c>
      <c r="G46" s="84">
        <v>0</v>
      </c>
      <c r="H46" s="84">
        <v>823.82</v>
      </c>
      <c r="I46" s="84">
        <v>1912.8</v>
      </c>
      <c r="J46" s="84">
        <v>1795.59</v>
      </c>
      <c r="K46" s="84">
        <v>1788</v>
      </c>
      <c r="L46" s="84">
        <v>2359</v>
      </c>
      <c r="M46" s="84">
        <v>4306</v>
      </c>
      <c r="N46" s="84">
        <v>12041.313</v>
      </c>
      <c r="O46" s="84">
        <v>18237.021599999996</v>
      </c>
      <c r="P46" s="84">
        <v>19120.923599999998</v>
      </c>
      <c r="Q46" s="61">
        <v>19598.131920000003</v>
      </c>
      <c r="R46" s="61">
        <v>20503.168560000002</v>
      </c>
      <c r="S46" s="61">
        <v>13577.771700000001</v>
      </c>
      <c r="T46" s="61">
        <v>17074.221359999996</v>
      </c>
      <c r="U46" s="61">
        <v>3686.82</v>
      </c>
      <c r="V46" s="61">
        <v>4094</v>
      </c>
      <c r="W46" s="61">
        <v>3850.34</v>
      </c>
      <c r="X46" s="61">
        <v>3869.31</v>
      </c>
      <c r="Y46" s="61">
        <v>3976.79</v>
      </c>
      <c r="Z46" s="61">
        <v>3825</v>
      </c>
      <c r="AA46" s="61">
        <v>4334.67</v>
      </c>
      <c r="AB46" s="61">
        <v>3762.1</v>
      </c>
      <c r="AC46" s="61">
        <v>4278</v>
      </c>
      <c r="AD46" s="61">
        <v>3623.84</v>
      </c>
      <c r="AE46" s="61">
        <v>1533.75</v>
      </c>
      <c r="AF46" s="61">
        <v>4745.01</v>
      </c>
      <c r="AG46" s="61">
        <v>6245.07</v>
      </c>
      <c r="AH46" s="63">
        <f>SUM(D46:AG46)</f>
        <v>189444.16174000004</v>
      </c>
    </row>
    <row r="47" spans="2:36" ht="15.75" customHeight="1" thickBot="1" x14ac:dyDescent="0.3">
      <c r="B47" s="15" t="s">
        <v>43</v>
      </c>
      <c r="C47" s="17" t="s">
        <v>44</v>
      </c>
      <c r="D47" s="68">
        <f>D46*0.6*D51</f>
        <v>8523.5435999999991</v>
      </c>
      <c r="E47" s="69">
        <f t="shared" ref="E47:AG47" si="10">E46*0.6*E51</f>
        <v>14548.248</v>
      </c>
      <c r="F47" s="69">
        <f t="shared" si="10"/>
        <v>0</v>
      </c>
      <c r="G47" s="69">
        <f t="shared" si="10"/>
        <v>0</v>
      </c>
      <c r="H47" s="69">
        <f t="shared" si="10"/>
        <v>4241.0253600000005</v>
      </c>
      <c r="I47" s="69">
        <f t="shared" si="10"/>
        <v>9847.0943999999981</v>
      </c>
      <c r="J47" s="69">
        <f t="shared" si="10"/>
        <v>9243.6973199999993</v>
      </c>
      <c r="K47" s="69">
        <f t="shared" si="10"/>
        <v>9204.6239999999998</v>
      </c>
      <c r="L47" s="69">
        <f t="shared" si="10"/>
        <v>12144.132</v>
      </c>
      <c r="M47" s="69">
        <f t="shared" si="10"/>
        <v>22167.288</v>
      </c>
      <c r="N47" s="69">
        <f t="shared" si="10"/>
        <v>61988.679324000004</v>
      </c>
      <c r="O47" s="69">
        <f t="shared" si="10"/>
        <v>93884.187196799976</v>
      </c>
      <c r="P47" s="69">
        <f t="shared" si="10"/>
        <v>98434.514692799989</v>
      </c>
      <c r="Q47" s="69">
        <f t="shared" si="10"/>
        <v>100891.18312416002</v>
      </c>
      <c r="R47" s="69">
        <f t="shared" si="10"/>
        <v>105550.31174688</v>
      </c>
      <c r="S47" s="69">
        <f t="shared" si="10"/>
        <v>69898.368711600007</v>
      </c>
      <c r="T47" s="69">
        <f t="shared" si="10"/>
        <v>87898.091561279973</v>
      </c>
      <c r="U47" s="69">
        <f t="shared" si="10"/>
        <v>18979.749360000002</v>
      </c>
      <c r="V47" s="69">
        <f t="shared" si="10"/>
        <v>21075.912</v>
      </c>
      <c r="W47" s="69">
        <f t="shared" si="10"/>
        <v>19821.550320000002</v>
      </c>
      <c r="X47" s="69">
        <f t="shared" si="10"/>
        <v>19919.207879999998</v>
      </c>
      <c r="Y47" s="69">
        <f t="shared" si="10"/>
        <v>20472.514920000001</v>
      </c>
      <c r="Z47" s="69">
        <f t="shared" si="10"/>
        <v>19691.099999999999</v>
      </c>
      <c r="AA47" s="69">
        <f t="shared" si="10"/>
        <v>22314.881160000001</v>
      </c>
      <c r="AB47" s="69">
        <f t="shared" si="10"/>
        <v>19367.290799999999</v>
      </c>
      <c r="AC47" s="69">
        <f t="shared" si="10"/>
        <v>22023.143999999997</v>
      </c>
      <c r="AD47" s="69">
        <f t="shared" si="10"/>
        <v>18655.528320000001</v>
      </c>
      <c r="AE47" s="69">
        <f t="shared" si="10"/>
        <v>7895.7449999999999</v>
      </c>
      <c r="AF47" s="69">
        <f t="shared" si="10"/>
        <v>24427.31148</v>
      </c>
      <c r="AG47" s="69">
        <f t="shared" si="10"/>
        <v>32149.620359999997</v>
      </c>
      <c r="AH47" s="71">
        <f>SUM(D47:AG47)</f>
        <v>975258.54463751987</v>
      </c>
    </row>
    <row r="48" spans="2:36" ht="15.75" customHeight="1" thickBot="1" x14ac:dyDescent="0.3">
      <c r="B48" s="239" t="s">
        <v>52</v>
      </c>
      <c r="C48" s="240"/>
      <c r="D48" s="228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30"/>
    </row>
    <row r="49" spans="2:39" x14ac:dyDescent="0.25">
      <c r="B49" s="10" t="s">
        <v>36</v>
      </c>
      <c r="C49" s="110" t="s">
        <v>37</v>
      </c>
      <c r="D49" s="97">
        <v>20.14</v>
      </c>
      <c r="E49" s="97">
        <v>20.14</v>
      </c>
      <c r="F49" s="97">
        <v>20.14</v>
      </c>
      <c r="G49" s="97">
        <v>20.14</v>
      </c>
      <c r="H49" s="97">
        <v>20.14</v>
      </c>
      <c r="I49" s="97">
        <v>20.14</v>
      </c>
      <c r="J49" s="97">
        <v>20.14</v>
      </c>
      <c r="K49" s="97">
        <v>20.14</v>
      </c>
      <c r="L49" s="97">
        <v>20.14</v>
      </c>
      <c r="M49" s="97">
        <v>20.14</v>
      </c>
      <c r="N49" s="97">
        <v>20.14</v>
      </c>
      <c r="O49" s="97">
        <v>20.14</v>
      </c>
      <c r="P49" s="97">
        <v>20.14</v>
      </c>
      <c r="Q49" s="97">
        <v>20.14</v>
      </c>
      <c r="R49" s="97">
        <v>20.14</v>
      </c>
      <c r="S49" s="97">
        <v>20.14</v>
      </c>
      <c r="T49" s="97">
        <v>20.14</v>
      </c>
      <c r="U49" s="97">
        <v>20.14</v>
      </c>
      <c r="V49" s="97">
        <v>20.14</v>
      </c>
      <c r="W49" s="97">
        <v>20.14</v>
      </c>
      <c r="X49" s="97">
        <v>20.14</v>
      </c>
      <c r="Y49" s="97">
        <v>20.14</v>
      </c>
      <c r="Z49" s="97">
        <v>20.14</v>
      </c>
      <c r="AA49" s="97">
        <v>20.14</v>
      </c>
      <c r="AB49" s="97">
        <v>20.14</v>
      </c>
      <c r="AC49" s="97">
        <v>20.14</v>
      </c>
      <c r="AD49" s="97">
        <v>20.14</v>
      </c>
      <c r="AE49" s="97">
        <v>20.14</v>
      </c>
      <c r="AF49" s="97">
        <v>20.14</v>
      </c>
      <c r="AG49" s="97">
        <v>20.14</v>
      </c>
      <c r="AH49" s="85"/>
    </row>
    <row r="50" spans="2:39" x14ac:dyDescent="0.25">
      <c r="B50" s="13" t="s">
        <v>53</v>
      </c>
      <c r="C50" s="109" t="s">
        <v>54</v>
      </c>
      <c r="D50" s="97">
        <v>4.6399999999999997</v>
      </c>
      <c r="E50" s="97">
        <v>4.6399999999999997</v>
      </c>
      <c r="F50" s="97">
        <v>4.6399999999999997</v>
      </c>
      <c r="G50" s="97">
        <v>4.6399999999999997</v>
      </c>
      <c r="H50" s="97">
        <v>4.6399999999999997</v>
      </c>
      <c r="I50" s="97">
        <v>4.6399999999999997</v>
      </c>
      <c r="J50" s="97">
        <v>4.6399999999999997</v>
      </c>
      <c r="K50" s="97">
        <v>4.6399999999999997</v>
      </c>
      <c r="L50" s="97">
        <v>4.6399999999999997</v>
      </c>
      <c r="M50" s="97">
        <v>4.6399999999999997</v>
      </c>
      <c r="N50" s="97">
        <v>4.6399999999999997</v>
      </c>
      <c r="O50" s="97">
        <v>4.6399999999999997</v>
      </c>
      <c r="P50" s="97">
        <v>4.6399999999999997</v>
      </c>
      <c r="Q50" s="97">
        <v>4.6399999999999997</v>
      </c>
      <c r="R50" s="97">
        <v>4.6399999999999997</v>
      </c>
      <c r="S50" s="97">
        <v>4.6399999999999997</v>
      </c>
      <c r="T50" s="97">
        <v>4.6399999999999997</v>
      </c>
      <c r="U50" s="97">
        <v>4.6399999999999997</v>
      </c>
      <c r="V50" s="97">
        <v>4.6399999999999997</v>
      </c>
      <c r="W50" s="97">
        <v>4.6399999999999997</v>
      </c>
      <c r="X50" s="97">
        <v>4.6399999999999997</v>
      </c>
      <c r="Y50" s="97">
        <v>4.6399999999999997</v>
      </c>
      <c r="Z50" s="97">
        <v>4.6399999999999997</v>
      </c>
      <c r="AA50" s="97">
        <v>4.6399999999999997</v>
      </c>
      <c r="AB50" s="97">
        <v>4.6399999999999997</v>
      </c>
      <c r="AC50" s="97">
        <v>4.6399999999999997</v>
      </c>
      <c r="AD50" s="97">
        <v>4.6399999999999997</v>
      </c>
      <c r="AE50" s="97">
        <v>4.6399999999999997</v>
      </c>
      <c r="AF50" s="97">
        <v>4.6399999999999997</v>
      </c>
      <c r="AG50" s="97">
        <v>4.6399999999999997</v>
      </c>
      <c r="AH50" s="46"/>
    </row>
    <row r="51" spans="2:39" x14ac:dyDescent="0.25">
      <c r="B51" s="13" t="s">
        <v>126</v>
      </c>
      <c r="C51" s="109" t="s">
        <v>39</v>
      </c>
      <c r="D51" s="97">
        <v>8.58</v>
      </c>
      <c r="E51" s="97">
        <v>8.58</v>
      </c>
      <c r="F51" s="97">
        <v>8.58</v>
      </c>
      <c r="G51" s="97">
        <v>8.58</v>
      </c>
      <c r="H51" s="97">
        <v>8.58</v>
      </c>
      <c r="I51" s="97">
        <v>8.58</v>
      </c>
      <c r="J51" s="97">
        <v>8.58</v>
      </c>
      <c r="K51" s="97">
        <v>8.58</v>
      </c>
      <c r="L51" s="97">
        <v>8.58</v>
      </c>
      <c r="M51" s="97">
        <v>8.58</v>
      </c>
      <c r="N51" s="97">
        <v>8.58</v>
      </c>
      <c r="O51" s="97">
        <v>8.58</v>
      </c>
      <c r="P51" s="97">
        <v>8.58</v>
      </c>
      <c r="Q51" s="97">
        <v>8.58</v>
      </c>
      <c r="R51" s="97">
        <v>8.58</v>
      </c>
      <c r="S51" s="97">
        <v>8.58</v>
      </c>
      <c r="T51" s="97">
        <v>8.58</v>
      </c>
      <c r="U51" s="97">
        <v>8.58</v>
      </c>
      <c r="V51" s="97">
        <v>8.58</v>
      </c>
      <c r="W51" s="97">
        <v>8.58</v>
      </c>
      <c r="X51" s="97">
        <v>8.58</v>
      </c>
      <c r="Y51" s="97">
        <v>8.58</v>
      </c>
      <c r="Z51" s="97">
        <v>8.58</v>
      </c>
      <c r="AA51" s="97">
        <v>8.58</v>
      </c>
      <c r="AB51" s="97">
        <v>8.58</v>
      </c>
      <c r="AC51" s="97">
        <v>8.58</v>
      </c>
      <c r="AD51" s="97">
        <v>8.58</v>
      </c>
      <c r="AE51" s="97">
        <v>8.58</v>
      </c>
      <c r="AF51" s="97">
        <v>8.58</v>
      </c>
      <c r="AG51" s="97">
        <v>8.58</v>
      </c>
      <c r="AH51" s="46"/>
    </row>
    <row r="52" spans="2:39" x14ac:dyDescent="0.25">
      <c r="B52" s="13" t="s">
        <v>127</v>
      </c>
      <c r="C52" s="109" t="s">
        <v>39</v>
      </c>
      <c r="D52" s="97">
        <v>10.86</v>
      </c>
      <c r="E52" s="97">
        <v>10.86</v>
      </c>
      <c r="F52" s="97">
        <v>10.86</v>
      </c>
      <c r="G52" s="97">
        <v>10.86</v>
      </c>
      <c r="H52" s="97">
        <v>10.86</v>
      </c>
      <c r="I52" s="97">
        <v>10.86</v>
      </c>
      <c r="J52" s="97">
        <v>10.86</v>
      </c>
      <c r="K52" s="97">
        <v>10.86</v>
      </c>
      <c r="L52" s="97">
        <v>10.86</v>
      </c>
      <c r="M52" s="97">
        <v>10.86</v>
      </c>
      <c r="N52" s="97">
        <v>10.86</v>
      </c>
      <c r="O52" s="97">
        <v>10.86</v>
      </c>
      <c r="P52" s="97">
        <v>10.86</v>
      </c>
      <c r="Q52" s="97">
        <v>10.86</v>
      </c>
      <c r="R52" s="97">
        <v>10.86</v>
      </c>
      <c r="S52" s="97">
        <v>10.86</v>
      </c>
      <c r="T52" s="97">
        <v>10.86</v>
      </c>
      <c r="U52" s="97">
        <v>10.86</v>
      </c>
      <c r="V52" s="97">
        <v>10.86</v>
      </c>
      <c r="W52" s="97">
        <v>10.86</v>
      </c>
      <c r="X52" s="97">
        <v>10.86</v>
      </c>
      <c r="Y52" s="97">
        <v>10.86</v>
      </c>
      <c r="Z52" s="97">
        <v>10.86</v>
      </c>
      <c r="AA52" s="97">
        <v>10.86</v>
      </c>
      <c r="AB52" s="97">
        <v>10.86</v>
      </c>
      <c r="AC52" s="97">
        <v>10.86</v>
      </c>
      <c r="AD52" s="97">
        <v>10.86</v>
      </c>
      <c r="AE52" s="97">
        <v>10.86</v>
      </c>
      <c r="AF52" s="97">
        <v>10.86</v>
      </c>
      <c r="AG52" s="97">
        <v>10.86</v>
      </c>
      <c r="AH52" s="46"/>
    </row>
    <row r="53" spans="2:39" x14ac:dyDescent="0.25">
      <c r="B53" s="13" t="s">
        <v>51</v>
      </c>
      <c r="C53" s="109" t="s">
        <v>39</v>
      </c>
      <c r="D53" s="108">
        <f t="shared" ref="D53:AG53" si="11">IFERROR(((D18-D19)*D49/D26)+1.2-(D47/D26),"")</f>
        <v>4.8017152108398049</v>
      </c>
      <c r="E53" s="108">
        <f t="shared" si="11"/>
        <v>4.6934125723580182</v>
      </c>
      <c r="F53" s="108" t="str">
        <f t="shared" si="11"/>
        <v/>
      </c>
      <c r="G53" s="108" t="str">
        <f t="shared" si="11"/>
        <v/>
      </c>
      <c r="H53" s="108">
        <f t="shared" si="11"/>
        <v>5.8558833593814006</v>
      </c>
      <c r="I53" s="108">
        <f t="shared" si="11"/>
        <v>5.2506130943474663</v>
      </c>
      <c r="J53" s="108">
        <f t="shared" si="11"/>
        <v>4.8517429017423561</v>
      </c>
      <c r="K53" s="108">
        <f t="shared" si="11"/>
        <v>4.7930575364597878</v>
      </c>
      <c r="L53" s="108">
        <f t="shared" si="11"/>
        <v>4.709480266032541</v>
      </c>
      <c r="M53" s="108">
        <f t="shared" si="11"/>
        <v>4.716119244307909</v>
      </c>
      <c r="N53" s="108">
        <f t="shared" si="11"/>
        <v>4.6130542643251404</v>
      </c>
      <c r="O53" s="108">
        <f t="shared" si="11"/>
        <v>4.2970908082621371</v>
      </c>
      <c r="P53" s="108">
        <f t="shared" si="11"/>
        <v>4.2523202813826408</v>
      </c>
      <c r="Q53" s="108">
        <f t="shared" si="11"/>
        <v>4.2958205304923087</v>
      </c>
      <c r="R53" s="108">
        <f t="shared" si="11"/>
        <v>4.1842450822219384</v>
      </c>
      <c r="S53" s="108">
        <f t="shared" si="11"/>
        <v>4.4818265068604513</v>
      </c>
      <c r="T53" s="108">
        <f t="shared" si="11"/>
        <v>4.3306994039905566</v>
      </c>
      <c r="U53" s="108">
        <f t="shared" si="11"/>
        <v>4.9105981387474076</v>
      </c>
      <c r="V53" s="108">
        <f t="shared" si="11"/>
        <v>4.953521885130062</v>
      </c>
      <c r="W53" s="108">
        <f t="shared" si="11"/>
        <v>4.9219983153706126</v>
      </c>
      <c r="X53" s="108">
        <f t="shared" si="11"/>
        <v>4.8655369091995029</v>
      </c>
      <c r="Y53" s="108">
        <f t="shared" si="11"/>
        <v>4.8384988863770095</v>
      </c>
      <c r="Z53" s="108">
        <f t="shared" si="11"/>
        <v>4.8125218508890804</v>
      </c>
      <c r="AA53" s="108">
        <f t="shared" si="11"/>
        <v>4.7794567599055418</v>
      </c>
      <c r="AB53" s="108">
        <f t="shared" si="11"/>
        <v>4.7716254510825751</v>
      </c>
      <c r="AC53" s="108">
        <f t="shared" si="11"/>
        <v>4.7654022872691293</v>
      </c>
      <c r="AD53" s="108">
        <f t="shared" si="11"/>
        <v>4.919296984392636</v>
      </c>
      <c r="AE53" s="108">
        <f t="shared" si="11"/>
        <v>6.1058932100500014</v>
      </c>
      <c r="AF53" s="108">
        <f t="shared" si="11"/>
        <v>4.6202340797044839</v>
      </c>
      <c r="AG53" s="108">
        <f t="shared" si="11"/>
        <v>4.5078507272123893</v>
      </c>
      <c r="AH53" s="46"/>
    </row>
    <row r="54" spans="2:39" x14ac:dyDescent="0.25">
      <c r="B54" s="13" t="s">
        <v>75</v>
      </c>
      <c r="C54" s="109" t="s">
        <v>44</v>
      </c>
      <c r="D54" s="25">
        <f t="shared" ref="D54:AG54" si="12">IFERROR((D51-D53)*D26,"")</f>
        <v>466995.99994020013</v>
      </c>
      <c r="E54" s="25">
        <f t="shared" si="12"/>
        <v>471924.99181400001</v>
      </c>
      <c r="F54" s="25" t="str">
        <f t="shared" si="12"/>
        <v/>
      </c>
      <c r="G54" s="25" t="str">
        <f t="shared" si="12"/>
        <v/>
      </c>
      <c r="H54" s="25">
        <f t="shared" si="12"/>
        <v>106393.09951600002</v>
      </c>
      <c r="I54" s="25">
        <f t="shared" si="12"/>
        <v>320420.19579999987</v>
      </c>
      <c r="J54" s="25">
        <f t="shared" si="12"/>
        <v>397998.90175319999</v>
      </c>
      <c r="K54" s="25">
        <f t="shared" si="12"/>
        <v>433953.31078200002</v>
      </c>
      <c r="L54" s="25">
        <f t="shared" si="12"/>
        <v>489109.83774199989</v>
      </c>
      <c r="M54" s="25">
        <f t="shared" si="12"/>
        <v>482977.36670000001</v>
      </c>
      <c r="N54" s="25">
        <f t="shared" si="12"/>
        <v>482951.84164400009</v>
      </c>
      <c r="O54" s="25">
        <f t="shared" si="12"/>
        <v>529367.57609879982</v>
      </c>
      <c r="P54" s="25">
        <f t="shared" si="12"/>
        <v>544872.18729280005</v>
      </c>
      <c r="Q54" s="25">
        <f t="shared" si="12"/>
        <v>543713.78483416012</v>
      </c>
      <c r="R54" s="25">
        <f t="shared" si="12"/>
        <v>550612.26100088004</v>
      </c>
      <c r="S54" s="25">
        <f t="shared" si="12"/>
        <v>518271.41263639991</v>
      </c>
      <c r="T54" s="25">
        <f t="shared" si="12"/>
        <v>532760.31152528001</v>
      </c>
      <c r="U54" s="25">
        <f t="shared" si="12"/>
        <v>442346.39437400002</v>
      </c>
      <c r="V54" s="25">
        <f t="shared" si="12"/>
        <v>432740.38049119996</v>
      </c>
      <c r="W54" s="25">
        <f t="shared" si="12"/>
        <v>432064.86898000009</v>
      </c>
      <c r="X54" s="25">
        <f t="shared" si="12"/>
        <v>453996.53680999996</v>
      </c>
      <c r="Y54" s="25">
        <f t="shared" si="12"/>
        <v>457780.14425400016</v>
      </c>
      <c r="Z54" s="25">
        <f t="shared" si="12"/>
        <v>455955.27551799995</v>
      </c>
      <c r="AA54" s="25">
        <f t="shared" si="12"/>
        <v>479598.15255399991</v>
      </c>
      <c r="AB54" s="25">
        <f t="shared" si="12"/>
        <v>468582.4044988</v>
      </c>
      <c r="AC54" s="25">
        <f t="shared" si="12"/>
        <v>462634.4106</v>
      </c>
      <c r="AD54" s="25">
        <f t="shared" si="12"/>
        <v>415153.00759399997</v>
      </c>
      <c r="AE54" s="25">
        <f t="shared" si="12"/>
        <v>98964.271597999948</v>
      </c>
      <c r="AF54" s="25">
        <f t="shared" si="12"/>
        <v>507040.10656200023</v>
      </c>
      <c r="AG54" s="25">
        <f t="shared" si="12"/>
        <v>552183.44139000005</v>
      </c>
      <c r="AH54" s="149">
        <f>SUM(D54:AG54)</f>
        <v>12531362.474303721</v>
      </c>
    </row>
    <row r="55" spans="2:39" ht="15.75" thickBot="1" x14ac:dyDescent="0.3">
      <c r="B55" s="13" t="s">
        <v>84</v>
      </c>
      <c r="C55" s="109" t="s">
        <v>74</v>
      </c>
      <c r="D55" s="26">
        <f>IFERROR(D54/10^5,0)</f>
        <v>4.6699599994020016</v>
      </c>
      <c r="E55" s="26">
        <f>IFERROR(E54/10^5,0)+D55</f>
        <v>9.3892099175420007</v>
      </c>
      <c r="F55" s="26">
        <f t="shared" ref="F55:AG55" si="13">IFERROR(F54/10^5,0)+E55</f>
        <v>9.3892099175420007</v>
      </c>
      <c r="G55" s="26">
        <f t="shared" si="13"/>
        <v>9.3892099175420007</v>
      </c>
      <c r="H55" s="26">
        <f t="shared" si="13"/>
        <v>10.453140912702001</v>
      </c>
      <c r="I55" s="26">
        <f t="shared" si="13"/>
        <v>13.657342870701999</v>
      </c>
      <c r="J55" s="26">
        <f t="shared" si="13"/>
        <v>17.637331888233998</v>
      </c>
      <c r="K55" s="26">
        <f t="shared" si="13"/>
        <v>21.976864996053997</v>
      </c>
      <c r="L55" s="26">
        <f t="shared" si="13"/>
        <v>26.867963373473998</v>
      </c>
      <c r="M55" s="26">
        <f t="shared" si="13"/>
        <v>31.697737040473999</v>
      </c>
      <c r="N55" s="26">
        <f t="shared" si="13"/>
        <v>36.527255456913998</v>
      </c>
      <c r="O55" s="26">
        <f t="shared" si="13"/>
        <v>41.820931217902</v>
      </c>
      <c r="P55" s="26">
        <f t="shared" si="13"/>
        <v>47.269653090830005</v>
      </c>
      <c r="Q55" s="26">
        <f t="shared" si="13"/>
        <v>52.706790939171604</v>
      </c>
      <c r="R55" s="26">
        <f t="shared" si="13"/>
        <v>58.212913549180406</v>
      </c>
      <c r="S55" s="26">
        <f t="shared" si="13"/>
        <v>63.395627675544404</v>
      </c>
      <c r="T55" s="26">
        <f t="shared" si="13"/>
        <v>68.723230790797203</v>
      </c>
      <c r="U55" s="26">
        <f t="shared" si="13"/>
        <v>73.146694734537206</v>
      </c>
      <c r="V55" s="26">
        <f t="shared" si="13"/>
        <v>77.474098539449201</v>
      </c>
      <c r="W55" s="26">
        <f t="shared" si="13"/>
        <v>81.794747229249197</v>
      </c>
      <c r="X55" s="26">
        <f t="shared" si="13"/>
        <v>86.334712597349196</v>
      </c>
      <c r="Y55" s="26">
        <f t="shared" si="13"/>
        <v>90.912514039889203</v>
      </c>
      <c r="Z55" s="26">
        <f t="shared" si="13"/>
        <v>95.472066795069196</v>
      </c>
      <c r="AA55" s="26">
        <f t="shared" si="13"/>
        <v>100.2680483206092</v>
      </c>
      <c r="AB55" s="26">
        <f t="shared" si="13"/>
        <v>104.95387236559719</v>
      </c>
      <c r="AC55" s="26">
        <f t="shared" si="13"/>
        <v>109.5802164715972</v>
      </c>
      <c r="AD55" s="26">
        <f t="shared" si="13"/>
        <v>113.7317465475372</v>
      </c>
      <c r="AE55" s="26">
        <f t="shared" si="13"/>
        <v>114.7213892635172</v>
      </c>
      <c r="AF55" s="26">
        <f t="shared" si="13"/>
        <v>119.7917903291372</v>
      </c>
      <c r="AG55" s="26">
        <f t="shared" si="13"/>
        <v>125.3136247430372</v>
      </c>
      <c r="AH55" s="46"/>
    </row>
    <row r="56" spans="2:39" x14ac:dyDescent="0.25">
      <c r="B56" s="13" t="s">
        <v>98</v>
      </c>
      <c r="C56" s="109" t="s">
        <v>21</v>
      </c>
      <c r="D56" s="6">
        <f t="shared" ref="D56:AG56" si="14">D24+D26</f>
        <v>129550</v>
      </c>
      <c r="E56" s="6">
        <f t="shared" si="14"/>
        <v>128624</v>
      </c>
      <c r="F56" s="6">
        <f t="shared" si="14"/>
        <v>95800</v>
      </c>
      <c r="G56" s="6">
        <f t="shared" si="14"/>
        <v>85600</v>
      </c>
      <c r="H56" s="6">
        <f t="shared" si="14"/>
        <v>88556</v>
      </c>
      <c r="I56" s="6">
        <f t="shared" si="14"/>
        <v>101840</v>
      </c>
      <c r="J56" s="6">
        <f t="shared" si="14"/>
        <v>112802</v>
      </c>
      <c r="K56" s="6">
        <f t="shared" si="14"/>
        <v>120292</v>
      </c>
      <c r="L56" s="6">
        <f t="shared" si="14"/>
        <v>132068</v>
      </c>
      <c r="M56" s="6">
        <f t="shared" si="14"/>
        <v>131948</v>
      </c>
      <c r="N56" s="6">
        <f t="shared" si="14"/>
        <v>128644</v>
      </c>
      <c r="O56" s="6">
        <f t="shared" si="14"/>
        <v>129250</v>
      </c>
      <c r="P56" s="6">
        <f t="shared" si="14"/>
        <v>131854</v>
      </c>
      <c r="Q56" s="6">
        <f t="shared" si="14"/>
        <v>134012</v>
      </c>
      <c r="R56" s="6">
        <f t="shared" si="14"/>
        <v>132160</v>
      </c>
      <c r="S56" s="6">
        <f t="shared" si="14"/>
        <v>133764</v>
      </c>
      <c r="T56" s="6">
        <f t="shared" si="14"/>
        <v>131176</v>
      </c>
      <c r="U56" s="6">
        <f t="shared" si="14"/>
        <v>127000</v>
      </c>
      <c r="V56" s="6">
        <f t="shared" si="14"/>
        <v>126178</v>
      </c>
      <c r="W56" s="6">
        <f t="shared" si="14"/>
        <v>124465</v>
      </c>
      <c r="X56" s="6">
        <f t="shared" si="14"/>
        <v>129424</v>
      </c>
      <c r="Y56" s="6">
        <f t="shared" si="14"/>
        <v>129652</v>
      </c>
      <c r="Z56" s="6">
        <f t="shared" si="14"/>
        <v>128924</v>
      </c>
      <c r="AA56" s="6">
        <f t="shared" si="14"/>
        <v>132142</v>
      </c>
      <c r="AB56" s="6">
        <f t="shared" si="14"/>
        <v>129040</v>
      </c>
      <c r="AC56" s="6">
        <f t="shared" si="14"/>
        <v>126680</v>
      </c>
      <c r="AD56" s="6">
        <f t="shared" si="14"/>
        <v>126008</v>
      </c>
      <c r="AE56" s="6">
        <f t="shared" si="14"/>
        <v>121450</v>
      </c>
      <c r="AF56" s="6">
        <f t="shared" si="14"/>
        <v>133948</v>
      </c>
      <c r="AG56" s="6">
        <f t="shared" si="14"/>
        <v>141500</v>
      </c>
      <c r="AH56" s="117">
        <f>SUM(D56:AG56)</f>
        <v>3724351</v>
      </c>
      <c r="AM56">
        <f>3.9*1.02</f>
        <v>3.9779999999999998</v>
      </c>
    </row>
    <row r="57" spans="2:39" ht="15.75" thickBot="1" x14ac:dyDescent="0.3">
      <c r="B57" s="127" t="s">
        <v>77</v>
      </c>
      <c r="C57" s="128" t="s">
        <v>78</v>
      </c>
      <c r="D57" s="129">
        <f>IFERROR(((D26*D53)+(D24*D52))/D56,D52)</f>
        <v>5.0799614053245845</v>
      </c>
      <c r="E57" s="129">
        <f t="shared" ref="E57:AG57" si="15">IFERROR(((E26*E53)+(E24*E52))/E56,E52)</f>
        <v>5.0386003248693862</v>
      </c>
      <c r="F57" s="129">
        <f t="shared" si="15"/>
        <v>10.86</v>
      </c>
      <c r="G57" s="129">
        <f t="shared" si="15"/>
        <v>10.86</v>
      </c>
      <c r="H57" s="129">
        <f t="shared" si="15"/>
        <v>8.6530261132390791</v>
      </c>
      <c r="I57" s="129">
        <f t="shared" si="15"/>
        <v>5.5590632776904956</v>
      </c>
      <c r="J57" s="129">
        <f t="shared" si="15"/>
        <v>5.1739885662204568</v>
      </c>
      <c r="K57" s="129">
        <f t="shared" si="15"/>
        <v>5.0805377682472654</v>
      </c>
      <c r="L57" s="129">
        <f t="shared" si="15"/>
        <v>4.9749341419420308</v>
      </c>
      <c r="M57" s="129">
        <f t="shared" si="15"/>
        <v>5.0397313585654953</v>
      </c>
      <c r="N57" s="129">
        <f t="shared" si="15"/>
        <v>4.9481178940020509</v>
      </c>
      <c r="O57" s="129">
        <f t="shared" si="15"/>
        <v>4.5839800688680867</v>
      </c>
      <c r="P57" s="129">
        <f t="shared" si="15"/>
        <v>4.5504962512111886</v>
      </c>
      <c r="Q57" s="129">
        <f t="shared" si="15"/>
        <v>4.6435929257517223</v>
      </c>
      <c r="R57" s="129">
        <f t="shared" si="15"/>
        <v>4.5327825287463677</v>
      </c>
      <c r="S57" s="129">
        <f t="shared" si="15"/>
        <v>4.8299072049549965</v>
      </c>
      <c r="T57" s="129">
        <f t="shared" si="15"/>
        <v>4.6193950758882725</v>
      </c>
      <c r="U57" s="129">
        <f t="shared" si="15"/>
        <v>5.2127528002047239</v>
      </c>
      <c r="V57" s="129">
        <f t="shared" si="15"/>
        <v>5.2741750503954741</v>
      </c>
      <c r="W57" s="129">
        <f t="shared" si="15"/>
        <v>5.224945414534206</v>
      </c>
      <c r="X57" s="129">
        <f t="shared" si="15"/>
        <v>5.1990155086382748</v>
      </c>
      <c r="Y57" s="129">
        <f t="shared" si="15"/>
        <v>5.177536912242001</v>
      </c>
      <c r="Z57" s="129">
        <f t="shared" si="15"/>
        <v>5.1830896069157024</v>
      </c>
      <c r="AA57" s="129">
        <f t="shared" si="15"/>
        <v>5.0532473206550534</v>
      </c>
      <c r="AB57" s="129">
        <f t="shared" si="15"/>
        <v>5.0547178820613761</v>
      </c>
      <c r="AC57" s="129">
        <f t="shared" si="15"/>
        <v>5.0251972639722133</v>
      </c>
      <c r="AD57" s="129">
        <f t="shared" si="15"/>
        <v>5.5133295695987563</v>
      </c>
      <c r="AE57" s="129">
        <f t="shared" si="15"/>
        <v>9.2942176072622491</v>
      </c>
      <c r="AF57" s="129">
        <f t="shared" si="15"/>
        <v>4.8950766972108557</v>
      </c>
      <c r="AG57" s="129">
        <f t="shared" si="15"/>
        <v>4.7727106615547701</v>
      </c>
      <c r="AH57" s="114"/>
      <c r="AM57">
        <f>AM56+0.55</f>
        <v>4.5279999999999996</v>
      </c>
    </row>
    <row r="58" spans="2:39" ht="16.5" thickBot="1" x14ac:dyDescent="0.3">
      <c r="B58" s="239" t="s">
        <v>99</v>
      </c>
      <c r="C58" s="240"/>
      <c r="D58" s="124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15"/>
    </row>
    <row r="59" spans="2:39" x14ac:dyDescent="0.25">
      <c r="B59" s="10" t="s">
        <v>100</v>
      </c>
      <c r="C59" s="141" t="s">
        <v>78</v>
      </c>
      <c r="D59" s="137">
        <f>IF(D40&gt;0,(((D40*10^6/9500/0.84)*D49)+(D32*75.19*D49))-(D21*1000*D50),"")</f>
        <v>259370.63564476199</v>
      </c>
      <c r="E59" s="120">
        <f t="shared" ref="E59:AG59" si="16">IF(E40&gt;0,(((E40*10^6/9500/0.84)*E49)+(E32*75.19*E49))-(E21*1000*E50),"")</f>
        <v>218217.43840000001</v>
      </c>
      <c r="F59" s="120">
        <f t="shared" si="16"/>
        <v>101590.72150476195</v>
      </c>
      <c r="G59" s="120">
        <f t="shared" si="16"/>
        <v>199736.54825714295</v>
      </c>
      <c r="H59" s="120">
        <f t="shared" si="16"/>
        <v>195838.07096285722</v>
      </c>
      <c r="I59" s="120">
        <f t="shared" si="16"/>
        <v>176785.23955238092</v>
      </c>
      <c r="J59" s="120">
        <f t="shared" si="16"/>
        <v>172296.26023809519</v>
      </c>
      <c r="K59" s="120">
        <f t="shared" si="16"/>
        <v>242833.64931904766</v>
      </c>
      <c r="L59" s="120">
        <f t="shared" si="16"/>
        <v>225509.22560000009</v>
      </c>
      <c r="M59" s="120">
        <f t="shared" si="16"/>
        <v>274800.20442857151</v>
      </c>
      <c r="N59" s="120">
        <f t="shared" si="16"/>
        <v>291686.50409523805</v>
      </c>
      <c r="O59" s="120">
        <f t="shared" si="16"/>
        <v>248997.28504761914</v>
      </c>
      <c r="P59" s="120">
        <f t="shared" si="16"/>
        <v>143090.83020952385</v>
      </c>
      <c r="Q59" s="120">
        <f t="shared" si="16"/>
        <v>125628.3893238095</v>
      </c>
      <c r="R59" s="120">
        <f t="shared" si="16"/>
        <v>119226.94170476196</v>
      </c>
      <c r="S59" s="120">
        <f t="shared" si="16"/>
        <v>94213.537761904765</v>
      </c>
      <c r="T59" s="120">
        <f t="shared" si="16"/>
        <v>70662.50409523808</v>
      </c>
      <c r="U59" s="120">
        <f t="shared" si="16"/>
        <v>62724.504580952402</v>
      </c>
      <c r="V59" s="120">
        <f t="shared" si="16"/>
        <v>54648.436761904799</v>
      </c>
      <c r="W59" s="120">
        <f t="shared" si="16"/>
        <v>165748.13479047621</v>
      </c>
      <c r="X59" s="120">
        <f t="shared" si="16"/>
        <v>246663.71198095244</v>
      </c>
      <c r="Y59" s="120">
        <f t="shared" si="16"/>
        <v>275671.12400380959</v>
      </c>
      <c r="Z59" s="120">
        <f t="shared" si="16"/>
        <v>221414.29966666669</v>
      </c>
      <c r="AA59" s="120">
        <f t="shared" si="16"/>
        <v>257020.88553333344</v>
      </c>
      <c r="AB59" s="120">
        <f t="shared" si="16"/>
        <v>203882.51804761903</v>
      </c>
      <c r="AC59" s="120">
        <f t="shared" si="16"/>
        <v>162102.37403809529</v>
      </c>
      <c r="AD59" s="120">
        <f t="shared" si="16"/>
        <v>232814.90737142865</v>
      </c>
      <c r="AE59" s="120">
        <f t="shared" si="16"/>
        <v>215984.16354285719</v>
      </c>
      <c r="AF59" s="120">
        <f t="shared" si="16"/>
        <v>281199.38865714287</v>
      </c>
      <c r="AG59" s="120">
        <f t="shared" si="16"/>
        <v>329625.84531428578</v>
      </c>
      <c r="AH59" s="117">
        <f>SUM(D59:AG59)</f>
        <v>5869984.2804352408</v>
      </c>
    </row>
    <row r="60" spans="2:39" x14ac:dyDescent="0.25">
      <c r="B60" s="13" t="s">
        <v>101</v>
      </c>
      <c r="C60" s="142" t="s">
        <v>78</v>
      </c>
      <c r="D60" s="138">
        <f>IF(D41&gt;0,(((D41*10^6/9500/0.84)*D49)+(D33*75.19*D49))-(D22*1000*D50),"")</f>
        <v>114858.31193238101</v>
      </c>
      <c r="E60" s="116">
        <f t="shared" ref="E60:AG60" si="17">IF(E41&gt;0,(((E41*10^6/9500/0.84)*E49)+(E33*75.19*E49))-(E22*1000*E50),"")</f>
        <v>149069.94661904761</v>
      </c>
      <c r="F60" s="116">
        <f t="shared" si="17"/>
        <v>8657.4290571428719</v>
      </c>
      <c r="G60" s="116">
        <f t="shared" si="17"/>
        <v>18422.938914285733</v>
      </c>
      <c r="H60" s="116">
        <f t="shared" si="17"/>
        <v>14093.333333333343</v>
      </c>
      <c r="I60" s="116">
        <f t="shared" si="17"/>
        <v>71826.483652380935</v>
      </c>
      <c r="J60" s="116">
        <f t="shared" si="17"/>
        <v>96912.667152380993</v>
      </c>
      <c r="K60" s="116">
        <f t="shared" si="17"/>
        <v>130201.79962476194</v>
      </c>
      <c r="L60" s="116">
        <f t="shared" si="17"/>
        <v>203825.53873333335</v>
      </c>
      <c r="M60" s="116">
        <f t="shared" si="17"/>
        <v>158945.63348571426</v>
      </c>
      <c r="N60" s="116">
        <f t="shared" si="17"/>
        <v>208242.57009523813</v>
      </c>
      <c r="O60" s="116">
        <f t="shared" si="17"/>
        <v>178299.3617238095</v>
      </c>
      <c r="P60" s="116">
        <f t="shared" si="17"/>
        <v>141511.89408571424</v>
      </c>
      <c r="Q60" s="116">
        <f t="shared" si="17"/>
        <v>164495.51871428572</v>
      </c>
      <c r="R60" s="116">
        <f t="shared" si="17"/>
        <v>197264.49802857146</v>
      </c>
      <c r="S60" s="116">
        <f t="shared" si="17"/>
        <v>192990.55796190479</v>
      </c>
      <c r="T60" s="116">
        <f t="shared" si="17"/>
        <v>169805.5842285715</v>
      </c>
      <c r="U60" s="116">
        <f t="shared" si="17"/>
        <v>129663.42954285716</v>
      </c>
      <c r="V60" s="116">
        <f t="shared" si="17"/>
        <v>73129.728238095267</v>
      </c>
      <c r="W60" s="116">
        <f t="shared" si="17"/>
        <v>101846.23184761906</v>
      </c>
      <c r="X60" s="116">
        <f t="shared" si="17"/>
        <v>96045.567485714331</v>
      </c>
      <c r="Y60" s="116">
        <f t="shared" si="17"/>
        <v>76149.586436190555</v>
      </c>
      <c r="Z60" s="116">
        <f t="shared" si="17"/>
        <v>82278.253200000036</v>
      </c>
      <c r="AA60" s="116">
        <f t="shared" si="17"/>
        <v>105677.0100095238</v>
      </c>
      <c r="AB60" s="116">
        <f t="shared" si="17"/>
        <v>111064.76190476195</v>
      </c>
      <c r="AC60" s="116">
        <f t="shared" si="17"/>
        <v>103055.77142857146</v>
      </c>
      <c r="AD60" s="116">
        <f t="shared" si="17"/>
        <v>88114.672247619106</v>
      </c>
      <c r="AE60" s="116">
        <f t="shared" si="17"/>
        <v>146780.19605714292</v>
      </c>
      <c r="AF60" s="116">
        <f t="shared" si="17"/>
        <v>159480.9310285715</v>
      </c>
      <c r="AG60" s="116">
        <f t="shared" si="17"/>
        <v>164054.56912380955</v>
      </c>
      <c r="AH60" s="118">
        <f>SUM(D60:AG60)</f>
        <v>3656764.7758933343</v>
      </c>
    </row>
    <row r="61" spans="2:39" x14ac:dyDescent="0.25">
      <c r="B61" s="13" t="s">
        <v>104</v>
      </c>
      <c r="C61" s="142" t="s">
        <v>78</v>
      </c>
      <c r="D61" s="139">
        <f>SUM(D59:D60)</f>
        <v>374228.94757714297</v>
      </c>
      <c r="E61" s="135">
        <f t="shared" ref="E61:AG61" si="18">SUM(E59:E60)</f>
        <v>367287.38501904765</v>
      </c>
      <c r="F61" s="135">
        <f t="shared" si="18"/>
        <v>110248.15056190483</v>
      </c>
      <c r="G61" s="135">
        <f t="shared" si="18"/>
        <v>218159.48717142869</v>
      </c>
      <c r="H61" s="135">
        <f t="shared" si="18"/>
        <v>209931.40429619057</v>
      </c>
      <c r="I61" s="135">
        <f t="shared" si="18"/>
        <v>248611.72320476186</v>
      </c>
      <c r="J61" s="135">
        <f t="shared" si="18"/>
        <v>269208.92739047616</v>
      </c>
      <c r="K61" s="135">
        <f t="shared" si="18"/>
        <v>373035.44894380961</v>
      </c>
      <c r="L61" s="135">
        <f t="shared" si="18"/>
        <v>429334.76433333347</v>
      </c>
      <c r="M61" s="135">
        <f t="shared" si="18"/>
        <v>433745.83791428577</v>
      </c>
      <c r="N61" s="135">
        <f t="shared" si="18"/>
        <v>499929.07419047621</v>
      </c>
      <c r="O61" s="135">
        <f t="shared" si="18"/>
        <v>427296.64677142864</v>
      </c>
      <c r="P61" s="135">
        <f t="shared" si="18"/>
        <v>284602.72429523809</v>
      </c>
      <c r="Q61" s="135">
        <f t="shared" si="18"/>
        <v>290123.90803809522</v>
      </c>
      <c r="R61" s="135">
        <f t="shared" si="18"/>
        <v>316491.43973333342</v>
      </c>
      <c r="S61" s="135">
        <f t="shared" si="18"/>
        <v>287204.09572380956</v>
      </c>
      <c r="T61" s="135">
        <f t="shared" si="18"/>
        <v>240468.08832380958</v>
      </c>
      <c r="U61" s="135">
        <f t="shared" si="18"/>
        <v>192387.93412380957</v>
      </c>
      <c r="V61" s="135">
        <f t="shared" si="18"/>
        <v>127778.16500000007</v>
      </c>
      <c r="W61" s="135">
        <f t="shared" si="18"/>
        <v>267594.36663809523</v>
      </c>
      <c r="X61" s="135">
        <f t="shared" si="18"/>
        <v>342709.27946666675</v>
      </c>
      <c r="Y61" s="135">
        <f t="shared" si="18"/>
        <v>351820.71044000017</v>
      </c>
      <c r="Z61" s="135">
        <f t="shared" si="18"/>
        <v>303692.55286666669</v>
      </c>
      <c r="AA61" s="135">
        <f t="shared" si="18"/>
        <v>362697.89554285724</v>
      </c>
      <c r="AB61" s="135">
        <f t="shared" si="18"/>
        <v>314947.27995238098</v>
      </c>
      <c r="AC61" s="135">
        <f t="shared" si="18"/>
        <v>265158.14546666679</v>
      </c>
      <c r="AD61" s="135">
        <f t="shared" si="18"/>
        <v>320929.57961904776</v>
      </c>
      <c r="AE61" s="135">
        <f t="shared" si="18"/>
        <v>362764.35960000008</v>
      </c>
      <c r="AF61" s="135">
        <f t="shared" si="18"/>
        <v>440680.31968571438</v>
      </c>
      <c r="AG61" s="135">
        <f t="shared" si="18"/>
        <v>493680.41443809529</v>
      </c>
      <c r="AH61" s="118">
        <f>SUM(D61:AG61)</f>
        <v>9526749.0563285742</v>
      </c>
    </row>
    <row r="62" spans="2:39" ht="15.75" thickBot="1" x14ac:dyDescent="0.3">
      <c r="B62" s="127" t="s">
        <v>97</v>
      </c>
      <c r="C62" s="143" t="s">
        <v>44</v>
      </c>
      <c r="D62" s="140">
        <f>IFERROR(D54+D61,"")</f>
        <v>841224.9475173431</v>
      </c>
      <c r="E62" s="100">
        <f t="shared" ref="E62:AG62" si="19">IFERROR(E54+E61,"")</f>
        <v>839212.37683304772</v>
      </c>
      <c r="F62" s="100" t="str">
        <f t="shared" si="19"/>
        <v/>
      </c>
      <c r="G62" s="100" t="str">
        <f t="shared" si="19"/>
        <v/>
      </c>
      <c r="H62" s="100">
        <f t="shared" si="19"/>
        <v>316324.50381219061</v>
      </c>
      <c r="I62" s="100">
        <f t="shared" si="19"/>
        <v>569031.91900476173</v>
      </c>
      <c r="J62" s="100">
        <f t="shared" si="19"/>
        <v>667207.82914367621</v>
      </c>
      <c r="K62" s="100">
        <f t="shared" si="19"/>
        <v>806988.75972580956</v>
      </c>
      <c r="L62" s="100">
        <f t="shared" si="19"/>
        <v>918444.60207533336</v>
      </c>
      <c r="M62" s="100">
        <f t="shared" si="19"/>
        <v>916723.20461428585</v>
      </c>
      <c r="N62" s="100">
        <f t="shared" si="19"/>
        <v>982880.91583447624</v>
      </c>
      <c r="O62" s="100">
        <f t="shared" si="19"/>
        <v>956664.22287022846</v>
      </c>
      <c r="P62" s="100">
        <f t="shared" si="19"/>
        <v>829474.91158803809</v>
      </c>
      <c r="Q62" s="100">
        <f t="shared" si="19"/>
        <v>833837.69287225534</v>
      </c>
      <c r="R62" s="100">
        <f t="shared" si="19"/>
        <v>867103.70073421346</v>
      </c>
      <c r="S62" s="100">
        <f t="shared" si="19"/>
        <v>805475.50836020941</v>
      </c>
      <c r="T62" s="100">
        <f t="shared" si="19"/>
        <v>773228.39984908956</v>
      </c>
      <c r="U62" s="100">
        <f t="shared" si="19"/>
        <v>634734.32849780959</v>
      </c>
      <c r="V62" s="100">
        <f t="shared" si="19"/>
        <v>560518.54549120006</v>
      </c>
      <c r="W62" s="100">
        <f t="shared" si="19"/>
        <v>699659.23561809538</v>
      </c>
      <c r="X62" s="100">
        <f t="shared" si="19"/>
        <v>796705.81627666671</v>
      </c>
      <c r="Y62" s="100">
        <f t="shared" si="19"/>
        <v>809600.85469400033</v>
      </c>
      <c r="Z62" s="100">
        <f t="shared" si="19"/>
        <v>759647.8283846667</v>
      </c>
      <c r="AA62" s="100">
        <f t="shared" si="19"/>
        <v>842296.04809685715</v>
      </c>
      <c r="AB62" s="100">
        <f t="shared" si="19"/>
        <v>783529.68445118098</v>
      </c>
      <c r="AC62" s="100">
        <f t="shared" si="19"/>
        <v>727792.55606666673</v>
      </c>
      <c r="AD62" s="100">
        <f t="shared" si="19"/>
        <v>736082.58721304778</v>
      </c>
      <c r="AE62" s="100">
        <f t="shared" si="19"/>
        <v>461728.63119800005</v>
      </c>
      <c r="AF62" s="100">
        <f t="shared" si="19"/>
        <v>947720.42624771455</v>
      </c>
      <c r="AG62" s="100">
        <f t="shared" si="19"/>
        <v>1045863.8558280953</v>
      </c>
      <c r="AH62" s="119">
        <f>SUM(D62:AG62)</f>
        <v>21729703.892898958</v>
      </c>
    </row>
    <row r="63" spans="2:39" ht="16.5" thickBot="1" x14ac:dyDescent="0.3">
      <c r="B63" s="241" t="s">
        <v>62</v>
      </c>
      <c r="C63" s="242"/>
      <c r="D63" s="243"/>
      <c r="E63" s="244"/>
      <c r="F63" s="244"/>
      <c r="G63" s="244"/>
      <c r="H63" s="244"/>
      <c r="I63" s="244"/>
      <c r="J63" s="244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5"/>
    </row>
    <row r="64" spans="2:39" x14ac:dyDescent="0.25">
      <c r="B64" s="130" t="s">
        <v>61</v>
      </c>
      <c r="C64" s="131" t="s">
        <v>32</v>
      </c>
      <c r="D64" s="83">
        <f t="shared" ref="D64:AG64" si="20">(SUM(D13:D15)*9500)/10^6</f>
        <v>379.86680999999993</v>
      </c>
      <c r="E64" s="84">
        <f t="shared" si="20"/>
        <v>373.94659999999999</v>
      </c>
      <c r="F64" s="84">
        <f t="shared" si="20"/>
        <v>0</v>
      </c>
      <c r="G64" s="84">
        <f t="shared" si="20"/>
        <v>0</v>
      </c>
      <c r="H64" s="84">
        <f t="shared" si="20"/>
        <v>171.104975</v>
      </c>
      <c r="I64" s="84">
        <f t="shared" si="20"/>
        <v>391.39002500000004</v>
      </c>
      <c r="J64" s="84">
        <f t="shared" si="20"/>
        <v>398.17838299999994</v>
      </c>
      <c r="K64" s="84">
        <f t="shared" si="20"/>
        <v>403.75513000000001</v>
      </c>
      <c r="L64" s="84">
        <f t="shared" si="20"/>
        <v>419.90398049999999</v>
      </c>
      <c r="M64" s="84">
        <f t="shared" si="20"/>
        <v>406.27639199999999</v>
      </c>
      <c r="N64" s="84">
        <f t="shared" si="20"/>
        <v>391.10103500000002</v>
      </c>
      <c r="O64" s="84">
        <f t="shared" si="20"/>
        <v>381.61975000000001</v>
      </c>
      <c r="P64" s="84">
        <f t="shared" si="20"/>
        <v>386.28035499999993</v>
      </c>
      <c r="Q64" s="84">
        <f t="shared" si="20"/>
        <v>385.31581999999997</v>
      </c>
      <c r="R64" s="84">
        <f t="shared" si="20"/>
        <v>379.10870999999997</v>
      </c>
      <c r="S64" s="84">
        <f t="shared" si="20"/>
        <v>384.55108900000005</v>
      </c>
      <c r="T64" s="84">
        <f t="shared" si="20"/>
        <v>395.57145000000008</v>
      </c>
      <c r="U64" s="84">
        <f t="shared" si="20"/>
        <v>389.08950499999992</v>
      </c>
      <c r="V64" s="84">
        <f t="shared" si="20"/>
        <v>402.95722499999994</v>
      </c>
      <c r="W64" s="84">
        <f t="shared" si="20"/>
        <v>370.36652500000002</v>
      </c>
      <c r="X64" s="84">
        <f t="shared" si="20"/>
        <v>387.19321000000002</v>
      </c>
      <c r="Y64" s="84">
        <f t="shared" si="20"/>
        <v>391.78665000000001</v>
      </c>
      <c r="Z64" s="84">
        <f t="shared" si="20"/>
        <v>399.256215</v>
      </c>
      <c r="AA64" s="84">
        <f t="shared" si="20"/>
        <v>402.23190000000005</v>
      </c>
      <c r="AB64" s="84">
        <f t="shared" si="20"/>
        <v>398.76377774999997</v>
      </c>
      <c r="AC64" s="84">
        <f t="shared" si="20"/>
        <v>397.21827500000001</v>
      </c>
      <c r="AD64" s="84">
        <f t="shared" si="20"/>
        <v>365.25822299999993</v>
      </c>
      <c r="AE64" s="84">
        <f t="shared" si="20"/>
        <v>166.31174999999999</v>
      </c>
      <c r="AF64" s="84">
        <f t="shared" si="20"/>
        <v>397.94502499999999</v>
      </c>
      <c r="AG64" s="84">
        <f t="shared" si="20"/>
        <v>414.28331500000007</v>
      </c>
      <c r="AH64" s="63">
        <f>SUM(D64:AG64)</f>
        <v>10530.632100250004</v>
      </c>
    </row>
    <row r="65" spans="2:34" x14ac:dyDescent="0.25">
      <c r="B65" s="7" t="s">
        <v>57</v>
      </c>
      <c r="C65" s="8" t="s">
        <v>32</v>
      </c>
      <c r="D65" s="28">
        <f t="shared" ref="D65:AG65" si="21">((D26*860.5)/10^6)+((D30*1000*565)/10^6)+((D46*3024)/10^6)+D39</f>
        <v>244.13963680000001</v>
      </c>
      <c r="E65" s="28">
        <f t="shared" si="21"/>
        <v>245.24117600000002</v>
      </c>
      <c r="F65" s="28">
        <f t="shared" si="21"/>
        <v>0</v>
      </c>
      <c r="G65" s="28">
        <f t="shared" si="21"/>
        <v>0</v>
      </c>
      <c r="H65" s="28">
        <f t="shared" si="21"/>
        <v>102.01181968</v>
      </c>
      <c r="I65" s="28">
        <f t="shared" si="21"/>
        <v>258.94632719999998</v>
      </c>
      <c r="J65" s="28">
        <f t="shared" si="21"/>
        <v>266.66792016000005</v>
      </c>
      <c r="K65" s="28">
        <f t="shared" si="21"/>
        <v>271.25332799999995</v>
      </c>
      <c r="L65" s="28">
        <f t="shared" si="21"/>
        <v>283.46358000000004</v>
      </c>
      <c r="M65" s="28">
        <f t="shared" si="21"/>
        <v>276.04187300000001</v>
      </c>
      <c r="N65" s="28">
        <f t="shared" si="21"/>
        <v>281.80214251199999</v>
      </c>
      <c r="O65" s="28">
        <f t="shared" si="21"/>
        <v>295.97655331839997</v>
      </c>
      <c r="P65" s="28">
        <f t="shared" si="21"/>
        <v>300.63206496639998</v>
      </c>
      <c r="Q65" s="28">
        <f t="shared" si="21"/>
        <v>301.57522692608001</v>
      </c>
      <c r="R65" s="28">
        <f t="shared" si="21"/>
        <v>304.25781172544004</v>
      </c>
      <c r="S65" s="28">
        <f t="shared" si="21"/>
        <v>282.65645362079999</v>
      </c>
      <c r="T65" s="28">
        <f t="shared" si="21"/>
        <v>300.82499339263995</v>
      </c>
      <c r="U65" s="28">
        <f t="shared" si="21"/>
        <v>256.13221867999999</v>
      </c>
      <c r="V65" s="28">
        <f t="shared" si="21"/>
        <v>269.87199999999996</v>
      </c>
      <c r="W65" s="28">
        <f t="shared" si="21"/>
        <v>244.92638566000002</v>
      </c>
      <c r="X65" s="28">
        <f t="shared" si="21"/>
        <v>256.99454543999997</v>
      </c>
      <c r="Y65" s="28">
        <f t="shared" si="21"/>
        <v>262.51470896000001</v>
      </c>
      <c r="Z65" s="28">
        <f t="shared" si="21"/>
        <v>268.25795199999999</v>
      </c>
      <c r="AA65" s="28">
        <f t="shared" si="21"/>
        <v>271.76025808000003</v>
      </c>
      <c r="AB65" s="28">
        <f t="shared" si="21"/>
        <v>273.77672039999999</v>
      </c>
      <c r="AC65" s="28">
        <f t="shared" si="21"/>
        <v>273.125112</v>
      </c>
      <c r="AD65" s="28">
        <f t="shared" si="21"/>
        <v>243.13303115999997</v>
      </c>
      <c r="AE65" s="28">
        <f t="shared" si="21"/>
        <v>94.445009999999996</v>
      </c>
      <c r="AF65" s="28">
        <f t="shared" si="21"/>
        <v>276.34971424000003</v>
      </c>
      <c r="AG65" s="28">
        <f t="shared" si="21"/>
        <v>291.50889168000003</v>
      </c>
      <c r="AH65" s="44">
        <f>SUM(D65:AG65)</f>
        <v>7298.2874556017614</v>
      </c>
    </row>
    <row r="66" spans="2:34" ht="15.75" thickBot="1" x14ac:dyDescent="0.3">
      <c r="B66" s="132" t="s">
        <v>62</v>
      </c>
      <c r="C66" s="133" t="s">
        <v>63</v>
      </c>
      <c r="D66" s="90">
        <f>IFERROR((D65/D64)*100,"")</f>
        <v>64.269799406797361</v>
      </c>
      <c r="E66" s="90">
        <f t="shared" ref="E66:AG66" si="22">IFERROR((E65/E64)*100,"")</f>
        <v>65.581870780480429</v>
      </c>
      <c r="F66" s="90" t="str">
        <f t="shared" si="22"/>
        <v/>
      </c>
      <c r="G66" s="90" t="str">
        <f t="shared" si="22"/>
        <v/>
      </c>
      <c r="H66" s="90">
        <f t="shared" si="22"/>
        <v>59.61943519175874</v>
      </c>
      <c r="I66" s="90">
        <f t="shared" si="22"/>
        <v>66.160686440590794</v>
      </c>
      <c r="J66" s="90">
        <f t="shared" si="22"/>
        <v>66.971973252500774</v>
      </c>
      <c r="K66" s="90">
        <f t="shared" si="22"/>
        <v>67.182633196511944</v>
      </c>
      <c r="L66" s="90">
        <f t="shared" si="22"/>
        <v>67.506761822659129</v>
      </c>
      <c r="M66" s="90">
        <f t="shared" si="22"/>
        <v>67.944354738682435</v>
      </c>
      <c r="N66" s="90">
        <f t="shared" si="22"/>
        <v>72.053540464805977</v>
      </c>
      <c r="O66" s="90">
        <f t="shared" si="22"/>
        <v>77.557975790927998</v>
      </c>
      <c r="P66" s="90">
        <f t="shared" si="22"/>
        <v>77.827427948387395</v>
      </c>
      <c r="Q66" s="90">
        <f t="shared" si="22"/>
        <v>78.267024418068274</v>
      </c>
      <c r="R66" s="90">
        <f t="shared" si="22"/>
        <v>80.256085840243571</v>
      </c>
      <c r="S66" s="90">
        <f t="shared" si="22"/>
        <v>73.502965329217929</v>
      </c>
      <c r="T66" s="90">
        <f t="shared" si="22"/>
        <v>76.048206561075091</v>
      </c>
      <c r="U66" s="90">
        <f t="shared" si="22"/>
        <v>65.828611511893655</v>
      </c>
      <c r="V66" s="90">
        <f t="shared" si="22"/>
        <v>66.972865420144785</v>
      </c>
      <c r="W66" s="90">
        <f t="shared" si="22"/>
        <v>66.130810731342422</v>
      </c>
      <c r="X66" s="90">
        <f t="shared" si="22"/>
        <v>66.373722163154653</v>
      </c>
      <c r="Y66" s="90">
        <f t="shared" si="22"/>
        <v>67.004505886047923</v>
      </c>
      <c r="Z66" s="90">
        <f t="shared" si="22"/>
        <v>67.189424214723871</v>
      </c>
      <c r="AA66" s="90">
        <f t="shared" si="22"/>
        <v>67.563079427564048</v>
      </c>
      <c r="AB66" s="90">
        <f t="shared" si="22"/>
        <v>68.656366419429631</v>
      </c>
      <c r="AC66" s="90">
        <f t="shared" si="22"/>
        <v>68.759452721554666</v>
      </c>
      <c r="AD66" s="90">
        <f t="shared" si="22"/>
        <v>66.564697479788165</v>
      </c>
      <c r="AE66" s="90">
        <f t="shared" si="22"/>
        <v>56.787935909519327</v>
      </c>
      <c r="AF66" s="90">
        <f t="shared" si="22"/>
        <v>69.444193765206649</v>
      </c>
      <c r="AG66" s="90">
        <f t="shared" si="22"/>
        <v>70.364622741323771</v>
      </c>
      <c r="AH66" s="71"/>
    </row>
    <row r="67" spans="2:34" ht="16.5" thickBot="1" x14ac:dyDescent="0.3">
      <c r="B67" s="237" t="s">
        <v>66</v>
      </c>
      <c r="C67" s="238"/>
      <c r="D67" s="228"/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29"/>
      <c r="AD67" s="229"/>
      <c r="AE67" s="229"/>
      <c r="AF67" s="229"/>
      <c r="AG67" s="229"/>
      <c r="AH67" s="230"/>
    </row>
    <row r="68" spans="2:34" x14ac:dyDescent="0.25">
      <c r="B68" s="130" t="s">
        <v>64</v>
      </c>
      <c r="C68" s="131" t="s">
        <v>32</v>
      </c>
      <c r="D68" s="60">
        <f t="shared" ref="D68:AG68" si="23">(D21*1000*4800)/10^6</f>
        <v>220.8</v>
      </c>
      <c r="E68" s="61">
        <f t="shared" si="23"/>
        <v>195.648</v>
      </c>
      <c r="F68" s="61">
        <f t="shared" si="23"/>
        <v>168</v>
      </c>
      <c r="G68" s="61">
        <f t="shared" si="23"/>
        <v>246.096</v>
      </c>
      <c r="H68" s="61">
        <f t="shared" si="23"/>
        <v>177.6</v>
      </c>
      <c r="I68" s="61">
        <f t="shared" si="23"/>
        <v>173.76</v>
      </c>
      <c r="J68" s="61">
        <f t="shared" si="23"/>
        <v>216</v>
      </c>
      <c r="K68" s="61">
        <f t="shared" si="23"/>
        <v>238.84800000000001</v>
      </c>
      <c r="L68" s="61">
        <f t="shared" si="23"/>
        <v>230.4</v>
      </c>
      <c r="M68" s="61">
        <f t="shared" si="23"/>
        <v>264</v>
      </c>
      <c r="N68" s="61">
        <f t="shared" si="23"/>
        <v>272.64</v>
      </c>
      <c r="O68" s="61">
        <f t="shared" si="23"/>
        <v>256.75200000000001</v>
      </c>
      <c r="P68" s="61">
        <f t="shared" si="23"/>
        <v>166.32</v>
      </c>
      <c r="Q68" s="61">
        <f t="shared" si="23"/>
        <v>151.488</v>
      </c>
      <c r="R68" s="61">
        <f t="shared" si="23"/>
        <v>145.05600000000001</v>
      </c>
      <c r="S68" s="61">
        <f t="shared" si="23"/>
        <v>158.4</v>
      </c>
      <c r="T68" s="61">
        <f t="shared" si="23"/>
        <v>172.32</v>
      </c>
      <c r="U68" s="61">
        <f t="shared" si="23"/>
        <v>168</v>
      </c>
      <c r="V68" s="61">
        <f t="shared" si="23"/>
        <v>168</v>
      </c>
      <c r="W68" s="61">
        <f t="shared" si="23"/>
        <v>167.42400000000001</v>
      </c>
      <c r="X68" s="61">
        <f t="shared" si="23"/>
        <v>234.624</v>
      </c>
      <c r="Y68" s="61">
        <f t="shared" si="23"/>
        <v>270.096</v>
      </c>
      <c r="Z68" s="61">
        <f t="shared" si="23"/>
        <v>235.68</v>
      </c>
      <c r="AA68" s="61">
        <f t="shared" si="23"/>
        <v>235.92</v>
      </c>
      <c r="AB68" s="61">
        <f t="shared" si="23"/>
        <v>201.6</v>
      </c>
      <c r="AC68" s="61">
        <f t="shared" si="23"/>
        <v>160.75200000000001</v>
      </c>
      <c r="AD68" s="61">
        <f t="shared" si="23"/>
        <v>233.80799999999999</v>
      </c>
      <c r="AE68" s="61">
        <f t="shared" si="23"/>
        <v>237.12</v>
      </c>
      <c r="AF68" s="61">
        <f t="shared" si="23"/>
        <v>262.08</v>
      </c>
      <c r="AG68" s="61">
        <f t="shared" si="23"/>
        <v>295.00799999999998</v>
      </c>
      <c r="AH68" s="63">
        <f>SUM(D68:AG68)</f>
        <v>6324.2400000000016</v>
      </c>
    </row>
    <row r="69" spans="2:34" x14ac:dyDescent="0.25">
      <c r="B69" s="7" t="s">
        <v>65</v>
      </c>
      <c r="C69" s="8" t="s">
        <v>32</v>
      </c>
      <c r="D69" s="28">
        <f t="shared" ref="D69:AG69" si="24">D40+(((D32)*1000*565))/10^6</f>
        <v>187.20349999999999</v>
      </c>
      <c r="E69" s="3">
        <f t="shared" si="24"/>
        <v>160.56</v>
      </c>
      <c r="F69" s="3">
        <f t="shared" si="24"/>
        <v>104.39</v>
      </c>
      <c r="G69" s="3">
        <f t="shared" si="24"/>
        <v>172.73500000000001</v>
      </c>
      <c r="H69" s="3">
        <f t="shared" si="24"/>
        <v>144.82550000000001</v>
      </c>
      <c r="I69" s="3">
        <f t="shared" si="24"/>
        <v>135.86500000000001</v>
      </c>
      <c r="J69" s="3">
        <f t="shared" si="24"/>
        <v>150.125</v>
      </c>
      <c r="K69" s="3">
        <f t="shared" si="24"/>
        <v>186.8425</v>
      </c>
      <c r="L69" s="3">
        <f t="shared" si="24"/>
        <v>177.04</v>
      </c>
      <c r="M69" s="3">
        <f t="shared" si="24"/>
        <v>209.82499999999999</v>
      </c>
      <c r="N69" s="3">
        <f t="shared" si="24"/>
        <v>219.65</v>
      </c>
      <c r="O69" s="3">
        <f t="shared" si="24"/>
        <v>196.65</v>
      </c>
      <c r="P69" s="3">
        <f t="shared" si="24"/>
        <v>120.26</v>
      </c>
      <c r="Q69" s="3">
        <f t="shared" si="24"/>
        <v>107.69499999999999</v>
      </c>
      <c r="R69" s="3">
        <f t="shared" si="24"/>
        <v>102.69499999999999</v>
      </c>
      <c r="S69" s="3">
        <f t="shared" si="24"/>
        <v>97.825000000000003</v>
      </c>
      <c r="T69" s="3">
        <f t="shared" si="24"/>
        <v>93.65</v>
      </c>
      <c r="U69" s="3">
        <f t="shared" si="24"/>
        <v>88.605000000000004</v>
      </c>
      <c r="V69" s="3">
        <f t="shared" si="24"/>
        <v>85.3</v>
      </c>
      <c r="W69" s="3">
        <f t="shared" si="24"/>
        <v>129.065</v>
      </c>
      <c r="X69" s="3">
        <f t="shared" si="24"/>
        <v>187.39</v>
      </c>
      <c r="Y69" s="3">
        <f t="shared" si="24"/>
        <v>212.58199999999999</v>
      </c>
      <c r="Z69" s="3">
        <f t="shared" si="24"/>
        <v>177.82499999999999</v>
      </c>
      <c r="AA69" s="3">
        <f t="shared" si="24"/>
        <v>191.60499999999999</v>
      </c>
      <c r="AB69" s="3">
        <f t="shared" si="24"/>
        <v>157.47499999999999</v>
      </c>
      <c r="AC69" s="3">
        <f t="shared" si="24"/>
        <v>125.17</v>
      </c>
      <c r="AD69" s="3">
        <f t="shared" si="24"/>
        <v>181.17</v>
      </c>
      <c r="AE69" s="3">
        <f t="shared" si="24"/>
        <v>176.26</v>
      </c>
      <c r="AF69" s="3">
        <f t="shared" si="24"/>
        <v>211.345</v>
      </c>
      <c r="AG69" s="3">
        <f t="shared" si="24"/>
        <v>243.39</v>
      </c>
      <c r="AH69" s="44">
        <f>SUM(D69:AG69)</f>
        <v>4735.018500000001</v>
      </c>
    </row>
    <row r="70" spans="2:34" ht="15.75" thickBot="1" x14ac:dyDescent="0.3">
      <c r="B70" s="7" t="s">
        <v>67</v>
      </c>
      <c r="C70" s="8" t="s">
        <v>63</v>
      </c>
      <c r="D70" s="90">
        <f>IFERROR((D69/D68)*100,"")</f>
        <v>84.784193840579704</v>
      </c>
      <c r="E70" s="90">
        <f t="shared" ref="E70:AH70" si="25">IFERROR((E69/E68)*100,"")</f>
        <v>82.065750736015701</v>
      </c>
      <c r="F70" s="90">
        <f t="shared" si="25"/>
        <v>62.136904761904766</v>
      </c>
      <c r="G70" s="90">
        <f t="shared" si="25"/>
        <v>70.190088420778878</v>
      </c>
      <c r="H70" s="90">
        <f t="shared" si="25"/>
        <v>81.54588963963964</v>
      </c>
      <c r="I70" s="90">
        <f t="shared" si="25"/>
        <v>78.191183241252318</v>
      </c>
      <c r="J70" s="90">
        <f t="shared" si="25"/>
        <v>69.50231481481481</v>
      </c>
      <c r="K70" s="90">
        <f t="shared" si="25"/>
        <v>78.22652900589496</v>
      </c>
      <c r="L70" s="90">
        <f t="shared" si="25"/>
        <v>76.840277777777771</v>
      </c>
      <c r="M70" s="90">
        <f t="shared" si="25"/>
        <v>79.479166666666671</v>
      </c>
      <c r="N70" s="90">
        <f t="shared" si="25"/>
        <v>80.564113849765263</v>
      </c>
      <c r="O70" s="90">
        <f t="shared" si="25"/>
        <v>76.591418956814366</v>
      </c>
      <c r="P70" s="90">
        <f t="shared" si="25"/>
        <v>72.306397306397301</v>
      </c>
      <c r="Q70" s="90">
        <f t="shared" si="25"/>
        <v>71.091439585973802</v>
      </c>
      <c r="R70" s="90">
        <f t="shared" si="25"/>
        <v>70.796795720273536</v>
      </c>
      <c r="S70" s="90">
        <f t="shared" si="25"/>
        <v>61.758207070707073</v>
      </c>
      <c r="T70" s="90">
        <f t="shared" si="25"/>
        <v>54.346564531104924</v>
      </c>
      <c r="U70" s="90">
        <f t="shared" si="25"/>
        <v>52.741071428571431</v>
      </c>
      <c r="V70" s="90">
        <f t="shared" si="25"/>
        <v>50.773809523809518</v>
      </c>
      <c r="W70" s="90">
        <f t="shared" si="25"/>
        <v>77.088708906727817</v>
      </c>
      <c r="X70" s="90">
        <f t="shared" si="25"/>
        <v>79.868214675395521</v>
      </c>
      <c r="Y70" s="90">
        <f t="shared" si="25"/>
        <v>78.706089686629937</v>
      </c>
      <c r="Z70" s="90">
        <f t="shared" si="25"/>
        <v>75.451883910386968</v>
      </c>
      <c r="AA70" s="90">
        <f t="shared" si="25"/>
        <v>81.216090200067811</v>
      </c>
      <c r="AB70" s="90">
        <f t="shared" si="25"/>
        <v>78.112599206349216</v>
      </c>
      <c r="AC70" s="90">
        <f t="shared" si="25"/>
        <v>77.865283169105197</v>
      </c>
      <c r="AD70" s="90">
        <f t="shared" si="25"/>
        <v>77.486655717511795</v>
      </c>
      <c r="AE70" s="90">
        <f t="shared" si="25"/>
        <v>74.333670715249653</v>
      </c>
      <c r="AF70" s="90">
        <f t="shared" si="25"/>
        <v>80.641407203907207</v>
      </c>
      <c r="AG70" s="90">
        <f t="shared" si="25"/>
        <v>82.502847380410032</v>
      </c>
      <c r="AH70" s="90">
        <f t="shared" si="25"/>
        <v>74.870948920344574</v>
      </c>
    </row>
    <row r="71" spans="2:34" x14ac:dyDescent="0.25">
      <c r="B71" s="7" t="s">
        <v>68</v>
      </c>
      <c r="C71" s="8" t="s">
        <v>32</v>
      </c>
      <c r="D71" s="28">
        <f t="shared" ref="D71:AG71" si="26">(D22*1000*4800)/10^6</f>
        <v>158.4</v>
      </c>
      <c r="E71" s="3">
        <f t="shared" si="26"/>
        <v>156.47999999999999</v>
      </c>
      <c r="F71" s="3">
        <f t="shared" si="26"/>
        <v>96</v>
      </c>
      <c r="G71" s="3">
        <f t="shared" si="26"/>
        <v>62.4</v>
      </c>
      <c r="H71" s="3">
        <f t="shared" si="26"/>
        <v>76.8</v>
      </c>
      <c r="I71" s="3">
        <f t="shared" si="26"/>
        <v>99.84</v>
      </c>
      <c r="J71" s="3">
        <f t="shared" si="26"/>
        <v>124.8</v>
      </c>
      <c r="K71" s="3">
        <f t="shared" si="26"/>
        <v>151.24799999999999</v>
      </c>
      <c r="L71" s="3">
        <f t="shared" si="26"/>
        <v>129.6</v>
      </c>
      <c r="M71" s="3">
        <f t="shared" si="26"/>
        <v>159.84</v>
      </c>
      <c r="N71" s="3">
        <f t="shared" si="26"/>
        <v>210.14400000000001</v>
      </c>
      <c r="O71" s="3">
        <f t="shared" si="26"/>
        <v>173.76</v>
      </c>
      <c r="P71" s="3">
        <f t="shared" si="26"/>
        <v>163.77600000000001</v>
      </c>
      <c r="Q71" s="3">
        <f t="shared" si="26"/>
        <v>190.12799999999999</v>
      </c>
      <c r="R71" s="3">
        <f t="shared" si="26"/>
        <v>228.28800000000001</v>
      </c>
      <c r="S71" s="3">
        <f t="shared" si="26"/>
        <v>216</v>
      </c>
      <c r="T71" s="3">
        <f t="shared" si="26"/>
        <v>212.83199999999999</v>
      </c>
      <c r="U71" s="3">
        <f t="shared" si="26"/>
        <v>177.6</v>
      </c>
      <c r="V71" s="3">
        <f t="shared" si="26"/>
        <v>177.6</v>
      </c>
      <c r="W71" s="3">
        <f t="shared" si="26"/>
        <v>159.12</v>
      </c>
      <c r="X71" s="3">
        <f t="shared" si="26"/>
        <v>154.416</v>
      </c>
      <c r="Y71" s="3">
        <f t="shared" si="26"/>
        <v>138.864</v>
      </c>
      <c r="Z71" s="3">
        <f t="shared" si="26"/>
        <v>137.328</v>
      </c>
      <c r="AA71" s="3">
        <f t="shared" si="26"/>
        <v>154.89600000000004</v>
      </c>
      <c r="AB71" s="3">
        <f t="shared" si="26"/>
        <v>148.80000000000001</v>
      </c>
      <c r="AC71" s="3">
        <f t="shared" si="26"/>
        <v>159.696</v>
      </c>
      <c r="AD71" s="3">
        <f t="shared" si="26"/>
        <v>136.512</v>
      </c>
      <c r="AE71" s="3">
        <f t="shared" si="26"/>
        <v>164.59200000000001</v>
      </c>
      <c r="AF71" s="3">
        <f t="shared" si="26"/>
        <v>165.55199999999999</v>
      </c>
      <c r="AG71" s="3">
        <f t="shared" si="26"/>
        <v>171.26400000000001</v>
      </c>
      <c r="AH71" s="44">
        <f>SUM(D71:AG71)</f>
        <v>4656.5759999999991</v>
      </c>
    </row>
    <row r="72" spans="2:34" x14ac:dyDescent="0.25">
      <c r="B72" s="7" t="s">
        <v>69</v>
      </c>
      <c r="C72" s="8" t="s">
        <v>32</v>
      </c>
      <c r="D72" s="28">
        <f t="shared" ref="D72:AG72" si="27">D41+(((D33)*1000*565))/10^6</f>
        <v>105.9945</v>
      </c>
      <c r="E72" s="3">
        <f t="shared" si="27"/>
        <v>118.47499999999999</v>
      </c>
      <c r="F72" s="3">
        <f t="shared" si="27"/>
        <v>39.954999999999998</v>
      </c>
      <c r="G72" s="3">
        <f t="shared" si="27"/>
        <v>31.13</v>
      </c>
      <c r="H72" s="3">
        <f t="shared" si="27"/>
        <v>35</v>
      </c>
      <c r="I72" s="3">
        <f t="shared" si="27"/>
        <v>66.367500000000007</v>
      </c>
      <c r="J72" s="3">
        <f t="shared" si="27"/>
        <v>85.954999999999998</v>
      </c>
      <c r="K72" s="3">
        <f t="shared" si="27"/>
        <v>109.023</v>
      </c>
      <c r="L72" s="3">
        <f t="shared" si="27"/>
        <v>129.73500000000001</v>
      </c>
      <c r="M72" s="3">
        <f t="shared" si="27"/>
        <v>123.78</v>
      </c>
      <c r="N72" s="3">
        <f t="shared" si="27"/>
        <v>162.30000000000001</v>
      </c>
      <c r="O72" s="3">
        <f t="shared" si="27"/>
        <v>136.60499999999999</v>
      </c>
      <c r="P72" s="3">
        <f t="shared" si="27"/>
        <v>118.69499999999999</v>
      </c>
      <c r="Q72" s="3">
        <f t="shared" si="27"/>
        <v>137.82499999999999</v>
      </c>
      <c r="R72" s="3">
        <f t="shared" si="27"/>
        <v>165.565</v>
      </c>
      <c r="S72" s="3">
        <f t="shared" si="27"/>
        <v>159.13</v>
      </c>
      <c r="T72" s="3">
        <f t="shared" si="27"/>
        <v>148.52000000000001</v>
      </c>
      <c r="U72" s="3">
        <f t="shared" si="27"/>
        <v>118.91</v>
      </c>
      <c r="V72" s="3">
        <f t="shared" si="27"/>
        <v>96.825000000000003</v>
      </c>
      <c r="W72" s="3">
        <f t="shared" si="27"/>
        <v>101.02</v>
      </c>
      <c r="X72" s="3">
        <f t="shared" si="27"/>
        <v>97.13</v>
      </c>
      <c r="Y72" s="3">
        <f t="shared" si="27"/>
        <v>83.338999999999999</v>
      </c>
      <c r="Z72" s="3">
        <f t="shared" si="27"/>
        <v>85.13</v>
      </c>
      <c r="AA72" s="3">
        <f t="shared" si="27"/>
        <v>100.955</v>
      </c>
      <c r="AB72" s="3">
        <f t="shared" si="27"/>
        <v>101</v>
      </c>
      <c r="AC72" s="3">
        <f t="shared" si="27"/>
        <v>102</v>
      </c>
      <c r="AD72" s="3">
        <f t="shared" si="27"/>
        <v>87.13</v>
      </c>
      <c r="AE72" s="3">
        <f t="shared" si="27"/>
        <v>121.13</v>
      </c>
      <c r="AF72" s="3">
        <f t="shared" si="27"/>
        <v>126.39</v>
      </c>
      <c r="AG72" s="3">
        <f t="shared" si="27"/>
        <v>130.38999999999999</v>
      </c>
      <c r="AH72" s="44">
        <f>SUM(D72:AG72)</f>
        <v>3225.404</v>
      </c>
    </row>
    <row r="73" spans="2:34" ht="15.75" thickBot="1" x14ac:dyDescent="0.3">
      <c r="B73" s="132" t="s">
        <v>70</v>
      </c>
      <c r="C73" s="133" t="s">
        <v>63</v>
      </c>
      <c r="D73" s="90">
        <f>IFERROR((D72/D71)*100,"")</f>
        <v>66.915719696969703</v>
      </c>
      <c r="E73" s="90">
        <f t="shared" ref="E73:AH73" si="28">IFERROR((E72/E71)*100,"")</f>
        <v>75.71255112474438</v>
      </c>
      <c r="F73" s="90">
        <f t="shared" si="28"/>
        <v>41.619791666666664</v>
      </c>
      <c r="G73" s="90">
        <f t="shared" si="28"/>
        <v>49.887820512820511</v>
      </c>
      <c r="H73" s="90">
        <f t="shared" si="28"/>
        <v>45.572916666666671</v>
      </c>
      <c r="I73" s="90">
        <f t="shared" si="28"/>
        <v>66.473858173076934</v>
      </c>
      <c r="J73" s="90">
        <f t="shared" si="28"/>
        <v>68.874198717948715</v>
      </c>
      <c r="K73" s="90">
        <f t="shared" si="28"/>
        <v>72.082275468105365</v>
      </c>
      <c r="L73" s="90">
        <f t="shared" si="28"/>
        <v>100.10416666666669</v>
      </c>
      <c r="M73" s="90">
        <f t="shared" si="28"/>
        <v>77.439939939939933</v>
      </c>
      <c r="N73" s="90">
        <f t="shared" si="28"/>
        <v>77.23275468250344</v>
      </c>
      <c r="O73" s="90">
        <f t="shared" si="28"/>
        <v>78.617058011049721</v>
      </c>
      <c r="P73" s="90">
        <f t="shared" si="28"/>
        <v>72.473988862837032</v>
      </c>
      <c r="Q73" s="90">
        <f t="shared" si="28"/>
        <v>72.490637886055708</v>
      </c>
      <c r="R73" s="90">
        <f t="shared" si="28"/>
        <v>72.52461802635267</v>
      </c>
      <c r="S73" s="90">
        <f t="shared" si="28"/>
        <v>73.671296296296291</v>
      </c>
      <c r="T73" s="90">
        <f t="shared" si="28"/>
        <v>69.782739437678558</v>
      </c>
      <c r="U73" s="90">
        <f t="shared" si="28"/>
        <v>66.953828828828833</v>
      </c>
      <c r="V73" s="90">
        <f t="shared" si="28"/>
        <v>54.518581081081088</v>
      </c>
      <c r="W73" s="90">
        <f t="shared" si="28"/>
        <v>63.486676721970838</v>
      </c>
      <c r="X73" s="90">
        <f t="shared" si="28"/>
        <v>62.901512796601388</v>
      </c>
      <c r="Y73" s="90">
        <f t="shared" si="28"/>
        <v>60.014834658370773</v>
      </c>
      <c r="Z73" s="90">
        <f t="shared" si="28"/>
        <v>61.990271466853073</v>
      </c>
      <c r="AA73" s="90">
        <f t="shared" si="28"/>
        <v>65.175989050717888</v>
      </c>
      <c r="AB73" s="90">
        <f t="shared" si="28"/>
        <v>67.876344086021504</v>
      </c>
      <c r="AC73" s="90">
        <f t="shared" si="28"/>
        <v>63.871355575593626</v>
      </c>
      <c r="AD73" s="90">
        <f t="shared" si="28"/>
        <v>63.825890764181906</v>
      </c>
      <c r="AE73" s="90">
        <f t="shared" si="28"/>
        <v>73.594099348692524</v>
      </c>
      <c r="AF73" s="90">
        <f t="shared" si="28"/>
        <v>76.344592635546533</v>
      </c>
      <c r="AG73" s="90">
        <f t="shared" si="28"/>
        <v>76.133921898355737</v>
      </c>
      <c r="AH73" s="90">
        <f t="shared" si="28"/>
        <v>69.265571956733879</v>
      </c>
    </row>
    <row r="74" spans="2:34" ht="16.5" thickBot="1" x14ac:dyDescent="0.3">
      <c r="B74" s="237" t="s">
        <v>72</v>
      </c>
      <c r="C74" s="238"/>
      <c r="D74" s="228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29"/>
      <c r="AC74" s="229"/>
      <c r="AD74" s="229"/>
      <c r="AE74" s="229"/>
      <c r="AF74" s="229"/>
      <c r="AG74" s="229"/>
      <c r="AH74" s="230"/>
    </row>
    <row r="75" spans="2:34" x14ac:dyDescent="0.25">
      <c r="B75" s="130" t="s">
        <v>71</v>
      </c>
      <c r="C75" s="134" t="s">
        <v>32</v>
      </c>
      <c r="D75" s="60">
        <f t="shared" ref="D75:AG75" si="29">SUM(D42:D44)</f>
        <v>0</v>
      </c>
      <c r="E75" s="61">
        <f t="shared" si="29"/>
        <v>0</v>
      </c>
      <c r="F75" s="61">
        <f t="shared" si="29"/>
        <v>0</v>
      </c>
      <c r="G75" s="61">
        <f t="shared" si="29"/>
        <v>0</v>
      </c>
      <c r="H75" s="61">
        <f t="shared" si="29"/>
        <v>0</v>
      </c>
      <c r="I75" s="61">
        <f t="shared" si="29"/>
        <v>0</v>
      </c>
      <c r="J75" s="61">
        <f t="shared" si="29"/>
        <v>0</v>
      </c>
      <c r="K75" s="61">
        <f t="shared" si="29"/>
        <v>0</v>
      </c>
      <c r="L75" s="61">
        <f t="shared" si="29"/>
        <v>0</v>
      </c>
      <c r="M75" s="61">
        <f t="shared" si="29"/>
        <v>0</v>
      </c>
      <c r="N75" s="61">
        <f t="shared" si="29"/>
        <v>0</v>
      </c>
      <c r="O75" s="61">
        <f t="shared" si="29"/>
        <v>0</v>
      </c>
      <c r="P75" s="61">
        <f t="shared" si="29"/>
        <v>0</v>
      </c>
      <c r="Q75" s="61">
        <f t="shared" si="29"/>
        <v>0</v>
      </c>
      <c r="R75" s="61">
        <f t="shared" si="29"/>
        <v>0</v>
      </c>
      <c r="S75" s="61">
        <f t="shared" si="29"/>
        <v>0</v>
      </c>
      <c r="T75" s="61">
        <f t="shared" si="29"/>
        <v>0</v>
      </c>
      <c r="U75" s="61">
        <f t="shared" si="29"/>
        <v>0</v>
      </c>
      <c r="V75" s="61">
        <f t="shared" si="29"/>
        <v>0</v>
      </c>
      <c r="W75" s="61">
        <f t="shared" si="29"/>
        <v>0</v>
      </c>
      <c r="X75" s="61">
        <f t="shared" si="29"/>
        <v>0</v>
      </c>
      <c r="Y75" s="61">
        <f t="shared" si="29"/>
        <v>0</v>
      </c>
      <c r="Z75" s="61">
        <f t="shared" si="29"/>
        <v>0</v>
      </c>
      <c r="AA75" s="61">
        <f t="shared" si="29"/>
        <v>0</v>
      </c>
      <c r="AB75" s="61">
        <f t="shared" si="29"/>
        <v>0</v>
      </c>
      <c r="AC75" s="61">
        <f t="shared" si="29"/>
        <v>0</v>
      </c>
      <c r="AD75" s="61">
        <f t="shared" si="29"/>
        <v>0</v>
      </c>
      <c r="AE75" s="61">
        <f t="shared" si="29"/>
        <v>0</v>
      </c>
      <c r="AF75" s="61">
        <f t="shared" si="29"/>
        <v>0</v>
      </c>
      <c r="AG75" s="61">
        <f t="shared" si="29"/>
        <v>0</v>
      </c>
      <c r="AH75" s="63">
        <f>SUM(D75:AG75)</f>
        <v>0</v>
      </c>
    </row>
    <row r="76" spans="2:34" x14ac:dyDescent="0.25">
      <c r="B76" s="7" t="s">
        <v>58</v>
      </c>
      <c r="C76" s="54" t="s">
        <v>32</v>
      </c>
      <c r="D76" s="28">
        <f t="shared" ref="D76:AG76" si="30">(SUM(D34:D37)*1000*565)/10^6</f>
        <v>0</v>
      </c>
      <c r="E76" s="28">
        <f t="shared" si="30"/>
        <v>0</v>
      </c>
      <c r="F76" s="28">
        <f t="shared" si="30"/>
        <v>0</v>
      </c>
      <c r="G76" s="28">
        <f t="shared" si="30"/>
        <v>0</v>
      </c>
      <c r="H76" s="28">
        <f t="shared" si="30"/>
        <v>0</v>
      </c>
      <c r="I76" s="28">
        <f t="shared" si="30"/>
        <v>32.992142857142852</v>
      </c>
      <c r="J76" s="28">
        <f t="shared" si="30"/>
        <v>101.52120714285715</v>
      </c>
      <c r="K76" s="28">
        <f t="shared" si="30"/>
        <v>79.135000000000005</v>
      </c>
      <c r="L76" s="28">
        <f t="shared" si="30"/>
        <v>49.853489285714289</v>
      </c>
      <c r="M76" s="28">
        <f t="shared" si="30"/>
        <v>23.244735714285717</v>
      </c>
      <c r="N76" s="28">
        <f t="shared" si="30"/>
        <v>2.9094428571428574</v>
      </c>
      <c r="O76" s="28">
        <f t="shared" si="30"/>
        <v>12.359364285714287</v>
      </c>
      <c r="P76" s="28">
        <f t="shared" si="30"/>
        <v>1.2472142857142858</v>
      </c>
      <c r="Q76" s="28">
        <f t="shared" si="30"/>
        <v>1.2094857142857143</v>
      </c>
      <c r="R76" s="28">
        <f t="shared" si="30"/>
        <v>0.26450714285714283</v>
      </c>
      <c r="S76" s="28">
        <f t="shared" si="30"/>
        <v>0</v>
      </c>
      <c r="T76" s="28">
        <f t="shared" si="30"/>
        <v>0</v>
      </c>
      <c r="U76" s="28">
        <f t="shared" si="30"/>
        <v>0</v>
      </c>
      <c r="V76" s="28">
        <f t="shared" si="30"/>
        <v>15.987889285714289</v>
      </c>
      <c r="W76" s="28">
        <f t="shared" si="30"/>
        <v>32.756</v>
      </c>
      <c r="X76" s="28">
        <f t="shared" si="30"/>
        <v>39.08137142857143</v>
      </c>
      <c r="Y76" s="28">
        <f t="shared" si="30"/>
        <v>42.668571428571433</v>
      </c>
      <c r="Z76" s="28">
        <f t="shared" si="30"/>
        <v>48.795121428571434</v>
      </c>
      <c r="AA76" s="28">
        <f t="shared" si="30"/>
        <v>35.566371428571422</v>
      </c>
      <c r="AB76" s="28">
        <f t="shared" si="30"/>
        <v>34.432546428571428</v>
      </c>
      <c r="AC76" s="28">
        <f t="shared" si="30"/>
        <v>45.388557142857145</v>
      </c>
      <c r="AD76" s="28">
        <f t="shared" si="30"/>
        <v>51.544828571428575</v>
      </c>
      <c r="AE76" s="28">
        <f t="shared" si="30"/>
        <v>143.80631785714283</v>
      </c>
      <c r="AF76" s="28">
        <f t="shared" si="30"/>
        <v>31.370899999999995</v>
      </c>
      <c r="AG76" s="28">
        <f t="shared" si="30"/>
        <v>21.846200000000003</v>
      </c>
      <c r="AH76" s="44">
        <f>SUM(D76:AG76)</f>
        <v>847.98126428571413</v>
      </c>
    </row>
    <row r="77" spans="2:34" s="1" customFormat="1" ht="45" x14ac:dyDescent="0.25">
      <c r="B77" s="9" t="s">
        <v>102</v>
      </c>
      <c r="C77" s="54" t="s">
        <v>32</v>
      </c>
      <c r="D77" s="28">
        <f t="shared" ref="D77:AG77" si="31">D65+D72+D69+((D24*860.5)/10^6)+D75+D76</f>
        <v>542.4576118</v>
      </c>
      <c r="E77" s="3">
        <f t="shared" si="31"/>
        <v>530.47177600000009</v>
      </c>
      <c r="F77" s="3">
        <f t="shared" si="31"/>
        <v>226.7809</v>
      </c>
      <c r="G77" s="3">
        <f t="shared" si="31"/>
        <v>277.52379999999999</v>
      </c>
      <c r="H77" s="3">
        <f t="shared" si="31"/>
        <v>324.43206967999998</v>
      </c>
      <c r="I77" s="3">
        <f t="shared" si="31"/>
        <v>498.98977005714289</v>
      </c>
      <c r="J77" s="3">
        <f t="shared" si="31"/>
        <v>609.47515230285717</v>
      </c>
      <c r="K77" s="3">
        <f t="shared" si="31"/>
        <v>651.1586779999999</v>
      </c>
      <c r="L77" s="3">
        <f t="shared" si="31"/>
        <v>644.9969192857144</v>
      </c>
      <c r="M77" s="3">
        <f t="shared" si="31"/>
        <v>638.87208371428562</v>
      </c>
      <c r="N77" s="3">
        <f t="shared" si="31"/>
        <v>672.59903536914283</v>
      </c>
      <c r="O77" s="3">
        <f t="shared" si="31"/>
        <v>646.45274260411418</v>
      </c>
      <c r="P77" s="3">
        <f t="shared" si="31"/>
        <v>545.95425425211431</v>
      </c>
      <c r="Q77" s="3">
        <f t="shared" si="31"/>
        <v>554.41426264036568</v>
      </c>
      <c r="R77" s="3">
        <f t="shared" si="31"/>
        <v>578.71976886829714</v>
      </c>
      <c r="S77" s="3">
        <f t="shared" si="31"/>
        <v>545.89310362080005</v>
      </c>
      <c r="T77" s="3">
        <f t="shared" si="31"/>
        <v>547.98589339263992</v>
      </c>
      <c r="U77" s="3">
        <f t="shared" si="31"/>
        <v>469.19744368000005</v>
      </c>
      <c r="V77" s="3">
        <f t="shared" si="31"/>
        <v>473.87931428571426</v>
      </c>
      <c r="W77" s="3">
        <f t="shared" si="31"/>
        <v>513.23156066000001</v>
      </c>
      <c r="X77" s="3">
        <f t="shared" si="31"/>
        <v>586.79151686857131</v>
      </c>
      <c r="Y77" s="3">
        <f t="shared" si="31"/>
        <v>607.38593038857152</v>
      </c>
      <c r="Z77" s="3">
        <f t="shared" si="31"/>
        <v>586.80602342857139</v>
      </c>
      <c r="AA77" s="3">
        <f t="shared" si="31"/>
        <v>605.0066045085714</v>
      </c>
      <c r="AB77" s="3">
        <f t="shared" si="31"/>
        <v>571.84726682857138</v>
      </c>
      <c r="AC77" s="3">
        <f t="shared" si="31"/>
        <v>550.33036914285719</v>
      </c>
      <c r="AD77" s="3">
        <f t="shared" si="31"/>
        <v>573.82015973142848</v>
      </c>
      <c r="AE77" s="3">
        <f t="shared" si="31"/>
        <v>605.72905285714285</v>
      </c>
      <c r="AF77" s="3">
        <f t="shared" si="31"/>
        <v>650.53256424000006</v>
      </c>
      <c r="AG77" s="3">
        <f t="shared" si="31"/>
        <v>692.21204167999997</v>
      </c>
      <c r="AH77" s="44">
        <f>SUM(D77:AG77)</f>
        <v>16523.947669887475</v>
      </c>
    </row>
    <row r="78" spans="2:34" s="1" customFormat="1" ht="30" x14ac:dyDescent="0.25">
      <c r="B78" s="9" t="s">
        <v>103</v>
      </c>
      <c r="C78" s="54" t="s">
        <v>44</v>
      </c>
      <c r="D78" s="28">
        <f t="shared" ref="D78:AG78" si="32">(((D13+D14+D15)*D49)+((D21+D22)*1000*D50)+(D24*D51)+((SUM(D5:D12))*D49))</f>
        <v>1222928.6372</v>
      </c>
      <c r="E78" s="28">
        <f t="shared" si="32"/>
        <v>1194933.192</v>
      </c>
      <c r="F78" s="28">
        <f t="shared" si="32"/>
        <v>1077164</v>
      </c>
      <c r="G78" s="28">
        <f t="shared" si="32"/>
        <v>1032660.8</v>
      </c>
      <c r="H78" s="28">
        <f t="shared" si="32"/>
        <v>1033372.547</v>
      </c>
      <c r="I78" s="28">
        <f t="shared" si="32"/>
        <v>1191235.1930000002</v>
      </c>
      <c r="J78" s="28">
        <f t="shared" si="32"/>
        <v>1376144.6433599999</v>
      </c>
      <c r="K78" s="28">
        <f t="shared" si="32"/>
        <v>1399396.0156</v>
      </c>
      <c r="L78" s="28">
        <f t="shared" si="32"/>
        <v>1361085.01676</v>
      </c>
      <c r="M78" s="28">
        <f t="shared" si="32"/>
        <v>1365144.1388400001</v>
      </c>
      <c r="N78" s="28">
        <f t="shared" si="32"/>
        <v>1359345.0074</v>
      </c>
      <c r="O78" s="28">
        <f t="shared" si="32"/>
        <v>1292013.7666</v>
      </c>
      <c r="P78" s="28">
        <f t="shared" si="32"/>
        <v>1190909.0185999998</v>
      </c>
      <c r="Q78" s="28">
        <f t="shared" si="32"/>
        <v>1209811.2152</v>
      </c>
      <c r="R78" s="28">
        <f t="shared" si="32"/>
        <v>1224204.1938</v>
      </c>
      <c r="S78" s="28">
        <f t="shared" si="32"/>
        <v>1239802.3086800002</v>
      </c>
      <c r="T78" s="28">
        <f t="shared" si="32"/>
        <v>1260689.0740000003</v>
      </c>
      <c r="U78" s="28">
        <f t="shared" si="32"/>
        <v>1214290.7505999999</v>
      </c>
      <c r="V78" s="28">
        <f t="shared" si="32"/>
        <v>1270848.3446999998</v>
      </c>
      <c r="W78" s="28">
        <f t="shared" si="32"/>
        <v>1203929.1370000001</v>
      </c>
      <c r="X78" s="28">
        <f t="shared" si="32"/>
        <v>1316694.3604000001</v>
      </c>
      <c r="Y78" s="28">
        <f t="shared" si="32"/>
        <v>1351869.8579999998</v>
      </c>
      <c r="Z78" s="28">
        <f t="shared" si="32"/>
        <v>1347191.5360000003</v>
      </c>
      <c r="AA78" s="28">
        <f t="shared" si="32"/>
        <v>1334351.9232000001</v>
      </c>
      <c r="AB78" s="28">
        <f t="shared" si="32"/>
        <v>1287135.8969299998</v>
      </c>
      <c r="AC78" s="28">
        <f t="shared" si="32"/>
        <v>1265557.7618</v>
      </c>
      <c r="AD78" s="28">
        <f t="shared" si="32"/>
        <v>1317367.0383599999</v>
      </c>
      <c r="AE78" s="28">
        <f t="shared" si="32"/>
        <v>1749009.6241000001</v>
      </c>
      <c r="AF78" s="28">
        <f t="shared" si="32"/>
        <v>1354197.4685999998</v>
      </c>
      <c r="AG78" s="28">
        <f t="shared" si="32"/>
        <v>1412051.9886</v>
      </c>
      <c r="AH78" s="44">
        <f>SUM(D78:AG78)</f>
        <v>38455334.456330001</v>
      </c>
    </row>
    <row r="79" spans="2:34" s="2" customFormat="1" ht="15.75" thickBot="1" x14ac:dyDescent="0.3">
      <c r="B79" s="55" t="s">
        <v>60</v>
      </c>
      <c r="C79" s="56" t="s">
        <v>56</v>
      </c>
      <c r="D79" s="57">
        <f>IFERROR(D78/D77,"")</f>
        <v>2254.4224849975644</v>
      </c>
      <c r="E79" s="57">
        <f t="shared" ref="E79:AG79" si="33">IFERROR(E78/E77,"")</f>
        <v>2252.5858039240902</v>
      </c>
      <c r="F79" s="57">
        <f t="shared" si="33"/>
        <v>4749.8003579666538</v>
      </c>
      <c r="G79" s="57">
        <f t="shared" si="33"/>
        <v>3720.9810473912512</v>
      </c>
      <c r="H79" s="57">
        <f t="shared" si="33"/>
        <v>3185.1738578718673</v>
      </c>
      <c r="I79" s="57">
        <f t="shared" si="33"/>
        <v>2387.2938173934576</v>
      </c>
      <c r="J79" s="57">
        <f t="shared" si="33"/>
        <v>2257.9175511263065</v>
      </c>
      <c r="K79" s="57">
        <f t="shared" si="33"/>
        <v>2149.086026002406</v>
      </c>
      <c r="L79" s="57">
        <f t="shared" si="33"/>
        <v>2110.2194073536029</v>
      </c>
      <c r="M79" s="57">
        <f t="shared" si="33"/>
        <v>2136.8035536993593</v>
      </c>
      <c r="N79" s="57">
        <f t="shared" si="33"/>
        <v>2021.0332395941514</v>
      </c>
      <c r="O79" s="57">
        <f t="shared" si="33"/>
        <v>1998.6205973778744</v>
      </c>
      <c r="P79" s="57">
        <f t="shared" si="33"/>
        <v>2181.3348084106219</v>
      </c>
      <c r="Q79" s="57">
        <f t="shared" si="33"/>
        <v>2182.1430232302187</v>
      </c>
      <c r="R79" s="57">
        <f t="shared" si="33"/>
        <v>2115.3661230442599</v>
      </c>
      <c r="S79" s="57">
        <f t="shared" si="33"/>
        <v>2271.1448458620175</v>
      </c>
      <c r="T79" s="57">
        <f t="shared" si="33"/>
        <v>2300.5867289665757</v>
      </c>
      <c r="U79" s="57">
        <f t="shared" si="33"/>
        <v>2588.016552426413</v>
      </c>
      <c r="V79" s="57">
        <f t="shared" si="33"/>
        <v>2681.7974669680812</v>
      </c>
      <c r="W79" s="57">
        <f t="shared" si="33"/>
        <v>2345.781571678453</v>
      </c>
      <c r="X79" s="57">
        <f t="shared" si="33"/>
        <v>2243.8878588882385</v>
      </c>
      <c r="Y79" s="57">
        <f t="shared" si="33"/>
        <v>2225.7180984339711</v>
      </c>
      <c r="Z79" s="57">
        <f t="shared" si="33"/>
        <v>2295.8038639901356</v>
      </c>
      <c r="AA79" s="57">
        <f t="shared" si="33"/>
        <v>2205.5162923119719</v>
      </c>
      <c r="AB79" s="57">
        <f t="shared" si="33"/>
        <v>2250.8385920393985</v>
      </c>
      <c r="AC79" s="57">
        <f t="shared" si="33"/>
        <v>2299.6327892482359</v>
      </c>
      <c r="AD79" s="57">
        <f t="shared" si="33"/>
        <v>2295.7838201024201</v>
      </c>
      <c r="AE79" s="57">
        <f t="shared" si="33"/>
        <v>2887.4454937404039</v>
      </c>
      <c r="AF79" s="57">
        <f t="shared" si="33"/>
        <v>2081.6751428609464</v>
      </c>
      <c r="AG79" s="57">
        <f t="shared" si="33"/>
        <v>2039.9124886255188</v>
      </c>
      <c r="AH79" s="47"/>
    </row>
    <row r="80" spans="2:34" ht="15.75" thickBot="1" x14ac:dyDescent="0.3"/>
    <row r="81" spans="2:34" ht="30" x14ac:dyDescent="0.25">
      <c r="B81" s="184" t="s">
        <v>143</v>
      </c>
      <c r="C81" s="185" t="s">
        <v>32</v>
      </c>
      <c r="D81" s="182">
        <f>D65+D72+D69+D75+D76</f>
        <v>537.33763680000004</v>
      </c>
      <c r="E81" s="180">
        <f t="shared" ref="E81:AG81" si="34">E65+E72+E69+E75+E76</f>
        <v>524.27617600000008</v>
      </c>
      <c r="F81" s="180">
        <f t="shared" si="34"/>
        <v>144.345</v>
      </c>
      <c r="G81" s="180">
        <f t="shared" si="34"/>
        <v>203.86500000000001</v>
      </c>
      <c r="H81" s="180">
        <f t="shared" si="34"/>
        <v>281.83731968000001</v>
      </c>
      <c r="I81" s="180">
        <f t="shared" si="34"/>
        <v>494.17097005714288</v>
      </c>
      <c r="J81" s="180">
        <f t="shared" si="34"/>
        <v>604.26912730285721</v>
      </c>
      <c r="K81" s="180">
        <f t="shared" si="34"/>
        <v>646.25382799999988</v>
      </c>
      <c r="L81" s="180">
        <f t="shared" si="34"/>
        <v>640.09206928571439</v>
      </c>
      <c r="M81" s="180">
        <f t="shared" si="34"/>
        <v>632.89160871428567</v>
      </c>
      <c r="N81" s="180">
        <f t="shared" si="34"/>
        <v>666.66158536914281</v>
      </c>
      <c r="O81" s="180">
        <f t="shared" si="34"/>
        <v>641.59091760411422</v>
      </c>
      <c r="P81" s="180">
        <f t="shared" si="34"/>
        <v>540.83427925211436</v>
      </c>
      <c r="Q81" s="180">
        <f t="shared" si="34"/>
        <v>548.30471264036566</v>
      </c>
      <c r="R81" s="180">
        <f t="shared" si="34"/>
        <v>572.78231886829712</v>
      </c>
      <c r="S81" s="180">
        <f t="shared" si="34"/>
        <v>539.61145362080003</v>
      </c>
      <c r="T81" s="180">
        <f t="shared" si="34"/>
        <v>542.99499339263991</v>
      </c>
      <c r="U81" s="180">
        <f t="shared" si="34"/>
        <v>463.64721868000004</v>
      </c>
      <c r="V81" s="180">
        <f t="shared" si="34"/>
        <v>467.98488928571425</v>
      </c>
      <c r="W81" s="180">
        <f t="shared" si="34"/>
        <v>507.76738566000006</v>
      </c>
      <c r="X81" s="180">
        <f t="shared" si="34"/>
        <v>580.59591686857129</v>
      </c>
      <c r="Y81" s="180">
        <f t="shared" si="34"/>
        <v>601.10428038857151</v>
      </c>
      <c r="Z81" s="180">
        <f t="shared" si="34"/>
        <v>580.00807342857138</v>
      </c>
      <c r="AA81" s="180">
        <f t="shared" si="34"/>
        <v>599.88662950857145</v>
      </c>
      <c r="AB81" s="180">
        <f t="shared" si="34"/>
        <v>566.68426682857137</v>
      </c>
      <c r="AC81" s="180">
        <f t="shared" si="34"/>
        <v>545.68366914285718</v>
      </c>
      <c r="AD81" s="180">
        <f t="shared" si="34"/>
        <v>562.97785973142845</v>
      </c>
      <c r="AE81" s="180">
        <f t="shared" si="34"/>
        <v>535.64132785714287</v>
      </c>
      <c r="AF81" s="180">
        <f t="shared" si="34"/>
        <v>645.45561424000005</v>
      </c>
      <c r="AG81" s="180">
        <f t="shared" si="34"/>
        <v>687.13509167999996</v>
      </c>
      <c r="AH81" s="44">
        <f>SUM(D81:AG81)</f>
        <v>16106.691219887476</v>
      </c>
    </row>
    <row r="82" spans="2:34" ht="30" x14ac:dyDescent="0.25">
      <c r="B82" s="186" t="s">
        <v>142</v>
      </c>
      <c r="C82" s="187" t="s">
        <v>44</v>
      </c>
      <c r="D82" s="183">
        <f>(((D13+D14+D15)*D49)+((D21+D22)*1000*D50)+((SUM(D5:D12))*D49))</f>
        <v>1171877.6372</v>
      </c>
      <c r="E82" s="181">
        <f t="shared" ref="E82:AG82" si="35">(((E13+E14+E15)*E49)+((E21+E22)*1000*E50)+((SUM(E5:E12))*E49))</f>
        <v>1133157.192</v>
      </c>
      <c r="F82" s="181">
        <f t="shared" si="35"/>
        <v>255199.99999999997</v>
      </c>
      <c r="G82" s="181">
        <f t="shared" si="35"/>
        <v>298212.8</v>
      </c>
      <c r="H82" s="181">
        <f t="shared" si="35"/>
        <v>608662.54700000002</v>
      </c>
      <c r="I82" s="181">
        <f t="shared" si="35"/>
        <v>1143187.1930000002</v>
      </c>
      <c r="J82" s="181">
        <f t="shared" si="35"/>
        <v>1324235.6433599999</v>
      </c>
      <c r="K82" s="181">
        <f t="shared" si="35"/>
        <v>1350490.0156</v>
      </c>
      <c r="L82" s="181">
        <f t="shared" si="35"/>
        <v>1312179.01676</v>
      </c>
      <c r="M82" s="181">
        <f t="shared" si="35"/>
        <v>1305513.1388400001</v>
      </c>
      <c r="N82" s="181">
        <f t="shared" si="35"/>
        <v>1300143.0074</v>
      </c>
      <c r="O82" s="181">
        <f t="shared" si="35"/>
        <v>1243536.7666</v>
      </c>
      <c r="P82" s="181">
        <f t="shared" si="35"/>
        <v>1139858.0185999998</v>
      </c>
      <c r="Q82" s="181">
        <f t="shared" si="35"/>
        <v>1148893.2152</v>
      </c>
      <c r="R82" s="181">
        <f t="shared" si="35"/>
        <v>1165002.1938</v>
      </c>
      <c r="S82" s="181">
        <f t="shared" si="35"/>
        <v>1177168.3086800002</v>
      </c>
      <c r="T82" s="181">
        <f t="shared" si="35"/>
        <v>1210925.0740000003</v>
      </c>
      <c r="U82" s="181">
        <f t="shared" si="35"/>
        <v>1158949.7505999999</v>
      </c>
      <c r="V82" s="181">
        <f t="shared" si="35"/>
        <v>1212075.3446999998</v>
      </c>
      <c r="W82" s="181">
        <f t="shared" si="35"/>
        <v>1149446.1370000001</v>
      </c>
      <c r="X82" s="181">
        <f t="shared" si="35"/>
        <v>1254918.3604000001</v>
      </c>
      <c r="Y82" s="181">
        <f t="shared" si="35"/>
        <v>1289235.8579999998</v>
      </c>
      <c r="Z82" s="181">
        <f t="shared" si="35"/>
        <v>1279409.5360000003</v>
      </c>
      <c r="AA82" s="181">
        <f t="shared" si="35"/>
        <v>1283300.9232000001</v>
      </c>
      <c r="AB82" s="181">
        <f t="shared" si="35"/>
        <v>1235655.8969299998</v>
      </c>
      <c r="AC82" s="181">
        <f t="shared" si="35"/>
        <v>1219225.7618</v>
      </c>
      <c r="AD82" s="181">
        <f t="shared" si="35"/>
        <v>1209259.0383599999</v>
      </c>
      <c r="AE82" s="181">
        <f t="shared" si="35"/>
        <v>1050168.6241000001</v>
      </c>
      <c r="AF82" s="181">
        <f t="shared" si="35"/>
        <v>1303575.4685999998</v>
      </c>
      <c r="AG82" s="181">
        <f t="shared" si="35"/>
        <v>1361429.9886</v>
      </c>
      <c r="AH82" s="44">
        <f>SUM(D82:AG82)</f>
        <v>34294892.456330001</v>
      </c>
    </row>
    <row r="83" spans="2:34" ht="15.75" thickBot="1" x14ac:dyDescent="0.3">
      <c r="B83" s="188" t="s">
        <v>60</v>
      </c>
      <c r="C83" s="189" t="s">
        <v>56</v>
      </c>
      <c r="D83" s="179">
        <f>IFERROR(D82/D81,"")</f>
        <v>2180.8962502214954</v>
      </c>
      <c r="E83" s="57">
        <f t="shared" ref="E83:AG83" si="36">IFERROR(E82/E81,"")</f>
        <v>2161.3745653016281</v>
      </c>
      <c r="F83" s="57">
        <f t="shared" si="36"/>
        <v>1767.986421420901</v>
      </c>
      <c r="G83" s="57">
        <f t="shared" si="36"/>
        <v>1462.7954773992592</v>
      </c>
      <c r="H83" s="57">
        <f t="shared" si="36"/>
        <v>2159.6236711698775</v>
      </c>
      <c r="I83" s="57">
        <f t="shared" si="36"/>
        <v>2313.3434828594022</v>
      </c>
      <c r="J83" s="57">
        <f t="shared" si="36"/>
        <v>2191.4666553803572</v>
      </c>
      <c r="K83" s="57">
        <f t="shared" si="36"/>
        <v>2089.7207213138554</v>
      </c>
      <c r="L83" s="57">
        <f t="shared" si="36"/>
        <v>2049.984806442415</v>
      </c>
      <c r="M83" s="57">
        <f t="shared" si="36"/>
        <v>2062.7752380729771</v>
      </c>
      <c r="N83" s="57">
        <f t="shared" si="36"/>
        <v>1950.2293756435461</v>
      </c>
      <c r="O83" s="57">
        <f t="shared" si="36"/>
        <v>1938.2081829395675</v>
      </c>
      <c r="P83" s="57">
        <f t="shared" si="36"/>
        <v>2107.5920338781739</v>
      </c>
      <c r="Q83" s="57">
        <f t="shared" si="36"/>
        <v>2095.3553539007457</v>
      </c>
      <c r="R83" s="57">
        <f t="shared" si="36"/>
        <v>2033.9353283491894</v>
      </c>
      <c r="S83" s="57">
        <f t="shared" si="36"/>
        <v>2181.510975686645</v>
      </c>
      <c r="T83" s="57">
        <f t="shared" si="36"/>
        <v>2230.0851549921749</v>
      </c>
      <c r="U83" s="57">
        <f t="shared" si="36"/>
        <v>2499.6370169102292</v>
      </c>
      <c r="V83" s="57">
        <f t="shared" si="36"/>
        <v>2589.9882078457522</v>
      </c>
      <c r="W83" s="57">
        <f t="shared" si="36"/>
        <v>2263.7258111919514</v>
      </c>
      <c r="X83" s="57">
        <f t="shared" si="36"/>
        <v>2161.4315980180659</v>
      </c>
      <c r="Y83" s="57">
        <f t="shared" si="36"/>
        <v>2144.7790342910216</v>
      </c>
      <c r="Z83" s="57">
        <f t="shared" si="36"/>
        <v>2205.8478055953492</v>
      </c>
      <c r="AA83" s="57">
        <f t="shared" si="36"/>
        <v>2139.2390829768674</v>
      </c>
      <c r="AB83" s="57">
        <f t="shared" si="36"/>
        <v>2180.5015054420069</v>
      </c>
      <c r="AC83" s="57">
        <f t="shared" si="36"/>
        <v>2234.308686047214</v>
      </c>
      <c r="AD83" s="57">
        <f t="shared" si="36"/>
        <v>2147.9690852085787</v>
      </c>
      <c r="AE83" s="57">
        <f t="shared" si="36"/>
        <v>1960.581772697127</v>
      </c>
      <c r="AF83" s="57">
        <f t="shared" si="36"/>
        <v>2019.6206212179459</v>
      </c>
      <c r="AG83" s="57">
        <f t="shared" si="36"/>
        <v>1981.3134347008731</v>
      </c>
    </row>
    <row r="84" spans="2:34" s="176" customFormat="1" ht="15.75" thickBot="1" x14ac:dyDescent="0.3">
      <c r="D84" s="177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8"/>
      <c r="AD84" s="178"/>
      <c r="AE84" s="178"/>
      <c r="AF84" s="178"/>
      <c r="AG84" s="178"/>
    </row>
    <row r="85" spans="2:34" ht="19.5" thickBot="1" x14ac:dyDescent="0.3">
      <c r="B85" s="151" t="s">
        <v>129</v>
      </c>
      <c r="C85" s="150" t="s">
        <v>39</v>
      </c>
      <c r="D85" s="153">
        <f>SUMPRODUCT(D26:AG26,D53:AG53)/SUM(D26:AG26)</f>
        <v>4.7116400605214519</v>
      </c>
    </row>
    <row r="86" spans="2:34" ht="19.5" thickBot="1" x14ac:dyDescent="0.3">
      <c r="B86" s="151" t="s">
        <v>130</v>
      </c>
      <c r="C86" s="150" t="s">
        <v>39</v>
      </c>
      <c r="D86" s="153">
        <f>SUMPRODUCT(D56:AG56,D57:AG57)/SUM(D56:AG56)</f>
        <v>5.5121391903438424</v>
      </c>
    </row>
    <row r="87" spans="2:34" ht="19.5" thickBot="1" x14ac:dyDescent="0.3">
      <c r="B87" s="151" t="s">
        <v>131</v>
      </c>
      <c r="C87" s="150" t="s">
        <v>56</v>
      </c>
      <c r="D87" s="153">
        <f>SUMPRODUCT(D77:AG77,D79:AG79)/SUM(D77:AG77)</f>
        <v>2327.248622701059</v>
      </c>
    </row>
    <row r="88" spans="2:34" ht="19.5" thickBot="1" x14ac:dyDescent="0.3">
      <c r="B88" s="151" t="s">
        <v>141</v>
      </c>
      <c r="C88" s="150" t="s">
        <v>56</v>
      </c>
      <c r="D88" s="153">
        <f>SUMPRODUCT(D81:AG81,D83:AG83)/SUM(D81:AG81)</f>
        <v>2129.2326268715537</v>
      </c>
      <c r="E88" s="160"/>
    </row>
    <row r="89" spans="2:34" ht="19.5" thickBot="1" x14ac:dyDescent="0.3">
      <c r="B89" s="152" t="s">
        <v>132</v>
      </c>
      <c r="C89" s="150" t="s">
        <v>106</v>
      </c>
      <c r="D89" s="153">
        <f>AH54/10^5</f>
        <v>125.31362474303721</v>
      </c>
    </row>
    <row r="90" spans="2:34" ht="19.5" thickBot="1" x14ac:dyDescent="0.3">
      <c r="B90" s="152" t="s">
        <v>133</v>
      </c>
      <c r="C90" s="150" t="s">
        <v>106</v>
      </c>
      <c r="D90" s="153">
        <f>SUM(D61:AG61)/10^5</f>
        <v>95.267490563285747</v>
      </c>
    </row>
    <row r="91" spans="2:34" ht="19.5" thickBot="1" x14ac:dyDescent="0.3">
      <c r="B91" s="152" t="s">
        <v>134</v>
      </c>
      <c r="C91" s="150" t="s">
        <v>106</v>
      </c>
      <c r="D91" s="153">
        <f>D89+D90</f>
        <v>220.58111530632294</v>
      </c>
      <c r="G91" t="s">
        <v>139</v>
      </c>
    </row>
    <row r="96" spans="2:34" x14ac:dyDescent="0.25">
      <c r="D96" s="160"/>
    </row>
  </sheetData>
  <mergeCells count="23">
    <mergeCell ref="B45:C45"/>
    <mergeCell ref="D45:AH45"/>
    <mergeCell ref="B3:C3"/>
    <mergeCell ref="B4:C4"/>
    <mergeCell ref="D4:AH4"/>
    <mergeCell ref="B20:C20"/>
    <mergeCell ref="D20:AH20"/>
    <mergeCell ref="B23:C23"/>
    <mergeCell ref="D23:AH23"/>
    <mergeCell ref="B25:C25"/>
    <mergeCell ref="B29:C29"/>
    <mergeCell ref="D29:AH29"/>
    <mergeCell ref="B38:C38"/>
    <mergeCell ref="D38:AH38"/>
    <mergeCell ref="B74:C74"/>
    <mergeCell ref="D74:AH74"/>
    <mergeCell ref="B48:C48"/>
    <mergeCell ref="D48:AH48"/>
    <mergeCell ref="B58:C58"/>
    <mergeCell ref="B63:C63"/>
    <mergeCell ref="D63:AH63"/>
    <mergeCell ref="B67:C67"/>
    <mergeCell ref="D67:AH67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96"/>
  <sheetViews>
    <sheetView zoomScale="80" zoomScaleNormal="80" workbookViewId="0">
      <pane xSplit="3" ySplit="4" topLeftCell="D29" activePane="bottomRight" state="frozen"/>
      <selection pane="topRight" activeCell="D1" sqref="D1"/>
      <selection pane="bottomLeft" activeCell="A5" sqref="A5"/>
      <selection pane="bottomRight" activeCell="AK64" sqref="AK64"/>
    </sheetView>
  </sheetViews>
  <sheetFormatPr defaultRowHeight="15" x14ac:dyDescent="0.25"/>
  <cols>
    <col min="2" max="2" width="61.7109375" bestFit="1" customWidth="1"/>
    <col min="3" max="3" width="12.140625" bestFit="1" customWidth="1"/>
    <col min="4" max="13" width="14.140625" customWidth="1"/>
    <col min="14" max="21" width="11.5703125" bestFit="1" customWidth="1"/>
    <col min="22" max="22" width="13.140625" bestFit="1" customWidth="1"/>
    <col min="23" max="33" width="11.5703125" bestFit="1" customWidth="1"/>
    <col min="34" max="34" width="11.5703125" customWidth="1"/>
    <col min="35" max="35" width="12.7109375" bestFit="1" customWidth="1"/>
  </cols>
  <sheetData>
    <row r="2" spans="2:35" ht="15.75" thickBot="1" x14ac:dyDescent="0.3"/>
    <row r="3" spans="2:35" ht="15.75" thickBot="1" x14ac:dyDescent="0.3">
      <c r="B3" s="233" t="s">
        <v>33</v>
      </c>
      <c r="C3" s="234"/>
      <c r="D3" s="48">
        <v>42491</v>
      </c>
      <c r="E3" s="48">
        <v>42492</v>
      </c>
      <c r="F3" s="48">
        <v>42493</v>
      </c>
      <c r="G3" s="48">
        <v>42494</v>
      </c>
      <c r="H3" s="48">
        <v>42495</v>
      </c>
      <c r="I3" s="48">
        <v>42496</v>
      </c>
      <c r="J3" s="48">
        <v>42497</v>
      </c>
      <c r="K3" s="48">
        <v>42498</v>
      </c>
      <c r="L3" s="48">
        <v>42499</v>
      </c>
      <c r="M3" s="48">
        <v>42500</v>
      </c>
      <c r="N3" s="48">
        <v>42501</v>
      </c>
      <c r="O3" s="48">
        <v>42502</v>
      </c>
      <c r="P3" s="48">
        <v>42503</v>
      </c>
      <c r="Q3" s="48">
        <v>42504</v>
      </c>
      <c r="R3" s="48">
        <v>42505</v>
      </c>
      <c r="S3" s="48">
        <v>42506</v>
      </c>
      <c r="T3" s="48">
        <v>42507</v>
      </c>
      <c r="U3" s="48">
        <v>42508</v>
      </c>
      <c r="V3" s="48">
        <v>42509</v>
      </c>
      <c r="W3" s="48">
        <v>42510</v>
      </c>
      <c r="X3" s="48">
        <v>42511</v>
      </c>
      <c r="Y3" s="48">
        <v>42512</v>
      </c>
      <c r="Z3" s="48">
        <v>42513</v>
      </c>
      <c r="AA3" s="48">
        <v>42514</v>
      </c>
      <c r="AB3" s="48">
        <v>42515</v>
      </c>
      <c r="AC3" s="48">
        <v>42516</v>
      </c>
      <c r="AD3" s="48">
        <v>42517</v>
      </c>
      <c r="AE3" s="48">
        <v>42518</v>
      </c>
      <c r="AF3" s="48">
        <v>42519</v>
      </c>
      <c r="AG3" s="48">
        <v>42520</v>
      </c>
      <c r="AH3" s="48">
        <v>42521</v>
      </c>
      <c r="AI3" s="52" t="s">
        <v>45</v>
      </c>
    </row>
    <row r="4" spans="2:35" ht="16.5" thickBot="1" x14ac:dyDescent="0.3">
      <c r="B4" s="231" t="s">
        <v>16</v>
      </c>
      <c r="C4" s="232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30"/>
    </row>
    <row r="5" spans="2:35" x14ac:dyDescent="0.25">
      <c r="B5" s="22" t="s">
        <v>0</v>
      </c>
      <c r="C5" s="101" t="s">
        <v>1</v>
      </c>
      <c r="D5" s="60">
        <v>33.42</v>
      </c>
      <c r="E5" s="61">
        <v>119.75</v>
      </c>
      <c r="F5" s="61">
        <v>1498.33</v>
      </c>
      <c r="G5" s="61">
        <v>565.35</v>
      </c>
      <c r="H5" s="61">
        <v>69.62</v>
      </c>
      <c r="I5" s="61">
        <v>253.43</v>
      </c>
      <c r="J5" s="61">
        <v>242.29</v>
      </c>
      <c r="K5" s="61">
        <v>55.7</v>
      </c>
      <c r="L5" s="61">
        <v>91.9</v>
      </c>
      <c r="M5" s="61">
        <v>61.27</v>
      </c>
      <c r="N5" s="61">
        <v>919.05</v>
      </c>
      <c r="O5" s="61">
        <v>3667</v>
      </c>
      <c r="P5" s="61">
        <v>4291.68</v>
      </c>
      <c r="Q5" s="61">
        <v>1219.83</v>
      </c>
      <c r="R5" s="61">
        <v>2317.12</v>
      </c>
      <c r="S5" s="61">
        <v>1470.48</v>
      </c>
      <c r="T5" s="61">
        <v>50.13</v>
      </c>
      <c r="U5" s="61">
        <v>1559.6</v>
      </c>
      <c r="V5" s="61">
        <v>960</v>
      </c>
      <c r="W5" s="61">
        <v>41.77</v>
      </c>
      <c r="X5" s="61">
        <v>69.62</v>
      </c>
      <c r="Y5" s="61">
        <v>61.27</v>
      </c>
      <c r="Z5" s="61">
        <v>846.64</v>
      </c>
      <c r="AA5" s="61">
        <v>91.905000000000001</v>
      </c>
      <c r="AB5" s="61">
        <v>1019.31</v>
      </c>
      <c r="AC5" s="61">
        <v>2124.9549999999999</v>
      </c>
      <c r="AD5" s="61">
        <v>1968.9949999999999</v>
      </c>
      <c r="AE5" s="61">
        <v>2726.5149999999999</v>
      </c>
      <c r="AF5" s="61">
        <v>2091.5349999999999</v>
      </c>
      <c r="AG5" s="61">
        <v>1606.9449999999999</v>
      </c>
      <c r="AH5" s="61">
        <v>1598.59</v>
      </c>
      <c r="AI5" s="61">
        <f>SUM(D5:AH5)</f>
        <v>33693.999999999993</v>
      </c>
    </row>
    <row r="6" spans="2:35" x14ac:dyDescent="0.25">
      <c r="B6" s="15" t="s">
        <v>2</v>
      </c>
      <c r="C6" s="15" t="s">
        <v>1</v>
      </c>
      <c r="D6" s="28">
        <v>0</v>
      </c>
      <c r="E6" s="3">
        <v>77.98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476.23</v>
      </c>
      <c r="S6" s="3">
        <v>849.42499999999995</v>
      </c>
      <c r="T6" s="3">
        <v>0</v>
      </c>
      <c r="U6" s="3">
        <v>2701.45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19.495000000000001</v>
      </c>
      <c r="AE6" s="3">
        <v>0</v>
      </c>
      <c r="AF6" s="3">
        <v>0</v>
      </c>
      <c r="AG6" s="3">
        <v>504.084</v>
      </c>
      <c r="AH6" s="3">
        <v>2812.85</v>
      </c>
      <c r="AI6" s="3">
        <f>SUM(D6:AH6)</f>
        <v>7441.5139999999992</v>
      </c>
    </row>
    <row r="7" spans="2:35" x14ac:dyDescent="0.25">
      <c r="B7" s="15" t="s">
        <v>3</v>
      </c>
      <c r="C7" s="15" t="s">
        <v>1</v>
      </c>
      <c r="D7" s="28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136</v>
      </c>
      <c r="V7" s="3">
        <v>6060.16</v>
      </c>
      <c r="W7" s="3">
        <v>3935.2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5285.93</v>
      </c>
      <c r="AH7" s="3">
        <v>6107.5050000000001</v>
      </c>
      <c r="AI7" s="3">
        <f t="shared" ref="AI7:AI17" si="0">SUM(D7:AH7)</f>
        <v>21524.795000000002</v>
      </c>
    </row>
    <row r="8" spans="2:35" x14ac:dyDescent="0.25">
      <c r="B8" s="15" t="s">
        <v>4</v>
      </c>
      <c r="C8" s="15" t="s">
        <v>1</v>
      </c>
      <c r="D8" s="28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4592.4650000000001</v>
      </c>
      <c r="AH8" s="3">
        <v>3868.3649999999998</v>
      </c>
      <c r="AI8" s="3">
        <f t="shared" si="0"/>
        <v>8460.83</v>
      </c>
    </row>
    <row r="9" spans="2:35" x14ac:dyDescent="0.25">
      <c r="B9" s="15" t="s">
        <v>5</v>
      </c>
      <c r="C9" s="15" t="s">
        <v>1</v>
      </c>
      <c r="D9" s="28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1962.85</v>
      </c>
      <c r="V9" s="3">
        <v>5890</v>
      </c>
      <c r="W9" s="3">
        <v>2791.42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f t="shared" si="0"/>
        <v>10644.27</v>
      </c>
    </row>
    <row r="10" spans="2:35" x14ac:dyDescent="0.25">
      <c r="B10" s="15" t="s">
        <v>6</v>
      </c>
      <c r="C10" s="15" t="s">
        <v>1</v>
      </c>
      <c r="D10" s="28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573.71</v>
      </c>
      <c r="T10" s="3">
        <v>0</v>
      </c>
      <c r="U10" s="3">
        <v>195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1010.955</v>
      </c>
      <c r="AI10" s="3">
        <f t="shared" si="0"/>
        <v>1779.665</v>
      </c>
    </row>
    <row r="11" spans="2:35" x14ac:dyDescent="0.25">
      <c r="B11" s="15" t="s">
        <v>7</v>
      </c>
      <c r="C11" s="15" t="s">
        <v>1</v>
      </c>
      <c r="D11" s="28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409.4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f t="shared" si="0"/>
        <v>409.4</v>
      </c>
    </row>
    <row r="12" spans="2:35" x14ac:dyDescent="0.25">
      <c r="B12" s="15" t="s">
        <v>8</v>
      </c>
      <c r="C12" s="15" t="s">
        <v>1</v>
      </c>
      <c r="D12" s="28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1244.8900000000001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f t="shared" si="0"/>
        <v>1244.8900000000001</v>
      </c>
    </row>
    <row r="13" spans="2:35" x14ac:dyDescent="0.25">
      <c r="B13" s="15" t="s">
        <v>9</v>
      </c>
      <c r="C13" s="15" t="s">
        <v>10</v>
      </c>
      <c r="D13" s="28">
        <v>39266.94</v>
      </c>
      <c r="E13" s="3">
        <v>42123.39</v>
      </c>
      <c r="F13" s="3">
        <v>43696.15</v>
      </c>
      <c r="G13" s="3">
        <v>43238.57</v>
      </c>
      <c r="H13" s="3">
        <v>44492.12</v>
      </c>
      <c r="I13" s="3">
        <v>43997.5</v>
      </c>
      <c r="J13" s="3">
        <v>44049.599999999999</v>
      </c>
      <c r="K13" s="3">
        <v>43613.95</v>
      </c>
      <c r="L13" s="3">
        <v>46326</v>
      </c>
      <c r="M13" s="3">
        <v>42946.7</v>
      </c>
      <c r="N13" s="3">
        <v>42482.3</v>
      </c>
      <c r="O13" s="3">
        <v>36424</v>
      </c>
      <c r="P13" s="3">
        <v>34419.800000000003</v>
      </c>
      <c r="Q13" s="3">
        <v>30903.09</v>
      </c>
      <c r="R13" s="3">
        <v>28235.7</v>
      </c>
      <c r="S13" s="3">
        <v>26230.02</v>
      </c>
      <c r="T13" s="3">
        <v>28864.639999999999</v>
      </c>
      <c r="U13" s="3">
        <v>20112.560000000001</v>
      </c>
      <c r="V13" s="3">
        <v>35113.1</v>
      </c>
      <c r="W13" s="3">
        <v>36421.449999999997</v>
      </c>
      <c r="X13" s="3">
        <v>37111.93</v>
      </c>
      <c r="Y13" s="3">
        <v>33148.519999999997</v>
      </c>
      <c r="Z13" s="3">
        <v>31382.59</v>
      </c>
      <c r="AA13" s="3">
        <v>35498.07</v>
      </c>
      <c r="AB13" s="3">
        <v>38533.99</v>
      </c>
      <c r="AC13" s="3">
        <v>39197.07</v>
      </c>
      <c r="AD13" s="3">
        <v>39719.040000000001</v>
      </c>
      <c r="AE13" s="3">
        <v>38923.07</v>
      </c>
      <c r="AF13" s="3">
        <v>38729.9</v>
      </c>
      <c r="AG13" s="3">
        <v>39145.01</v>
      </c>
      <c r="AH13" s="3">
        <v>36047.440000000002</v>
      </c>
      <c r="AI13" s="3">
        <f t="shared" si="0"/>
        <v>1160394.2099999997</v>
      </c>
    </row>
    <row r="14" spans="2:35" x14ac:dyDescent="0.25">
      <c r="B14" s="15" t="s">
        <v>11</v>
      </c>
      <c r="C14" s="15" t="s">
        <v>1</v>
      </c>
      <c r="D14" s="28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1963.7031999999999</v>
      </c>
      <c r="AH14" s="3">
        <v>4009.1406000000002</v>
      </c>
      <c r="AI14" s="3">
        <f t="shared" si="0"/>
        <v>5972.8438000000006</v>
      </c>
    </row>
    <row r="15" spans="2:35" x14ac:dyDescent="0.25">
      <c r="B15" s="15" t="s">
        <v>12</v>
      </c>
      <c r="C15" s="15" t="s">
        <v>1</v>
      </c>
      <c r="D15" s="28">
        <v>1137.9690000000001</v>
      </c>
      <c r="E15" s="3">
        <v>185.5</v>
      </c>
      <c r="F15" s="3">
        <v>1654.1</v>
      </c>
      <c r="G15" s="3">
        <v>850.98</v>
      </c>
      <c r="H15" s="3">
        <v>1308.4000000000001</v>
      </c>
      <c r="I15" s="3">
        <v>2199.8000000000002</v>
      </c>
      <c r="J15" s="3">
        <v>1630.05</v>
      </c>
      <c r="K15" s="3">
        <v>73.900000000000006</v>
      </c>
      <c r="L15" s="3">
        <v>0</v>
      </c>
      <c r="M15" s="3">
        <v>48.17</v>
      </c>
      <c r="N15" s="3">
        <v>1253</v>
      </c>
      <c r="O15" s="3">
        <v>5041</v>
      </c>
      <c r="P15" s="3">
        <v>6037.03</v>
      </c>
      <c r="Q15" s="3">
        <v>6779.8</v>
      </c>
      <c r="R15" s="3">
        <v>6202.7</v>
      </c>
      <c r="S15" s="3">
        <v>4640.58</v>
      </c>
      <c r="T15" s="3">
        <v>5123.0200000000004</v>
      </c>
      <c r="U15" s="3">
        <v>3713.41</v>
      </c>
      <c r="V15" s="3">
        <v>3434.26</v>
      </c>
      <c r="W15" s="3">
        <v>708.75</v>
      </c>
      <c r="X15" s="3">
        <v>1391.77</v>
      </c>
      <c r="Y15" s="3">
        <v>3691.64</v>
      </c>
      <c r="Z15" s="3">
        <v>5725.65</v>
      </c>
      <c r="AA15" s="3">
        <v>4198.2889999999998</v>
      </c>
      <c r="AB15" s="3">
        <v>2766.33</v>
      </c>
      <c r="AC15" s="3">
        <v>2463.5100000000002</v>
      </c>
      <c r="AD15" s="3">
        <v>360.9</v>
      </c>
      <c r="AE15" s="3">
        <v>0</v>
      </c>
      <c r="AF15" s="3">
        <v>149.1</v>
      </c>
      <c r="AG15" s="3">
        <v>7995.75</v>
      </c>
      <c r="AH15" s="3">
        <v>4659.3855000000003</v>
      </c>
      <c r="AI15" s="3">
        <f t="shared" si="0"/>
        <v>85424.743499999997</v>
      </c>
    </row>
    <row r="16" spans="2:35" x14ac:dyDescent="0.25">
      <c r="B16" s="15" t="s">
        <v>13</v>
      </c>
      <c r="C16" s="15" t="s">
        <v>1</v>
      </c>
      <c r="D16" s="28">
        <v>30800.7</v>
      </c>
      <c r="E16" s="3">
        <v>34349</v>
      </c>
      <c r="F16" s="3">
        <v>39772</v>
      </c>
      <c r="G16" s="3">
        <v>40231</v>
      </c>
      <c r="H16" s="3">
        <v>42324.950000000004</v>
      </c>
      <c r="I16" s="3">
        <v>39953.699999999997</v>
      </c>
      <c r="J16" s="3">
        <v>39740.050000000003</v>
      </c>
      <c r="K16" s="3">
        <v>40351.5</v>
      </c>
      <c r="L16" s="3">
        <v>41386.6</v>
      </c>
      <c r="M16" s="3">
        <v>42151.1</v>
      </c>
      <c r="N16" s="3">
        <v>26059.199999999997</v>
      </c>
      <c r="O16" s="3">
        <v>4738.8</v>
      </c>
      <c r="P16" s="3">
        <v>1233.5</v>
      </c>
      <c r="Q16" s="3">
        <v>1163.4000000000001</v>
      </c>
      <c r="R16" s="3">
        <v>0</v>
      </c>
      <c r="S16" s="3">
        <v>959.95</v>
      </c>
      <c r="T16" s="3">
        <v>856</v>
      </c>
      <c r="U16" s="3">
        <v>13262</v>
      </c>
      <c r="V16" s="3">
        <v>19763</v>
      </c>
      <c r="W16" s="3">
        <v>22558</v>
      </c>
      <c r="X16" s="3">
        <v>22071</v>
      </c>
      <c r="Y16" s="3">
        <v>17140</v>
      </c>
      <c r="Z16" s="3">
        <v>16868.25</v>
      </c>
      <c r="AA16" s="3">
        <v>25195.8</v>
      </c>
      <c r="AB16" s="3">
        <v>27921.599999999999</v>
      </c>
      <c r="AC16" s="3">
        <v>26463</v>
      </c>
      <c r="AD16" s="3">
        <v>26733</v>
      </c>
      <c r="AE16" s="3">
        <v>19514.400000000001</v>
      </c>
      <c r="AF16" s="3">
        <v>19607.7</v>
      </c>
      <c r="AG16" s="3">
        <v>25203.149999999998</v>
      </c>
      <c r="AH16" s="3">
        <v>29976.449999999997</v>
      </c>
      <c r="AI16" s="3">
        <f t="shared" si="0"/>
        <v>738348.79999999993</v>
      </c>
    </row>
    <row r="17" spans="2:35" x14ac:dyDescent="0.25">
      <c r="B17" s="15" t="s">
        <v>14</v>
      </c>
      <c r="C17" s="15" t="s">
        <v>1</v>
      </c>
      <c r="D17" s="28">
        <f t="shared" ref="D17:AH17" si="1">D18-SUM(D5:D16)</f>
        <v>827.79100000001199</v>
      </c>
      <c r="E17" s="3">
        <f t="shared" si="1"/>
        <v>-1412.6699999999983</v>
      </c>
      <c r="F17" s="3">
        <f t="shared" si="1"/>
        <v>-1914.6900000000023</v>
      </c>
      <c r="G17" s="3">
        <f t="shared" si="1"/>
        <v>-69.009999999994761</v>
      </c>
      <c r="H17" s="3">
        <f t="shared" si="1"/>
        <v>-3503.9700000000157</v>
      </c>
      <c r="I17" s="3">
        <f t="shared" si="1"/>
        <v>-452.92999999999302</v>
      </c>
      <c r="J17" s="3">
        <f t="shared" si="1"/>
        <v>49.419999999998254</v>
      </c>
      <c r="K17" s="3">
        <f t="shared" si="1"/>
        <v>1476.320000000007</v>
      </c>
      <c r="L17" s="3">
        <f t="shared" si="1"/>
        <v>-1855.1999999999971</v>
      </c>
      <c r="M17" s="3">
        <f t="shared" si="1"/>
        <v>1350.8600000000151</v>
      </c>
      <c r="N17" s="3">
        <f t="shared" si="1"/>
        <v>608.34999999999127</v>
      </c>
      <c r="O17" s="3">
        <f t="shared" si="1"/>
        <v>562.25</v>
      </c>
      <c r="P17" s="3">
        <f t="shared" si="1"/>
        <v>206.79000000000087</v>
      </c>
      <c r="Q17" s="3">
        <f t="shared" si="1"/>
        <v>252.87999999999738</v>
      </c>
      <c r="R17" s="3">
        <f t="shared" si="1"/>
        <v>1811.0500000000029</v>
      </c>
      <c r="S17" s="3">
        <f t="shared" si="1"/>
        <v>922.81500000000233</v>
      </c>
      <c r="T17" s="3">
        <f t="shared" si="1"/>
        <v>1195.2799999999988</v>
      </c>
      <c r="U17" s="3">
        <f t="shared" si="1"/>
        <v>-1785.6900000000023</v>
      </c>
      <c r="V17" s="3">
        <f t="shared" si="1"/>
        <v>-866.18999999998778</v>
      </c>
      <c r="W17" s="3">
        <f t="shared" si="1"/>
        <v>428.05000000000291</v>
      </c>
      <c r="X17" s="3">
        <f t="shared" si="1"/>
        <v>-463.68000000000029</v>
      </c>
      <c r="Y17" s="3">
        <f t="shared" si="1"/>
        <v>-1076.669999999991</v>
      </c>
      <c r="Z17" s="3">
        <f t="shared" si="1"/>
        <v>-503.37999999999738</v>
      </c>
      <c r="AA17" s="3">
        <f t="shared" si="1"/>
        <v>-270.84399999999732</v>
      </c>
      <c r="AB17" s="3">
        <f t="shared" si="1"/>
        <v>-68.019999999989523</v>
      </c>
      <c r="AC17" s="3">
        <f t="shared" si="1"/>
        <v>-792.26499999999942</v>
      </c>
      <c r="AD17" s="3">
        <f t="shared" si="1"/>
        <v>-1181.0999999999913</v>
      </c>
      <c r="AE17" s="3">
        <f t="shared" si="1"/>
        <v>-731.01499999999942</v>
      </c>
      <c r="AF17" s="3">
        <f t="shared" si="1"/>
        <v>101.81500000000233</v>
      </c>
      <c r="AG17" s="3">
        <f t="shared" si="1"/>
        <v>-91.327199999985169</v>
      </c>
      <c r="AH17" s="3">
        <f t="shared" si="1"/>
        <v>1439.3389000000025</v>
      </c>
      <c r="AI17" s="3">
        <f t="shared" si="0"/>
        <v>-5805.6412999999084</v>
      </c>
    </row>
    <row r="18" spans="2:35" ht="15.75" thickBot="1" x14ac:dyDescent="0.3">
      <c r="B18" s="15" t="s">
        <v>49</v>
      </c>
      <c r="C18" s="102" t="s">
        <v>1</v>
      </c>
      <c r="D18" s="29">
        <v>72066.820000000007</v>
      </c>
      <c r="E18" s="4">
        <v>75442.95</v>
      </c>
      <c r="F18" s="4">
        <v>84705.89</v>
      </c>
      <c r="G18" s="4">
        <v>84816.89</v>
      </c>
      <c r="H18" s="4">
        <v>84691.12</v>
      </c>
      <c r="I18" s="4">
        <v>85951.5</v>
      </c>
      <c r="J18" s="4">
        <v>85711.41</v>
      </c>
      <c r="K18" s="4">
        <v>85571.37</v>
      </c>
      <c r="L18" s="4">
        <v>85949.3</v>
      </c>
      <c r="M18" s="4">
        <v>86558.1</v>
      </c>
      <c r="N18" s="5">
        <v>71321.899999999994</v>
      </c>
      <c r="O18" s="5">
        <v>50433.05</v>
      </c>
      <c r="P18" s="5">
        <v>46188.800000000003</v>
      </c>
      <c r="Q18" s="5">
        <v>40319</v>
      </c>
      <c r="R18" s="5">
        <v>39042.800000000003</v>
      </c>
      <c r="S18" s="5">
        <v>36056.379999999997</v>
      </c>
      <c r="T18" s="5">
        <v>36089.07</v>
      </c>
      <c r="U18" s="5">
        <v>43102.07</v>
      </c>
      <c r="V18" s="5">
        <v>70354.33</v>
      </c>
      <c r="W18" s="5">
        <v>66884.639999999999</v>
      </c>
      <c r="X18" s="5">
        <v>60180.639999999999</v>
      </c>
      <c r="Y18" s="5">
        <v>52964.76</v>
      </c>
      <c r="Z18" s="5">
        <v>54319.75</v>
      </c>
      <c r="AA18" s="5">
        <v>64713.22</v>
      </c>
      <c r="AB18" s="5">
        <v>70173.210000000006</v>
      </c>
      <c r="AC18" s="5">
        <v>69456.27</v>
      </c>
      <c r="AD18" s="5">
        <v>67620.33</v>
      </c>
      <c r="AE18" s="5">
        <v>60432.97</v>
      </c>
      <c r="AF18" s="5">
        <v>60680.05</v>
      </c>
      <c r="AG18" s="5">
        <v>86205.71</v>
      </c>
      <c r="AH18" s="37">
        <v>91530.02</v>
      </c>
      <c r="AI18" s="105">
        <f>SUM(D18:AH18)</f>
        <v>2069534.32</v>
      </c>
    </row>
    <row r="19" spans="2:35" ht="15.75" thickBot="1" x14ac:dyDescent="0.3">
      <c r="B19" s="15" t="s">
        <v>83</v>
      </c>
      <c r="C19" s="102" t="s">
        <v>1</v>
      </c>
      <c r="D19" s="106">
        <f>(D39*10^6/9500/0.84)+((IF(D31&lt;0,D30*75.19,(D30-D31)*75.19)))+(SUM(D5:D12))+D16+D17</f>
        <v>49600.139680000008</v>
      </c>
      <c r="E19" s="106">
        <f t="shared" ref="E19:AH19" si="2">(E39*10^6/9500/0.84)+((IF(E31&lt;0,E30*75.19,(E30-E31)*75.19)))+(SUM(E5:E12))+E16+E17</f>
        <v>50803.71</v>
      </c>
      <c r="F19" s="106">
        <f t="shared" si="2"/>
        <v>59763.709799999997</v>
      </c>
      <c r="G19" s="106">
        <f t="shared" si="2"/>
        <v>60025.6054</v>
      </c>
      <c r="H19" s="106">
        <f t="shared" si="2"/>
        <v>59873.873299999985</v>
      </c>
      <c r="I19" s="106">
        <f t="shared" si="2"/>
        <v>60214.902800000003</v>
      </c>
      <c r="J19" s="106">
        <f t="shared" si="2"/>
        <v>60562.991020000001</v>
      </c>
      <c r="K19" s="106">
        <f t="shared" si="2"/>
        <v>58342.611000000004</v>
      </c>
      <c r="L19" s="106">
        <f t="shared" si="2"/>
        <v>54844.011700000003</v>
      </c>
      <c r="M19" s="106">
        <f t="shared" si="2"/>
        <v>59663.664700000016</v>
      </c>
      <c r="N19" s="106">
        <f t="shared" si="2"/>
        <v>46014.165199999989</v>
      </c>
      <c r="O19" s="106">
        <f t="shared" si="2"/>
        <v>30653.447520000002</v>
      </c>
      <c r="P19" s="106">
        <f t="shared" si="2"/>
        <v>28116.784900000002</v>
      </c>
      <c r="Q19" s="106">
        <f t="shared" si="2"/>
        <v>23864.653079999996</v>
      </c>
      <c r="R19" s="106">
        <f t="shared" si="2"/>
        <v>23098.884300000002</v>
      </c>
      <c r="S19" s="106">
        <f t="shared" si="2"/>
        <v>21013.575760000003</v>
      </c>
      <c r="T19" s="106">
        <f t="shared" si="2"/>
        <v>19767.300499999998</v>
      </c>
      <c r="U19" s="106">
        <f t="shared" si="2"/>
        <v>32133.589999999997</v>
      </c>
      <c r="V19" s="106">
        <f t="shared" si="2"/>
        <v>50017.988000000012</v>
      </c>
      <c r="W19" s="106">
        <f t="shared" si="2"/>
        <v>45496.970300000001</v>
      </c>
      <c r="X19" s="106">
        <f t="shared" si="2"/>
        <v>39002.971700000002</v>
      </c>
      <c r="Y19" s="106">
        <f t="shared" si="2"/>
        <v>33491.986200000007</v>
      </c>
      <c r="Z19" s="106">
        <f t="shared" si="2"/>
        <v>36137.660089999998</v>
      </c>
      <c r="AA19" s="106">
        <f t="shared" si="2"/>
        <v>44787.469980000002</v>
      </c>
      <c r="AB19" s="106">
        <f t="shared" si="2"/>
        <v>48427.553300000014</v>
      </c>
      <c r="AC19" s="106">
        <f t="shared" si="2"/>
        <v>48876.183969999998</v>
      </c>
      <c r="AD19" s="106">
        <f t="shared" si="2"/>
        <v>44476.185600000012</v>
      </c>
      <c r="AE19" s="106">
        <f t="shared" si="2"/>
        <v>39063.456640000004</v>
      </c>
      <c r="AF19" s="106">
        <f t="shared" si="2"/>
        <v>39144.375400000004</v>
      </c>
      <c r="AG19" s="106">
        <f t="shared" si="2"/>
        <v>66619.784388721819</v>
      </c>
      <c r="AH19" s="106">
        <f t="shared" si="2"/>
        <v>68055.18754085213</v>
      </c>
      <c r="AI19" s="107">
        <f>SUM(D19:AH19)</f>
        <v>1401955.3937695741</v>
      </c>
    </row>
    <row r="20" spans="2:35" ht="16.5" thickBot="1" x14ac:dyDescent="0.3">
      <c r="B20" s="231" t="s">
        <v>17</v>
      </c>
      <c r="C20" s="232"/>
      <c r="D20" s="243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5"/>
    </row>
    <row r="21" spans="2:35" x14ac:dyDescent="0.25">
      <c r="B21" s="15" t="s">
        <v>18</v>
      </c>
      <c r="C21" s="16" t="s">
        <v>46</v>
      </c>
      <c r="D21" s="60">
        <v>60.83</v>
      </c>
      <c r="E21" s="61">
        <v>58.39</v>
      </c>
      <c r="F21" s="61">
        <v>62.61</v>
      </c>
      <c r="G21" s="61">
        <v>62.39</v>
      </c>
      <c r="H21" s="61">
        <v>63.5</v>
      </c>
      <c r="I21" s="61">
        <v>61.1</v>
      </c>
      <c r="J21" s="61">
        <v>65.44</v>
      </c>
      <c r="K21" s="61">
        <v>69</v>
      </c>
      <c r="L21" s="61">
        <v>69.709999999999994</v>
      </c>
      <c r="M21" s="61">
        <v>72.61</v>
      </c>
      <c r="N21" s="61">
        <v>73.78</v>
      </c>
      <c r="O21" s="61">
        <v>64.599999999999994</v>
      </c>
      <c r="P21" s="61">
        <v>59.66</v>
      </c>
      <c r="Q21" s="61">
        <v>55.78</v>
      </c>
      <c r="R21" s="61">
        <v>48.95</v>
      </c>
      <c r="S21" s="61">
        <v>49.17</v>
      </c>
      <c r="T21" s="61">
        <v>40.950000000000003</v>
      </c>
      <c r="U21" s="61">
        <v>37.17</v>
      </c>
      <c r="V21" s="61">
        <v>43.12</v>
      </c>
      <c r="W21" s="61">
        <v>49.61</v>
      </c>
      <c r="X21" s="61">
        <v>35.799999999999997</v>
      </c>
      <c r="Y21" s="61">
        <v>36.17</v>
      </c>
      <c r="Z21" s="61">
        <v>23.22</v>
      </c>
      <c r="AA21" s="61">
        <v>35.32</v>
      </c>
      <c r="AB21" s="61">
        <v>44.81</v>
      </c>
      <c r="AC21" s="61">
        <v>37.61</v>
      </c>
      <c r="AD21" s="61">
        <v>40</v>
      </c>
      <c r="AE21" s="61">
        <v>40.1</v>
      </c>
      <c r="AF21" s="61">
        <v>33.840000000000003</v>
      </c>
      <c r="AG21" s="61">
        <v>6.58</v>
      </c>
      <c r="AH21" s="190">
        <v>0</v>
      </c>
      <c r="AI21" s="63">
        <f>SUM(D21:AH21)</f>
        <v>1501.8199999999995</v>
      </c>
    </row>
    <row r="22" spans="2:35" ht="15.75" thickBot="1" x14ac:dyDescent="0.3">
      <c r="B22" s="15" t="s">
        <v>19</v>
      </c>
      <c r="C22" s="17" t="s">
        <v>46</v>
      </c>
      <c r="D22" s="68">
        <v>37</v>
      </c>
      <c r="E22" s="69">
        <v>37.78</v>
      </c>
      <c r="F22" s="69">
        <v>41.22</v>
      </c>
      <c r="G22" s="69">
        <v>41.78</v>
      </c>
      <c r="H22" s="69">
        <v>40.85</v>
      </c>
      <c r="I22" s="69">
        <v>41.82</v>
      </c>
      <c r="J22" s="69">
        <v>40.83</v>
      </c>
      <c r="K22" s="69">
        <v>41.17</v>
      </c>
      <c r="L22" s="69">
        <v>41.66</v>
      </c>
      <c r="M22" s="69">
        <v>41.22</v>
      </c>
      <c r="N22" s="69">
        <v>28.72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 s="69">
        <v>0</v>
      </c>
      <c r="V22" s="69">
        <v>0</v>
      </c>
      <c r="W22" s="69">
        <v>17.829999999999998</v>
      </c>
      <c r="X22" s="69">
        <v>37.950000000000003</v>
      </c>
      <c r="Y22" s="69">
        <v>11.34</v>
      </c>
      <c r="Z22" s="69">
        <v>17.22</v>
      </c>
      <c r="AA22" s="69">
        <v>37.1</v>
      </c>
      <c r="AB22" s="69">
        <v>30.9</v>
      </c>
      <c r="AC22" s="69">
        <v>35.39</v>
      </c>
      <c r="AD22" s="69">
        <v>39</v>
      </c>
      <c r="AE22" s="69">
        <v>40.1</v>
      </c>
      <c r="AF22" s="69">
        <v>39.64</v>
      </c>
      <c r="AG22" s="69">
        <v>20.61</v>
      </c>
      <c r="AH22" s="191">
        <v>13</v>
      </c>
      <c r="AI22" s="71">
        <f>SUM(D22:AH22)</f>
        <v>774.13</v>
      </c>
    </row>
    <row r="23" spans="2:35" ht="16.5" thickBot="1" x14ac:dyDescent="0.3">
      <c r="B23" s="231" t="s">
        <v>34</v>
      </c>
      <c r="C23" s="232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30"/>
    </row>
    <row r="24" spans="2:35" ht="15.75" thickBot="1" x14ac:dyDescent="0.3">
      <c r="B24" s="15" t="s">
        <v>20</v>
      </c>
      <c r="C24" s="21" t="s">
        <v>47</v>
      </c>
      <c r="D24" s="72">
        <v>6650</v>
      </c>
      <c r="E24" s="73">
        <v>6350</v>
      </c>
      <c r="F24" s="73">
        <v>6600</v>
      </c>
      <c r="G24" s="73">
        <v>8800</v>
      </c>
      <c r="H24" s="73">
        <v>9950</v>
      </c>
      <c r="I24" s="73">
        <v>12600</v>
      </c>
      <c r="J24" s="73">
        <v>11600</v>
      </c>
      <c r="K24" s="73">
        <v>8200</v>
      </c>
      <c r="L24" s="73">
        <v>5650</v>
      </c>
      <c r="M24" s="73">
        <v>10700</v>
      </c>
      <c r="N24" s="73">
        <v>5550</v>
      </c>
      <c r="O24" s="73">
        <v>5650</v>
      </c>
      <c r="P24" s="73">
        <v>5700</v>
      </c>
      <c r="Q24" s="73">
        <v>5950</v>
      </c>
      <c r="R24" s="73">
        <v>10200</v>
      </c>
      <c r="S24" s="73">
        <v>13600</v>
      </c>
      <c r="T24" s="73">
        <v>5900</v>
      </c>
      <c r="U24" s="73">
        <v>30500</v>
      </c>
      <c r="V24" s="73">
        <v>5880</v>
      </c>
      <c r="W24" s="73">
        <v>6000</v>
      </c>
      <c r="X24" s="73">
        <v>6150</v>
      </c>
      <c r="Y24" s="73">
        <v>6150</v>
      </c>
      <c r="Z24" s="73">
        <v>6950</v>
      </c>
      <c r="AA24" s="73">
        <v>4800</v>
      </c>
      <c r="AB24" s="73">
        <v>6000</v>
      </c>
      <c r="AC24" s="73">
        <v>5350</v>
      </c>
      <c r="AD24" s="73">
        <v>4850</v>
      </c>
      <c r="AE24" s="73">
        <v>6100</v>
      </c>
      <c r="AF24" s="73">
        <v>6150</v>
      </c>
      <c r="AG24" s="73">
        <v>6300</v>
      </c>
      <c r="AH24" s="192">
        <v>9250</v>
      </c>
      <c r="AI24" s="75">
        <f>SUM(D24:AH24)</f>
        <v>250080</v>
      </c>
    </row>
    <row r="25" spans="2:35" ht="16.5" thickBot="1" x14ac:dyDescent="0.3">
      <c r="B25" s="231" t="s">
        <v>35</v>
      </c>
      <c r="C25" s="232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175"/>
      <c r="AI25" s="79"/>
    </row>
    <row r="26" spans="2:35" x14ac:dyDescent="0.25">
      <c r="B26" s="19" t="s">
        <v>15</v>
      </c>
      <c r="C26" s="20" t="s">
        <v>21</v>
      </c>
      <c r="D26" s="162">
        <v>124160</v>
      </c>
      <c r="E26" s="162">
        <v>134816</v>
      </c>
      <c r="F26" s="174">
        <v>142336</v>
      </c>
      <c r="G26" s="173">
        <v>140784</v>
      </c>
      <c r="H26" s="162">
        <v>145440</v>
      </c>
      <c r="I26" s="162">
        <v>143798</v>
      </c>
      <c r="J26" s="162">
        <v>143424</v>
      </c>
      <c r="K26" s="162">
        <v>141824</v>
      </c>
      <c r="L26" s="162">
        <v>151344</v>
      </c>
      <c r="M26" s="174">
        <v>139328</v>
      </c>
      <c r="N26" s="173">
        <v>135984</v>
      </c>
      <c r="O26" s="162">
        <v>106944</v>
      </c>
      <c r="P26" s="162">
        <v>96272</v>
      </c>
      <c r="Q26" s="162">
        <v>79504</v>
      </c>
      <c r="R26" s="162">
        <v>69840</v>
      </c>
      <c r="S26" s="162">
        <v>64336</v>
      </c>
      <c r="T26" s="174">
        <v>70224</v>
      </c>
      <c r="U26" s="173">
        <v>49808</v>
      </c>
      <c r="V26" s="162">
        <v>98672</v>
      </c>
      <c r="W26" s="162">
        <v>106960</v>
      </c>
      <c r="X26" s="162">
        <v>109440</v>
      </c>
      <c r="Y26" s="162">
        <v>89795</v>
      </c>
      <c r="Z26" s="162">
        <v>81392</v>
      </c>
      <c r="AA26" s="174">
        <v>102080</v>
      </c>
      <c r="AB26" s="173">
        <v>116480</v>
      </c>
      <c r="AC26" s="162">
        <v>119888</v>
      </c>
      <c r="AD26" s="162">
        <v>121776</v>
      </c>
      <c r="AE26" s="162">
        <v>118336</v>
      </c>
      <c r="AF26" s="162">
        <v>117072</v>
      </c>
      <c r="AG26" s="162">
        <v>118880</v>
      </c>
      <c r="AH26" s="162">
        <v>106864</v>
      </c>
      <c r="AI26" s="63">
        <f>SUM(D26:AH26)</f>
        <v>3487801</v>
      </c>
    </row>
    <row r="27" spans="2:35" x14ac:dyDescent="0.25">
      <c r="B27" s="53" t="s">
        <v>79</v>
      </c>
      <c r="C27" s="14" t="s">
        <v>80</v>
      </c>
      <c r="D27" s="30">
        <f>(D26/24000)</f>
        <v>5.1733333333333329</v>
      </c>
      <c r="E27" s="23">
        <f t="shared" ref="E27:AH27" si="3">(E26/24000)</f>
        <v>5.6173333333333337</v>
      </c>
      <c r="F27" s="23">
        <f t="shared" si="3"/>
        <v>5.9306666666666663</v>
      </c>
      <c r="G27" s="23">
        <f t="shared" si="3"/>
        <v>5.8659999999999997</v>
      </c>
      <c r="H27" s="23">
        <f t="shared" si="3"/>
        <v>6.06</v>
      </c>
      <c r="I27" s="23">
        <f t="shared" si="3"/>
        <v>5.9915833333333337</v>
      </c>
      <c r="J27" s="23">
        <f t="shared" si="3"/>
        <v>5.976</v>
      </c>
      <c r="K27" s="23">
        <f t="shared" si="3"/>
        <v>5.9093333333333335</v>
      </c>
      <c r="L27" s="23">
        <f t="shared" si="3"/>
        <v>6.306</v>
      </c>
      <c r="M27" s="23">
        <f t="shared" si="3"/>
        <v>5.8053333333333335</v>
      </c>
      <c r="N27" s="23">
        <f t="shared" si="3"/>
        <v>5.6660000000000004</v>
      </c>
      <c r="O27" s="23">
        <f t="shared" si="3"/>
        <v>4.4560000000000004</v>
      </c>
      <c r="P27" s="23">
        <f t="shared" si="3"/>
        <v>4.011333333333333</v>
      </c>
      <c r="Q27" s="23">
        <f t="shared" si="3"/>
        <v>3.3126666666666669</v>
      </c>
      <c r="R27" s="23">
        <f t="shared" si="3"/>
        <v>2.91</v>
      </c>
      <c r="S27" s="23">
        <f t="shared" si="3"/>
        <v>2.6806666666666668</v>
      </c>
      <c r="T27" s="23">
        <f t="shared" si="3"/>
        <v>2.9260000000000002</v>
      </c>
      <c r="U27" s="23">
        <f t="shared" si="3"/>
        <v>2.0753333333333335</v>
      </c>
      <c r="V27" s="23">
        <f t="shared" si="3"/>
        <v>4.1113333333333335</v>
      </c>
      <c r="W27" s="23">
        <f t="shared" si="3"/>
        <v>4.456666666666667</v>
      </c>
      <c r="X27" s="23">
        <f t="shared" si="3"/>
        <v>4.5599999999999996</v>
      </c>
      <c r="Y27" s="23">
        <f t="shared" si="3"/>
        <v>3.7414583333333336</v>
      </c>
      <c r="Z27" s="23">
        <f t="shared" si="3"/>
        <v>3.3913333333333333</v>
      </c>
      <c r="AA27" s="23">
        <f t="shared" si="3"/>
        <v>4.253333333333333</v>
      </c>
      <c r="AB27" s="23">
        <f t="shared" si="3"/>
        <v>4.8533333333333335</v>
      </c>
      <c r="AC27" s="23">
        <f t="shared" si="3"/>
        <v>4.995333333333333</v>
      </c>
      <c r="AD27" s="23">
        <f t="shared" si="3"/>
        <v>5.0739999999999998</v>
      </c>
      <c r="AE27" s="23">
        <f t="shared" si="3"/>
        <v>4.9306666666666663</v>
      </c>
      <c r="AF27" s="23">
        <f t="shared" si="3"/>
        <v>4.8780000000000001</v>
      </c>
      <c r="AG27" s="23">
        <f t="shared" si="3"/>
        <v>4.9533333333333331</v>
      </c>
      <c r="AH27" s="23">
        <f t="shared" si="3"/>
        <v>4.4526666666666666</v>
      </c>
      <c r="AI27" s="44"/>
    </row>
    <row r="28" spans="2:35" ht="15.75" thickBot="1" x14ac:dyDescent="0.3">
      <c r="B28" s="53" t="s">
        <v>81</v>
      </c>
      <c r="C28" s="14" t="s">
        <v>82</v>
      </c>
      <c r="D28" s="68">
        <f t="shared" ref="D28:AH28" si="4">IFERROR(D13/D26,"")</f>
        <v>0.31626079252577322</v>
      </c>
      <c r="E28" s="68">
        <f t="shared" si="4"/>
        <v>0.3124509702112509</v>
      </c>
      <c r="F28" s="68">
        <f t="shared" si="4"/>
        <v>0.30699296031924461</v>
      </c>
      <c r="G28" s="68">
        <f t="shared" si="4"/>
        <v>0.30712701727469033</v>
      </c>
      <c r="H28" s="68">
        <f t="shared" si="4"/>
        <v>0.30591391639163917</v>
      </c>
      <c r="I28" s="68">
        <f t="shared" si="4"/>
        <v>0.30596739871208223</v>
      </c>
      <c r="J28" s="68">
        <f t="shared" si="4"/>
        <v>0.30712851405622488</v>
      </c>
      <c r="K28" s="68">
        <f t="shared" si="4"/>
        <v>0.30752164654783393</v>
      </c>
      <c r="L28" s="68">
        <f t="shared" si="4"/>
        <v>0.30609736758642564</v>
      </c>
      <c r="M28" s="68">
        <f t="shared" si="4"/>
        <v>0.30824170303169496</v>
      </c>
      <c r="N28" s="68">
        <f t="shared" si="4"/>
        <v>0.31240660665960701</v>
      </c>
      <c r="O28" s="68">
        <f t="shared" si="4"/>
        <v>0.3405894673847995</v>
      </c>
      <c r="P28" s="68">
        <f t="shared" si="4"/>
        <v>0.35752659132458037</v>
      </c>
      <c r="Q28" s="68">
        <f t="shared" si="4"/>
        <v>0.38869855604749448</v>
      </c>
      <c r="R28" s="68">
        <f t="shared" si="4"/>
        <v>0.40429123711340209</v>
      </c>
      <c r="S28" s="68">
        <f t="shared" si="4"/>
        <v>0.40770361850285997</v>
      </c>
      <c r="T28" s="68">
        <f t="shared" si="4"/>
        <v>0.41103668261562998</v>
      </c>
      <c r="U28" s="68">
        <f t="shared" si="4"/>
        <v>0.40380179890780599</v>
      </c>
      <c r="V28" s="68">
        <f t="shared" si="4"/>
        <v>0.35585677801199933</v>
      </c>
      <c r="W28" s="68">
        <f t="shared" si="4"/>
        <v>0.34051467838444277</v>
      </c>
      <c r="X28" s="68">
        <f t="shared" si="4"/>
        <v>0.33910754751461991</v>
      </c>
      <c r="Y28" s="68">
        <f t="shared" si="4"/>
        <v>0.36915774820424296</v>
      </c>
      <c r="Z28" s="68">
        <f t="shared" si="4"/>
        <v>0.38557339787694123</v>
      </c>
      <c r="AA28" s="68">
        <f t="shared" si="4"/>
        <v>0.34774755094043885</v>
      </c>
      <c r="AB28" s="68">
        <f t="shared" si="4"/>
        <v>0.33082065590659337</v>
      </c>
      <c r="AC28" s="68">
        <f t="shared" si="4"/>
        <v>0.32694740090751367</v>
      </c>
      <c r="AD28" s="68">
        <f t="shared" si="4"/>
        <v>0.32616476152936541</v>
      </c>
      <c r="AE28" s="68">
        <f t="shared" si="4"/>
        <v>0.3289199398323418</v>
      </c>
      <c r="AF28" s="68">
        <f t="shared" si="4"/>
        <v>0.3308212040453738</v>
      </c>
      <c r="AG28" s="68">
        <f t="shared" si="4"/>
        <v>0.32928171265141321</v>
      </c>
      <c r="AH28" s="68">
        <f t="shared" si="4"/>
        <v>0.33732070669261865</v>
      </c>
      <c r="AI28" s="71"/>
    </row>
    <row r="29" spans="2:35" ht="16.5" thickBot="1" x14ac:dyDescent="0.3">
      <c r="B29" s="231" t="s">
        <v>22</v>
      </c>
      <c r="C29" s="232"/>
      <c r="D29" s="228"/>
      <c r="E29" s="229"/>
      <c r="F29" s="229"/>
      <c r="G29" s="229" t="s">
        <v>27</v>
      </c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29"/>
      <c r="AI29" s="230"/>
    </row>
    <row r="30" spans="2:35" ht="15.75" thickBot="1" x14ac:dyDescent="0.3">
      <c r="B30" s="15" t="s">
        <v>24</v>
      </c>
      <c r="C30" s="16" t="s">
        <v>23</v>
      </c>
      <c r="D30" s="60">
        <v>255.798</v>
      </c>
      <c r="E30" s="61">
        <v>248</v>
      </c>
      <c r="F30" s="61">
        <v>276</v>
      </c>
      <c r="G30" s="61">
        <v>270</v>
      </c>
      <c r="H30" s="61">
        <v>279.89999999999998</v>
      </c>
      <c r="I30" s="61">
        <v>289.60000000000002</v>
      </c>
      <c r="J30" s="61">
        <v>280.13</v>
      </c>
      <c r="K30" s="61">
        <v>253</v>
      </c>
      <c r="L30" s="61">
        <v>257.60000000000002</v>
      </c>
      <c r="M30" s="61">
        <v>253</v>
      </c>
      <c r="N30" s="61">
        <v>261</v>
      </c>
      <c r="O30" s="61">
        <v>288.8</v>
      </c>
      <c r="P30" s="61">
        <v>298.7</v>
      </c>
      <c r="Q30" s="61">
        <v>282.5</v>
      </c>
      <c r="R30" s="61">
        <v>255.4</v>
      </c>
      <c r="S30" s="61">
        <v>213.07499999999999</v>
      </c>
      <c r="T30" s="61">
        <v>240</v>
      </c>
      <c r="U30" s="61">
        <v>171</v>
      </c>
      <c r="V30" s="61">
        <v>257</v>
      </c>
      <c r="W30" s="61">
        <v>227</v>
      </c>
      <c r="X30" s="61">
        <v>244</v>
      </c>
      <c r="Y30" s="61">
        <v>249</v>
      </c>
      <c r="Z30" s="61">
        <v>269.27</v>
      </c>
      <c r="AA30" s="61">
        <v>279.03100000000001</v>
      </c>
      <c r="AB30" s="61">
        <v>279.98</v>
      </c>
      <c r="AC30" s="61">
        <v>280.363</v>
      </c>
      <c r="AD30" s="61">
        <v>250.82</v>
      </c>
      <c r="AE30" s="61">
        <v>238.67</v>
      </c>
      <c r="AF30" s="61">
        <v>237.09899999999999</v>
      </c>
      <c r="AG30" s="61">
        <v>249.23</v>
      </c>
      <c r="AH30" s="190">
        <v>138.66999999999999</v>
      </c>
      <c r="AI30" s="63">
        <f>SUM(D30:AH30)</f>
        <v>7873.6359999999995</v>
      </c>
    </row>
    <row r="31" spans="2:35" x14ac:dyDescent="0.25">
      <c r="B31" s="15" t="s">
        <v>50</v>
      </c>
      <c r="C31" s="16" t="s">
        <v>23</v>
      </c>
      <c r="D31" s="28">
        <v>17.225999999999999</v>
      </c>
      <c r="E31" s="3">
        <v>13</v>
      </c>
      <c r="F31" s="3">
        <v>4.5800000000000054</v>
      </c>
      <c r="G31" s="3">
        <v>13.339999999999996</v>
      </c>
      <c r="H31" s="3">
        <v>0.82999999999997698</v>
      </c>
      <c r="I31" s="3">
        <v>17.480000000000025</v>
      </c>
      <c r="J31" s="3">
        <v>7.0720000000000063</v>
      </c>
      <c r="K31" s="3">
        <v>34.099999999999987</v>
      </c>
      <c r="L31" s="3">
        <v>55.170000000000009</v>
      </c>
      <c r="M31" s="3">
        <v>38.86999999999999</v>
      </c>
      <c r="N31" s="3">
        <v>15.920000000000002</v>
      </c>
      <c r="O31" s="3">
        <v>0.39200000000000301</v>
      </c>
      <c r="P31" s="3">
        <v>0.98999999999998067</v>
      </c>
      <c r="Q31" s="3">
        <v>0.16799999999999926</v>
      </c>
      <c r="R31" s="3">
        <v>9.4300000000000068</v>
      </c>
      <c r="S31" s="3">
        <v>2.5709999999999837</v>
      </c>
      <c r="T31" s="3">
        <v>5.0500000000000007</v>
      </c>
      <c r="U31" s="3">
        <v>0</v>
      </c>
      <c r="V31" s="3">
        <v>14.8</v>
      </c>
      <c r="W31" s="3">
        <v>17.63</v>
      </c>
      <c r="X31" s="3">
        <v>13.57</v>
      </c>
      <c r="Y31" s="3">
        <v>18.02</v>
      </c>
      <c r="Z31" s="3">
        <v>17.558999999999976</v>
      </c>
      <c r="AA31" s="3">
        <v>16.088999999999995</v>
      </c>
      <c r="AB31" s="3">
        <v>19.910000000000007</v>
      </c>
      <c r="AC31" s="3">
        <v>0</v>
      </c>
      <c r="AD31" s="3">
        <v>25.579999999999984</v>
      </c>
      <c r="AE31" s="3">
        <v>5.2139999999999986</v>
      </c>
      <c r="AF31" s="3">
        <v>6.438999999999993</v>
      </c>
      <c r="AG31" s="3">
        <v>6.6399999999999864</v>
      </c>
      <c r="AH31" s="193">
        <v>0</v>
      </c>
      <c r="AI31" s="44">
        <f>SUM(D31:AH31)</f>
        <v>397.64</v>
      </c>
    </row>
    <row r="32" spans="2:35" x14ac:dyDescent="0.25">
      <c r="B32" s="15" t="s">
        <v>25</v>
      </c>
      <c r="C32" s="18" t="s">
        <v>23</v>
      </c>
      <c r="D32" s="28">
        <v>8</v>
      </c>
      <c r="E32" s="3">
        <v>10</v>
      </c>
      <c r="F32" s="3">
        <v>8</v>
      </c>
      <c r="G32" s="3">
        <v>18</v>
      </c>
      <c r="H32" s="3">
        <v>15</v>
      </c>
      <c r="I32" s="3">
        <v>6</v>
      </c>
      <c r="J32" s="3">
        <v>8</v>
      </c>
      <c r="K32" s="3">
        <v>2</v>
      </c>
      <c r="L32" s="3">
        <v>2</v>
      </c>
      <c r="M32" s="3">
        <v>0</v>
      </c>
      <c r="N32" s="3">
        <v>3</v>
      </c>
      <c r="O32" s="3">
        <v>23</v>
      </c>
      <c r="P32" s="3">
        <v>26</v>
      </c>
      <c r="Q32" s="3">
        <v>19.5</v>
      </c>
      <c r="R32" s="3">
        <v>21</v>
      </c>
      <c r="S32" s="3">
        <v>19</v>
      </c>
      <c r="T32" s="3">
        <v>17</v>
      </c>
      <c r="U32" s="3">
        <v>13</v>
      </c>
      <c r="V32" s="3">
        <v>3</v>
      </c>
      <c r="W32" s="3">
        <v>3</v>
      </c>
      <c r="X32" s="3">
        <v>10</v>
      </c>
      <c r="Y32" s="3">
        <v>16</v>
      </c>
      <c r="Z32" s="3">
        <v>1.2</v>
      </c>
      <c r="AA32" s="3">
        <v>11</v>
      </c>
      <c r="AB32" s="3">
        <v>16</v>
      </c>
      <c r="AC32" s="3">
        <v>14</v>
      </c>
      <c r="AD32" s="3">
        <v>15</v>
      </c>
      <c r="AE32" s="3">
        <v>18</v>
      </c>
      <c r="AF32" s="3">
        <v>16</v>
      </c>
      <c r="AG32" s="3">
        <v>3</v>
      </c>
      <c r="AH32" s="193">
        <v>0</v>
      </c>
      <c r="AI32" s="44">
        <f t="shared" ref="AI32:AI37" si="5">SUM(D32:AH32)</f>
        <v>344.7</v>
      </c>
    </row>
    <row r="33" spans="2:37" x14ac:dyDescent="0.25">
      <c r="B33" s="15" t="s">
        <v>26</v>
      </c>
      <c r="C33" s="18" t="s">
        <v>23</v>
      </c>
      <c r="D33" s="28">
        <v>5</v>
      </c>
      <c r="E33" s="3">
        <v>4</v>
      </c>
      <c r="F33" s="3">
        <v>0</v>
      </c>
      <c r="G33" s="3">
        <v>0</v>
      </c>
      <c r="H33" s="3">
        <v>5</v>
      </c>
      <c r="I33" s="3">
        <v>10</v>
      </c>
      <c r="J33" s="3">
        <v>8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2</v>
      </c>
      <c r="Y33" s="3">
        <v>4</v>
      </c>
      <c r="Z33" s="3">
        <v>0</v>
      </c>
      <c r="AA33" s="3">
        <v>7</v>
      </c>
      <c r="AB33" s="3">
        <v>11</v>
      </c>
      <c r="AC33" s="3">
        <v>12.8</v>
      </c>
      <c r="AD33" s="3">
        <v>14</v>
      </c>
      <c r="AE33" s="3">
        <v>12</v>
      </c>
      <c r="AF33" s="3">
        <v>13</v>
      </c>
      <c r="AG33" s="3">
        <v>6</v>
      </c>
      <c r="AH33" s="193">
        <v>0</v>
      </c>
      <c r="AI33" s="44">
        <f t="shared" si="5"/>
        <v>114.8</v>
      </c>
    </row>
    <row r="34" spans="2:37" x14ac:dyDescent="0.25">
      <c r="B34" s="15" t="s">
        <v>0</v>
      </c>
      <c r="C34" s="18" t="s">
        <v>23</v>
      </c>
      <c r="D34" s="28">
        <f>D5*9500/565/0.7/1000</f>
        <v>0.80275600505689004</v>
      </c>
      <c r="E34" s="28">
        <f t="shared" ref="E34:AG35" si="6">E5*9500/565/0.7/1000</f>
        <v>2.8764222503160557</v>
      </c>
      <c r="F34" s="28">
        <f t="shared" si="6"/>
        <v>35.99022756005057</v>
      </c>
      <c r="G34" s="28">
        <f t="shared" si="6"/>
        <v>13.579835651074589</v>
      </c>
      <c r="H34" s="28">
        <f t="shared" si="6"/>
        <v>1.6722882427307206</v>
      </c>
      <c r="I34" s="28">
        <f t="shared" si="6"/>
        <v>6.0874462705436159</v>
      </c>
      <c r="J34" s="28">
        <f t="shared" si="6"/>
        <v>5.8198609355246527</v>
      </c>
      <c r="K34" s="28">
        <f t="shared" si="6"/>
        <v>1.3379266750948169</v>
      </c>
      <c r="L34" s="28">
        <f t="shared" si="6"/>
        <v>2.2074589127686477</v>
      </c>
      <c r="M34" s="28">
        <f t="shared" si="6"/>
        <v>1.4717193426042987</v>
      </c>
      <c r="N34" s="28">
        <f t="shared" si="6"/>
        <v>22.075790139064477</v>
      </c>
      <c r="O34" s="28">
        <f t="shared" si="6"/>
        <v>88.082174462705439</v>
      </c>
      <c r="P34" s="28">
        <f t="shared" si="6"/>
        <v>103.08713021491783</v>
      </c>
      <c r="Q34" s="28">
        <f t="shared" si="6"/>
        <v>29.300594184576486</v>
      </c>
      <c r="R34" s="28">
        <f t="shared" si="6"/>
        <v>55.657749683944367</v>
      </c>
      <c r="S34" s="28">
        <f t="shared" si="6"/>
        <v>35.32126422250316</v>
      </c>
      <c r="T34" s="28">
        <f t="shared" si="6"/>
        <v>1.2041340075853351</v>
      </c>
      <c r="U34" s="28">
        <f t="shared" si="6"/>
        <v>37.461946902654866</v>
      </c>
      <c r="V34" s="28">
        <f t="shared" si="6"/>
        <v>23.059418457648547</v>
      </c>
      <c r="W34" s="28">
        <f t="shared" si="6"/>
        <v>1.0033249051833124</v>
      </c>
      <c r="X34" s="28">
        <f t="shared" si="6"/>
        <v>1.6722882427307206</v>
      </c>
      <c r="Y34" s="28">
        <f t="shared" si="6"/>
        <v>1.4717193426042987</v>
      </c>
      <c r="Z34" s="28">
        <f t="shared" si="6"/>
        <v>20.336485461441214</v>
      </c>
      <c r="AA34" s="28">
        <f t="shared" si="6"/>
        <v>2.2075790139064475</v>
      </c>
      <c r="AB34" s="28">
        <f t="shared" si="6"/>
        <v>24.484058154235147</v>
      </c>
      <c r="AC34" s="28">
        <f t="shared" si="6"/>
        <v>51.041902654867265</v>
      </c>
      <c r="AD34" s="28">
        <f t="shared" si="6"/>
        <v>47.295707964601775</v>
      </c>
      <c r="AE34" s="28">
        <f t="shared" si="6"/>
        <v>65.491510745891276</v>
      </c>
      <c r="AF34" s="28">
        <f t="shared" si="6"/>
        <v>50.239146649810372</v>
      </c>
      <c r="AG34" s="28">
        <f t="shared" si="6"/>
        <v>38.599184576485463</v>
      </c>
      <c r="AH34" s="28">
        <f t="shared" ref="AH34" si="7">AH5*9500/565/0.7/1000</f>
        <v>38.39849557522124</v>
      </c>
      <c r="AI34" s="44">
        <f t="shared" si="5"/>
        <v>809.33754740834377</v>
      </c>
    </row>
    <row r="35" spans="2:37" x14ac:dyDescent="0.25">
      <c r="B35" s="15" t="s">
        <v>2</v>
      </c>
      <c r="C35" s="18" t="s">
        <v>23</v>
      </c>
      <c r="D35" s="28">
        <f>D6*9500/565/0.7/1000</f>
        <v>0</v>
      </c>
      <c r="E35" s="28">
        <f t="shared" si="6"/>
        <v>1.8730973451327435</v>
      </c>
      <c r="F35" s="28">
        <f>F6*9500/565/0.7/1000</f>
        <v>0</v>
      </c>
      <c r="G35" s="28">
        <f t="shared" si="6"/>
        <v>0</v>
      </c>
      <c r="H35" s="28">
        <f t="shared" si="6"/>
        <v>0</v>
      </c>
      <c r="I35" s="28">
        <f t="shared" si="6"/>
        <v>0</v>
      </c>
      <c r="J35" s="28">
        <f t="shared" si="6"/>
        <v>0</v>
      </c>
      <c r="K35" s="28">
        <f t="shared" si="6"/>
        <v>0</v>
      </c>
      <c r="L35" s="28">
        <f t="shared" si="6"/>
        <v>0</v>
      </c>
      <c r="M35" s="28">
        <f t="shared" si="6"/>
        <v>0</v>
      </c>
      <c r="N35" s="28">
        <f t="shared" si="6"/>
        <v>0</v>
      </c>
      <c r="O35" s="28">
        <f t="shared" si="6"/>
        <v>0</v>
      </c>
      <c r="P35" s="28">
        <f t="shared" si="6"/>
        <v>0</v>
      </c>
      <c r="Q35" s="28">
        <f t="shared" si="6"/>
        <v>0</v>
      </c>
      <c r="R35" s="28">
        <f t="shared" si="6"/>
        <v>11.439152970922883</v>
      </c>
      <c r="S35" s="28">
        <f t="shared" si="6"/>
        <v>20.403381795195955</v>
      </c>
      <c r="T35" s="28">
        <f t="shared" si="6"/>
        <v>0</v>
      </c>
      <c r="U35" s="28">
        <f t="shared" si="6"/>
        <v>64.889443742098621</v>
      </c>
      <c r="V35" s="28">
        <f t="shared" si="6"/>
        <v>0</v>
      </c>
      <c r="W35" s="28">
        <f t="shared" si="6"/>
        <v>0</v>
      </c>
      <c r="X35" s="28">
        <f t="shared" si="6"/>
        <v>0</v>
      </c>
      <c r="Y35" s="28">
        <f t="shared" si="6"/>
        <v>0</v>
      </c>
      <c r="Z35" s="28">
        <f t="shared" si="6"/>
        <v>0</v>
      </c>
      <c r="AA35" s="28">
        <f t="shared" si="6"/>
        <v>0</v>
      </c>
      <c r="AB35" s="28">
        <f t="shared" si="6"/>
        <v>0</v>
      </c>
      <c r="AC35" s="28">
        <f t="shared" si="6"/>
        <v>0</v>
      </c>
      <c r="AD35" s="28">
        <f t="shared" si="6"/>
        <v>0.46827433628318588</v>
      </c>
      <c r="AE35" s="28">
        <f t="shared" si="6"/>
        <v>0</v>
      </c>
      <c r="AF35" s="28">
        <f t="shared" si="6"/>
        <v>0</v>
      </c>
      <c r="AG35" s="28">
        <f t="shared" si="6"/>
        <v>12.108212389380531</v>
      </c>
      <c r="AH35" s="28">
        <f t="shared" ref="AH35" si="8">AH6*9500/565/0.7/1000</f>
        <v>67.565297092288233</v>
      </c>
      <c r="AI35" s="44">
        <f t="shared" si="5"/>
        <v>178.74685967130216</v>
      </c>
    </row>
    <row r="36" spans="2:37" x14ac:dyDescent="0.25">
      <c r="B36" s="15" t="s">
        <v>6</v>
      </c>
      <c r="C36" s="18" t="s">
        <v>23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194">
        <v>0</v>
      </c>
      <c r="AI36" s="44">
        <f t="shared" si="5"/>
        <v>0</v>
      </c>
    </row>
    <row r="37" spans="2:37" ht="15.75" thickBot="1" x14ac:dyDescent="0.3">
      <c r="B37" s="15" t="s">
        <v>48</v>
      </c>
      <c r="C37" s="17" t="s">
        <v>23</v>
      </c>
      <c r="D37" s="28">
        <f>(D12+D11)*9500/565/0.7/1000</f>
        <v>0</v>
      </c>
      <c r="E37" s="28">
        <f t="shared" ref="E37:AH37" si="9">(E12+E11)*9500/565/0.7/1000</f>
        <v>0</v>
      </c>
      <c r="F37" s="28">
        <f t="shared" si="9"/>
        <v>0</v>
      </c>
      <c r="G37" s="28">
        <f t="shared" si="9"/>
        <v>0</v>
      </c>
      <c r="H37" s="28">
        <f t="shared" si="9"/>
        <v>0</v>
      </c>
      <c r="I37" s="28">
        <f t="shared" si="9"/>
        <v>0</v>
      </c>
      <c r="J37" s="28">
        <f t="shared" si="9"/>
        <v>0</v>
      </c>
      <c r="K37" s="28">
        <f t="shared" si="9"/>
        <v>0</v>
      </c>
      <c r="L37" s="28">
        <f t="shared" si="9"/>
        <v>0</v>
      </c>
      <c r="M37" s="28">
        <f t="shared" si="9"/>
        <v>0</v>
      </c>
      <c r="N37" s="28">
        <f t="shared" si="9"/>
        <v>0</v>
      </c>
      <c r="O37" s="28">
        <f t="shared" si="9"/>
        <v>0</v>
      </c>
      <c r="P37" s="28">
        <f t="shared" si="9"/>
        <v>0</v>
      </c>
      <c r="Q37" s="28">
        <f t="shared" si="9"/>
        <v>0</v>
      </c>
      <c r="R37" s="28">
        <f t="shared" si="9"/>
        <v>0</v>
      </c>
      <c r="S37" s="28">
        <f t="shared" si="9"/>
        <v>9.8338811630847029</v>
      </c>
      <c r="T37" s="28">
        <f t="shared" si="9"/>
        <v>0</v>
      </c>
      <c r="U37" s="28">
        <f t="shared" si="9"/>
        <v>29.902541087231359</v>
      </c>
      <c r="V37" s="28">
        <f t="shared" si="9"/>
        <v>0</v>
      </c>
      <c r="W37" s="28">
        <f t="shared" si="9"/>
        <v>0</v>
      </c>
      <c r="X37" s="28">
        <f t="shared" si="9"/>
        <v>0</v>
      </c>
      <c r="Y37" s="28">
        <f t="shared" si="9"/>
        <v>0</v>
      </c>
      <c r="Z37" s="28">
        <f t="shared" si="9"/>
        <v>0</v>
      </c>
      <c r="AA37" s="28">
        <f t="shared" si="9"/>
        <v>0</v>
      </c>
      <c r="AB37" s="28">
        <f t="shared" si="9"/>
        <v>0</v>
      </c>
      <c r="AC37" s="28">
        <f t="shared" si="9"/>
        <v>0</v>
      </c>
      <c r="AD37" s="28">
        <f t="shared" si="9"/>
        <v>0</v>
      </c>
      <c r="AE37" s="28">
        <f t="shared" si="9"/>
        <v>0</v>
      </c>
      <c r="AF37" s="28">
        <f t="shared" si="9"/>
        <v>0</v>
      </c>
      <c r="AG37" s="28">
        <f t="shared" si="9"/>
        <v>0</v>
      </c>
      <c r="AH37" s="28">
        <f t="shared" si="9"/>
        <v>0</v>
      </c>
      <c r="AI37" s="44">
        <f t="shared" si="5"/>
        <v>39.73642225031606</v>
      </c>
    </row>
    <row r="38" spans="2:37" ht="16.5" thickBot="1" x14ac:dyDescent="0.3">
      <c r="B38" s="231" t="s">
        <v>28</v>
      </c>
      <c r="C38" s="232"/>
      <c r="D38" s="228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</row>
    <row r="39" spans="2:37" x14ac:dyDescent="0.25">
      <c r="B39" s="15" t="s">
        <v>29</v>
      </c>
      <c r="C39" s="101" t="s">
        <v>32</v>
      </c>
      <c r="D39" s="60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0</v>
      </c>
      <c r="Z39" s="61">
        <v>0</v>
      </c>
      <c r="AA39" s="61">
        <v>0</v>
      </c>
      <c r="AB39" s="61">
        <v>0</v>
      </c>
      <c r="AC39" s="61">
        <v>0</v>
      </c>
      <c r="AD39" s="61">
        <v>0</v>
      </c>
      <c r="AE39" s="61">
        <v>0</v>
      </c>
      <c r="AF39" s="61">
        <v>0</v>
      </c>
      <c r="AG39" s="61">
        <v>90</v>
      </c>
      <c r="AH39" s="190">
        <v>86.3</v>
      </c>
      <c r="AI39" s="144">
        <f>SUM(D39:AH39)</f>
        <v>176.3</v>
      </c>
    </row>
    <row r="40" spans="2:37" x14ac:dyDescent="0.25">
      <c r="B40" s="15" t="s">
        <v>30</v>
      </c>
      <c r="C40" s="15" t="s">
        <v>32</v>
      </c>
      <c r="D40" s="28">
        <v>233</v>
      </c>
      <c r="E40" s="3">
        <v>226</v>
      </c>
      <c r="F40" s="3">
        <v>244</v>
      </c>
      <c r="G40" s="3">
        <v>240</v>
      </c>
      <c r="H40" s="3">
        <v>246</v>
      </c>
      <c r="I40" s="3">
        <v>235</v>
      </c>
      <c r="J40" s="3">
        <v>254</v>
      </c>
      <c r="K40" s="3">
        <v>264</v>
      </c>
      <c r="L40" s="3">
        <v>268</v>
      </c>
      <c r="M40" s="3">
        <v>276</v>
      </c>
      <c r="N40" s="3">
        <v>293</v>
      </c>
      <c r="O40" s="3">
        <v>260</v>
      </c>
      <c r="P40" s="3">
        <v>276</v>
      </c>
      <c r="Q40" s="3">
        <v>259</v>
      </c>
      <c r="R40" s="3">
        <v>226</v>
      </c>
      <c r="S40" s="3">
        <v>213</v>
      </c>
      <c r="T40" s="3">
        <v>184</v>
      </c>
      <c r="U40" s="3">
        <v>172</v>
      </c>
      <c r="V40" s="3">
        <v>199</v>
      </c>
      <c r="W40" s="3">
        <v>179</v>
      </c>
      <c r="X40" s="3">
        <v>155</v>
      </c>
      <c r="Y40" s="3">
        <v>135</v>
      </c>
      <c r="Z40" s="3">
        <v>63</v>
      </c>
      <c r="AA40" s="3">
        <v>87</v>
      </c>
      <c r="AB40" s="3">
        <v>168</v>
      </c>
      <c r="AC40" s="3">
        <v>162</v>
      </c>
      <c r="AD40" s="3">
        <v>164</v>
      </c>
      <c r="AE40" s="3">
        <v>164</v>
      </c>
      <c r="AF40" s="3">
        <v>131</v>
      </c>
      <c r="AG40" s="3">
        <v>24.55</v>
      </c>
      <c r="AH40" s="193">
        <v>0</v>
      </c>
      <c r="AI40" s="145">
        <f>SUM(D40:AH40)</f>
        <v>6000.55</v>
      </c>
      <c r="AK40" s="161"/>
    </row>
    <row r="41" spans="2:37" x14ac:dyDescent="0.25">
      <c r="B41" s="15" t="s">
        <v>31</v>
      </c>
      <c r="C41" s="15" t="s">
        <v>32</v>
      </c>
      <c r="D41" s="28">
        <v>134</v>
      </c>
      <c r="E41" s="3">
        <v>136</v>
      </c>
      <c r="F41" s="3">
        <v>149</v>
      </c>
      <c r="G41" s="3">
        <v>146</v>
      </c>
      <c r="H41" s="3">
        <v>144</v>
      </c>
      <c r="I41" s="3">
        <v>146</v>
      </c>
      <c r="J41" s="3">
        <v>145</v>
      </c>
      <c r="K41" s="3">
        <v>146</v>
      </c>
      <c r="L41" s="3">
        <v>147</v>
      </c>
      <c r="M41" s="3">
        <v>147</v>
      </c>
      <c r="N41" s="3">
        <v>99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57</v>
      </c>
      <c r="X41" s="3">
        <v>127</v>
      </c>
      <c r="Y41" s="3">
        <v>43</v>
      </c>
      <c r="Z41" s="3">
        <v>39</v>
      </c>
      <c r="AA41" s="3">
        <v>92</v>
      </c>
      <c r="AB41" s="3">
        <v>105</v>
      </c>
      <c r="AC41" s="3">
        <v>122</v>
      </c>
      <c r="AD41" s="3">
        <v>119</v>
      </c>
      <c r="AE41" s="3">
        <v>119</v>
      </c>
      <c r="AF41" s="3">
        <v>122</v>
      </c>
      <c r="AG41" s="3">
        <v>48.31</v>
      </c>
      <c r="AH41" s="193">
        <v>48</v>
      </c>
      <c r="AI41" s="145">
        <f t="shared" ref="AI41:AI43" si="10">SUM(D41:AH41)</f>
        <v>2580.31</v>
      </c>
      <c r="AK41" s="161"/>
    </row>
    <row r="42" spans="2:37" x14ac:dyDescent="0.25">
      <c r="B42" s="15" t="s">
        <v>3</v>
      </c>
      <c r="C42" s="15" t="s">
        <v>32</v>
      </c>
      <c r="D42" s="31">
        <f t="shared" ref="D42:AG44" si="11">(D7*9500*0.84)/10^6</f>
        <v>0</v>
      </c>
      <c r="E42" s="6">
        <f t="shared" si="11"/>
        <v>0</v>
      </c>
      <c r="F42" s="6">
        <f t="shared" si="11"/>
        <v>0</v>
      </c>
      <c r="G42" s="6">
        <f t="shared" si="11"/>
        <v>0</v>
      </c>
      <c r="H42" s="6">
        <f t="shared" si="11"/>
        <v>0</v>
      </c>
      <c r="I42" s="6">
        <f t="shared" si="11"/>
        <v>0</v>
      </c>
      <c r="J42" s="6">
        <f t="shared" si="11"/>
        <v>0</v>
      </c>
      <c r="K42" s="6">
        <f t="shared" si="11"/>
        <v>0</v>
      </c>
      <c r="L42" s="6">
        <f t="shared" si="11"/>
        <v>0</v>
      </c>
      <c r="M42" s="6">
        <f t="shared" si="11"/>
        <v>0</v>
      </c>
      <c r="N42" s="6">
        <f t="shared" si="11"/>
        <v>0</v>
      </c>
      <c r="O42" s="6">
        <f t="shared" si="11"/>
        <v>0</v>
      </c>
      <c r="P42" s="6">
        <f t="shared" si="11"/>
        <v>0</v>
      </c>
      <c r="Q42" s="6">
        <f t="shared" si="11"/>
        <v>0</v>
      </c>
      <c r="R42" s="6">
        <f t="shared" si="11"/>
        <v>0</v>
      </c>
      <c r="S42" s="6">
        <f t="shared" si="11"/>
        <v>0</v>
      </c>
      <c r="T42" s="6">
        <f t="shared" si="11"/>
        <v>0</v>
      </c>
      <c r="U42" s="6">
        <f t="shared" si="11"/>
        <v>1.08528</v>
      </c>
      <c r="V42" s="6">
        <f t="shared" si="11"/>
        <v>48.360076799999995</v>
      </c>
      <c r="W42" s="6">
        <f t="shared" si="11"/>
        <v>31.402895999999998</v>
      </c>
      <c r="X42" s="6">
        <f t="shared" si="11"/>
        <v>0</v>
      </c>
      <c r="Y42" s="6">
        <f t="shared" si="11"/>
        <v>0</v>
      </c>
      <c r="Z42" s="6">
        <f t="shared" si="11"/>
        <v>0</v>
      </c>
      <c r="AA42" s="6">
        <f t="shared" si="11"/>
        <v>0</v>
      </c>
      <c r="AB42" s="6">
        <f t="shared" si="11"/>
        <v>0</v>
      </c>
      <c r="AC42" s="6">
        <f t="shared" si="11"/>
        <v>0</v>
      </c>
      <c r="AD42" s="6">
        <f t="shared" si="11"/>
        <v>0</v>
      </c>
      <c r="AE42" s="6">
        <f t="shared" si="11"/>
        <v>0</v>
      </c>
      <c r="AF42" s="6">
        <f t="shared" si="11"/>
        <v>0</v>
      </c>
      <c r="AG42" s="6">
        <f t="shared" si="11"/>
        <v>42.181721400000001</v>
      </c>
      <c r="AH42" s="6">
        <f t="shared" ref="AH42" si="12">(AH7*9500*0.84)/10^6</f>
        <v>48.737889899999999</v>
      </c>
      <c r="AI42" s="145">
        <f t="shared" si="10"/>
        <v>171.7678641</v>
      </c>
      <c r="AK42" s="160"/>
    </row>
    <row r="43" spans="2:37" x14ac:dyDescent="0.25">
      <c r="B43" s="15" t="s">
        <v>4</v>
      </c>
      <c r="C43" s="15" t="s">
        <v>32</v>
      </c>
      <c r="D43" s="31">
        <f t="shared" si="11"/>
        <v>0</v>
      </c>
      <c r="E43" s="6">
        <f t="shared" si="11"/>
        <v>0</v>
      </c>
      <c r="F43" s="6">
        <f t="shared" si="11"/>
        <v>0</v>
      </c>
      <c r="G43" s="6">
        <f t="shared" si="11"/>
        <v>0</v>
      </c>
      <c r="H43" s="6">
        <f t="shared" si="11"/>
        <v>0</v>
      </c>
      <c r="I43" s="6">
        <f t="shared" si="11"/>
        <v>0</v>
      </c>
      <c r="J43" s="6">
        <f t="shared" si="11"/>
        <v>0</v>
      </c>
      <c r="K43" s="6">
        <f t="shared" si="11"/>
        <v>0</v>
      </c>
      <c r="L43" s="6">
        <f t="shared" si="11"/>
        <v>0</v>
      </c>
      <c r="M43" s="6">
        <f t="shared" si="11"/>
        <v>0</v>
      </c>
      <c r="N43" s="6">
        <f t="shared" si="11"/>
        <v>0</v>
      </c>
      <c r="O43" s="6">
        <f t="shared" si="11"/>
        <v>0</v>
      </c>
      <c r="P43" s="6">
        <f t="shared" si="11"/>
        <v>0</v>
      </c>
      <c r="Q43" s="6">
        <f t="shared" si="11"/>
        <v>0</v>
      </c>
      <c r="R43" s="6">
        <f t="shared" si="11"/>
        <v>0</v>
      </c>
      <c r="S43" s="6">
        <f t="shared" si="11"/>
        <v>0</v>
      </c>
      <c r="T43" s="6">
        <f t="shared" si="11"/>
        <v>0</v>
      </c>
      <c r="U43" s="6">
        <f t="shared" si="11"/>
        <v>0</v>
      </c>
      <c r="V43" s="6">
        <f t="shared" si="11"/>
        <v>0</v>
      </c>
      <c r="W43" s="6">
        <f t="shared" si="11"/>
        <v>0</v>
      </c>
      <c r="X43" s="6">
        <f t="shared" si="11"/>
        <v>0</v>
      </c>
      <c r="Y43" s="6">
        <f t="shared" si="11"/>
        <v>0</v>
      </c>
      <c r="Z43" s="6">
        <f t="shared" si="11"/>
        <v>0</v>
      </c>
      <c r="AA43" s="6">
        <f t="shared" si="11"/>
        <v>0</v>
      </c>
      <c r="AB43" s="6">
        <f t="shared" si="11"/>
        <v>0</v>
      </c>
      <c r="AC43" s="6">
        <f t="shared" si="11"/>
        <v>0</v>
      </c>
      <c r="AD43" s="6">
        <f t="shared" si="11"/>
        <v>0</v>
      </c>
      <c r="AE43" s="6">
        <f t="shared" si="11"/>
        <v>0</v>
      </c>
      <c r="AF43" s="6">
        <f t="shared" si="11"/>
        <v>0</v>
      </c>
      <c r="AG43" s="6">
        <f t="shared" si="11"/>
        <v>36.647870699999999</v>
      </c>
      <c r="AH43" s="6">
        <f t="shared" ref="AH43" si="13">(AH8*9500*0.84)/10^6</f>
        <v>30.8695527</v>
      </c>
      <c r="AI43" s="145">
        <f t="shared" si="10"/>
        <v>67.517423399999998</v>
      </c>
    </row>
    <row r="44" spans="2:37" ht="15.75" thickBot="1" x14ac:dyDescent="0.3">
      <c r="B44" s="15" t="s">
        <v>5</v>
      </c>
      <c r="C44" s="15" t="s">
        <v>32</v>
      </c>
      <c r="D44" s="80">
        <f t="shared" si="11"/>
        <v>0</v>
      </c>
      <c r="E44" s="81">
        <f t="shared" si="11"/>
        <v>0</v>
      </c>
      <c r="F44" s="81">
        <f t="shared" si="11"/>
        <v>0</v>
      </c>
      <c r="G44" s="81">
        <f t="shared" si="11"/>
        <v>0</v>
      </c>
      <c r="H44" s="81">
        <f t="shared" si="11"/>
        <v>0</v>
      </c>
      <c r="I44" s="81">
        <f t="shared" si="11"/>
        <v>0</v>
      </c>
      <c r="J44" s="81">
        <f t="shared" si="11"/>
        <v>0</v>
      </c>
      <c r="K44" s="81">
        <f t="shared" si="11"/>
        <v>0</v>
      </c>
      <c r="L44" s="81">
        <f t="shared" si="11"/>
        <v>0</v>
      </c>
      <c r="M44" s="81">
        <f t="shared" si="11"/>
        <v>0</v>
      </c>
      <c r="N44" s="81">
        <f t="shared" si="11"/>
        <v>0</v>
      </c>
      <c r="O44" s="81">
        <f t="shared" si="11"/>
        <v>0</v>
      </c>
      <c r="P44" s="81">
        <f t="shared" si="11"/>
        <v>0</v>
      </c>
      <c r="Q44" s="81">
        <f t="shared" si="11"/>
        <v>0</v>
      </c>
      <c r="R44" s="81">
        <f t="shared" si="11"/>
        <v>0</v>
      </c>
      <c r="S44" s="81">
        <f t="shared" si="11"/>
        <v>0</v>
      </c>
      <c r="T44" s="81">
        <f t="shared" si="11"/>
        <v>0</v>
      </c>
      <c r="U44" s="81">
        <f t="shared" si="11"/>
        <v>15.663543000000001</v>
      </c>
      <c r="V44" s="81">
        <f t="shared" si="11"/>
        <v>47.002200000000002</v>
      </c>
      <c r="W44" s="81">
        <f t="shared" si="11"/>
        <v>22.275531599999997</v>
      </c>
      <c r="X44" s="81">
        <f t="shared" si="11"/>
        <v>0</v>
      </c>
      <c r="Y44" s="81">
        <f t="shared" si="11"/>
        <v>0</v>
      </c>
      <c r="Z44" s="81">
        <f t="shared" si="11"/>
        <v>0</v>
      </c>
      <c r="AA44" s="81">
        <f t="shared" si="11"/>
        <v>0</v>
      </c>
      <c r="AB44" s="81">
        <f t="shared" si="11"/>
        <v>0</v>
      </c>
      <c r="AC44" s="81">
        <f t="shared" si="11"/>
        <v>0</v>
      </c>
      <c r="AD44" s="81">
        <f t="shared" si="11"/>
        <v>0</v>
      </c>
      <c r="AE44" s="81">
        <f t="shared" si="11"/>
        <v>0</v>
      </c>
      <c r="AF44" s="81">
        <f t="shared" si="11"/>
        <v>0</v>
      </c>
      <c r="AG44" s="81">
        <f t="shared" si="11"/>
        <v>0</v>
      </c>
      <c r="AH44" s="81">
        <f t="shared" ref="AH44" si="14">(AH9*9500*0.84)/10^6</f>
        <v>0</v>
      </c>
      <c r="AI44" s="145">
        <f>SUM(D44:AH44)</f>
        <v>84.9412746</v>
      </c>
    </row>
    <row r="45" spans="2:37" ht="16.5" thickBot="1" x14ac:dyDescent="0.3">
      <c r="B45" s="231" t="s">
        <v>40</v>
      </c>
      <c r="C45" s="232"/>
      <c r="D45" s="243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30"/>
    </row>
    <row r="46" spans="2:37" x14ac:dyDescent="0.25">
      <c r="B46" s="15" t="s">
        <v>41</v>
      </c>
      <c r="C46" s="16" t="s">
        <v>42</v>
      </c>
      <c r="D46" s="83">
        <v>4221.8999999999996</v>
      </c>
      <c r="E46" s="84">
        <v>5899.09</v>
      </c>
      <c r="F46" s="84">
        <v>6771.38</v>
      </c>
      <c r="G46" s="84">
        <v>6572.56</v>
      </c>
      <c r="H46" s="84">
        <v>7195.95</v>
      </c>
      <c r="I46" s="84">
        <v>7377.2</v>
      </c>
      <c r="J46" s="84">
        <v>6512.86</v>
      </c>
      <c r="K46" s="84">
        <v>6773.9</v>
      </c>
      <c r="L46" s="84">
        <v>7460.4500000000007</v>
      </c>
      <c r="M46" s="84">
        <v>8047.09</v>
      </c>
      <c r="N46" s="84">
        <v>7120</v>
      </c>
      <c r="O46" s="84">
        <v>5292</v>
      </c>
      <c r="P46" s="84">
        <v>4917.1000000000004</v>
      </c>
      <c r="Q46" s="61">
        <v>2562.5</v>
      </c>
      <c r="R46" s="61">
        <v>2330.9299999999998</v>
      </c>
      <c r="S46" s="61">
        <v>1833.52</v>
      </c>
      <c r="T46" s="61">
        <v>3823.54</v>
      </c>
      <c r="U46" s="61">
        <v>2054.94</v>
      </c>
      <c r="V46" s="61">
        <v>2353.44</v>
      </c>
      <c r="W46" s="61">
        <v>2383.16</v>
      </c>
      <c r="X46" s="61">
        <v>2337.3000000000002</v>
      </c>
      <c r="Y46" s="61">
        <v>2332.34</v>
      </c>
      <c r="Z46" s="61">
        <v>2429.27</v>
      </c>
      <c r="AA46" s="61">
        <v>2360.16</v>
      </c>
      <c r="AB46" s="61">
        <v>2429.6</v>
      </c>
      <c r="AC46" s="61">
        <v>2453.96</v>
      </c>
      <c r="AD46" s="61">
        <v>5358.57</v>
      </c>
      <c r="AE46" s="61">
        <v>5945</v>
      </c>
      <c r="AF46" s="61">
        <v>5678.26</v>
      </c>
      <c r="AG46" s="61">
        <v>5272.02</v>
      </c>
      <c r="AH46" s="190">
        <v>2849.7663000000002</v>
      </c>
      <c r="AI46" s="63">
        <f>SUM(D46:AH46)</f>
        <v>140949.75630000001</v>
      </c>
    </row>
    <row r="47" spans="2:37" ht="15.75" thickBot="1" x14ac:dyDescent="0.3">
      <c r="B47" s="15" t="s">
        <v>43</v>
      </c>
      <c r="C47" s="17" t="s">
        <v>44</v>
      </c>
      <c r="D47" s="68">
        <f>D46*0.6*D51</f>
        <v>21633.015599999995</v>
      </c>
      <c r="E47" s="69">
        <f t="shared" ref="E47:AH47" si="15">E46*0.6*E51</f>
        <v>30226.937159999998</v>
      </c>
      <c r="F47" s="69">
        <f t="shared" si="15"/>
        <v>34696.551119999996</v>
      </c>
      <c r="G47" s="69">
        <f t="shared" si="15"/>
        <v>33677.797439999995</v>
      </c>
      <c r="H47" s="69">
        <f t="shared" si="15"/>
        <v>36872.047799999993</v>
      </c>
      <c r="I47" s="69">
        <f t="shared" si="15"/>
        <v>37800.772799999992</v>
      </c>
      <c r="J47" s="69">
        <f t="shared" si="15"/>
        <v>33371.894639999991</v>
      </c>
      <c r="K47" s="69">
        <f t="shared" si="15"/>
        <v>34709.463599999995</v>
      </c>
      <c r="L47" s="69">
        <f t="shared" si="15"/>
        <v>38227.345800000003</v>
      </c>
      <c r="M47" s="69">
        <f t="shared" si="15"/>
        <v>41233.289159999993</v>
      </c>
      <c r="N47" s="69">
        <f t="shared" si="15"/>
        <v>36482.879999999997</v>
      </c>
      <c r="O47" s="69">
        <f t="shared" si="15"/>
        <v>27116.207999999995</v>
      </c>
      <c r="P47" s="69">
        <f t="shared" si="15"/>
        <v>25195.220399999998</v>
      </c>
      <c r="Q47" s="69">
        <f t="shared" si="15"/>
        <v>13130.249999999998</v>
      </c>
      <c r="R47" s="69">
        <f t="shared" si="15"/>
        <v>11943.685319999997</v>
      </c>
      <c r="S47" s="69">
        <f t="shared" si="15"/>
        <v>9394.9564799999971</v>
      </c>
      <c r="T47" s="69">
        <f t="shared" si="15"/>
        <v>19591.818959999997</v>
      </c>
      <c r="U47" s="69">
        <f t="shared" si="15"/>
        <v>10529.512559999999</v>
      </c>
      <c r="V47" s="69">
        <f t="shared" si="15"/>
        <v>12059.02656</v>
      </c>
      <c r="W47" s="69">
        <f t="shared" si="15"/>
        <v>12211.311839999998</v>
      </c>
      <c r="X47" s="69">
        <f t="shared" si="15"/>
        <v>11976.325199999999</v>
      </c>
      <c r="Y47" s="69">
        <f t="shared" si="15"/>
        <v>11950.910159999999</v>
      </c>
      <c r="Z47" s="69">
        <f t="shared" si="15"/>
        <v>12447.579479999999</v>
      </c>
      <c r="AA47" s="69">
        <f t="shared" si="15"/>
        <v>12093.459839999998</v>
      </c>
      <c r="AB47" s="69">
        <f t="shared" si="15"/>
        <v>12449.270399999999</v>
      </c>
      <c r="AC47" s="69">
        <f t="shared" si="15"/>
        <v>12574.091039999999</v>
      </c>
      <c r="AD47" s="69">
        <f t="shared" si="15"/>
        <v>27457.312679999995</v>
      </c>
      <c r="AE47" s="69">
        <f t="shared" si="15"/>
        <v>30462.179999999997</v>
      </c>
      <c r="AF47" s="69">
        <f t="shared" si="15"/>
        <v>29095.40424</v>
      </c>
      <c r="AG47" s="69">
        <f t="shared" si="15"/>
        <v>27013.830479999997</v>
      </c>
      <c r="AH47" s="69">
        <f t="shared" si="15"/>
        <v>14602.202521199999</v>
      </c>
      <c r="AI47" s="71">
        <f>SUM(D47:AH47)</f>
        <v>722226.55128119979</v>
      </c>
    </row>
    <row r="48" spans="2:37" ht="16.5" thickBot="1" x14ac:dyDescent="0.3">
      <c r="B48" s="239" t="s">
        <v>52</v>
      </c>
      <c r="C48" s="240"/>
      <c r="D48" s="228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</row>
    <row r="49" spans="2:35" x14ac:dyDescent="0.25">
      <c r="B49" s="10" t="s">
        <v>36</v>
      </c>
      <c r="C49" s="110" t="s">
        <v>37</v>
      </c>
      <c r="D49" s="97">
        <v>19.190000000000001</v>
      </c>
      <c r="E49" s="97">
        <v>19.190000000000001</v>
      </c>
      <c r="F49" s="97">
        <v>19.190000000000001</v>
      </c>
      <c r="G49" s="97">
        <v>19.190000000000001</v>
      </c>
      <c r="H49" s="97">
        <v>19.190000000000001</v>
      </c>
      <c r="I49" s="97">
        <v>19.190000000000001</v>
      </c>
      <c r="J49" s="97">
        <v>19.190000000000001</v>
      </c>
      <c r="K49" s="97">
        <v>19.190000000000001</v>
      </c>
      <c r="L49" s="97">
        <v>19.190000000000001</v>
      </c>
      <c r="M49" s="97">
        <v>19.190000000000001</v>
      </c>
      <c r="N49" s="97">
        <v>19.190000000000001</v>
      </c>
      <c r="O49" s="97">
        <v>19.190000000000001</v>
      </c>
      <c r="P49" s="97">
        <v>19.190000000000001</v>
      </c>
      <c r="Q49" s="97">
        <v>19.190000000000001</v>
      </c>
      <c r="R49" s="97">
        <v>19.190000000000001</v>
      </c>
      <c r="S49" s="97">
        <v>19.190000000000001</v>
      </c>
      <c r="T49" s="97">
        <v>19.190000000000001</v>
      </c>
      <c r="U49" s="97">
        <v>19.190000000000001</v>
      </c>
      <c r="V49" s="97">
        <v>19.190000000000001</v>
      </c>
      <c r="W49" s="97">
        <v>19.190000000000001</v>
      </c>
      <c r="X49" s="97">
        <v>19.190000000000001</v>
      </c>
      <c r="Y49" s="97">
        <v>19.190000000000001</v>
      </c>
      <c r="Z49" s="97">
        <v>19.190000000000001</v>
      </c>
      <c r="AA49" s="97">
        <v>19.190000000000001</v>
      </c>
      <c r="AB49" s="97">
        <v>19.190000000000001</v>
      </c>
      <c r="AC49" s="97">
        <v>19.190000000000001</v>
      </c>
      <c r="AD49" s="97">
        <v>19.190000000000001</v>
      </c>
      <c r="AE49" s="97">
        <v>19.190000000000001</v>
      </c>
      <c r="AF49" s="97">
        <v>19.190000000000001</v>
      </c>
      <c r="AG49" s="97">
        <v>19.190000000000001</v>
      </c>
      <c r="AH49" s="97">
        <v>19.190000000000001</v>
      </c>
      <c r="AI49" s="85"/>
    </row>
    <row r="50" spans="2:35" x14ac:dyDescent="0.25">
      <c r="B50" s="13" t="s">
        <v>53</v>
      </c>
      <c r="C50" s="109" t="s">
        <v>54</v>
      </c>
      <c r="D50" s="196">
        <v>4.57</v>
      </c>
      <c r="E50" s="196">
        <v>4.57</v>
      </c>
      <c r="F50" s="196">
        <v>4.57</v>
      </c>
      <c r="G50" s="196">
        <v>4.57</v>
      </c>
      <c r="H50" s="196">
        <v>4.57</v>
      </c>
      <c r="I50" s="196">
        <v>4.57</v>
      </c>
      <c r="J50" s="196">
        <v>4.57</v>
      </c>
      <c r="K50" s="196">
        <v>4.57</v>
      </c>
      <c r="L50" s="196">
        <v>4.57</v>
      </c>
      <c r="M50" s="196">
        <v>4.57</v>
      </c>
      <c r="N50" s="196">
        <v>4.57</v>
      </c>
      <c r="O50" s="196">
        <v>4.57</v>
      </c>
      <c r="P50" s="196">
        <v>4.57</v>
      </c>
      <c r="Q50" s="196">
        <v>4.57</v>
      </c>
      <c r="R50" s="196">
        <v>4.57</v>
      </c>
      <c r="S50" s="196">
        <v>4.57</v>
      </c>
      <c r="T50" s="196">
        <v>4.57</v>
      </c>
      <c r="U50" s="196">
        <v>4.57</v>
      </c>
      <c r="V50" s="196">
        <v>4.57</v>
      </c>
      <c r="W50" s="196">
        <v>4.57</v>
      </c>
      <c r="X50" s="196">
        <v>4.57</v>
      </c>
      <c r="Y50" s="196">
        <v>4.57</v>
      </c>
      <c r="Z50" s="196">
        <v>4.57</v>
      </c>
      <c r="AA50" s="196">
        <v>4.57</v>
      </c>
      <c r="AB50" s="196">
        <v>4.57</v>
      </c>
      <c r="AC50" s="196">
        <v>4.57</v>
      </c>
      <c r="AD50" s="196">
        <v>4.57</v>
      </c>
      <c r="AE50" s="196">
        <v>4.57</v>
      </c>
      <c r="AF50" s="196">
        <v>4.57</v>
      </c>
      <c r="AG50" s="196">
        <v>4.57</v>
      </c>
      <c r="AH50" s="196">
        <v>4.57</v>
      </c>
      <c r="AI50" s="46"/>
    </row>
    <row r="51" spans="2:35" x14ac:dyDescent="0.25">
      <c r="B51" s="13" t="s">
        <v>126</v>
      </c>
      <c r="C51" s="109" t="s">
        <v>39</v>
      </c>
      <c r="D51" s="97">
        <v>8.5399999999999991</v>
      </c>
      <c r="E51" s="97">
        <v>8.5399999999999991</v>
      </c>
      <c r="F51" s="97">
        <v>8.5399999999999991</v>
      </c>
      <c r="G51" s="97">
        <v>8.5399999999999991</v>
      </c>
      <c r="H51" s="97">
        <v>8.5399999999999991</v>
      </c>
      <c r="I51" s="97">
        <v>8.5399999999999991</v>
      </c>
      <c r="J51" s="97">
        <v>8.5399999999999991</v>
      </c>
      <c r="K51" s="97">
        <v>8.5399999999999991</v>
      </c>
      <c r="L51" s="97">
        <v>8.5399999999999991</v>
      </c>
      <c r="M51" s="97">
        <v>8.5399999999999991</v>
      </c>
      <c r="N51" s="97">
        <v>8.5399999999999991</v>
      </c>
      <c r="O51" s="97">
        <v>8.5399999999999991</v>
      </c>
      <c r="P51" s="97">
        <v>8.5399999999999991</v>
      </c>
      <c r="Q51" s="97">
        <v>8.5399999999999991</v>
      </c>
      <c r="R51" s="97">
        <v>8.5399999999999991</v>
      </c>
      <c r="S51" s="97">
        <v>8.5399999999999991</v>
      </c>
      <c r="T51" s="97">
        <v>8.5399999999999991</v>
      </c>
      <c r="U51" s="97">
        <v>8.5399999999999991</v>
      </c>
      <c r="V51" s="97">
        <v>8.5399999999999991</v>
      </c>
      <c r="W51" s="97">
        <v>8.5399999999999991</v>
      </c>
      <c r="X51" s="97">
        <v>8.5399999999999991</v>
      </c>
      <c r="Y51" s="97">
        <v>8.5399999999999991</v>
      </c>
      <c r="Z51" s="97">
        <v>8.5399999999999991</v>
      </c>
      <c r="AA51" s="97">
        <v>8.5399999999999991</v>
      </c>
      <c r="AB51" s="97">
        <v>8.5399999999999991</v>
      </c>
      <c r="AC51" s="97">
        <v>8.5399999999999991</v>
      </c>
      <c r="AD51" s="97">
        <v>8.5399999999999991</v>
      </c>
      <c r="AE51" s="97">
        <v>8.5399999999999991</v>
      </c>
      <c r="AF51" s="97">
        <v>8.5399999999999991</v>
      </c>
      <c r="AG51" s="97">
        <v>8.5399999999999991</v>
      </c>
      <c r="AH51" s="97">
        <v>8.5399999999999991</v>
      </c>
      <c r="AI51" s="46"/>
    </row>
    <row r="52" spans="2:35" x14ac:dyDescent="0.25">
      <c r="B52" s="13" t="s">
        <v>127</v>
      </c>
      <c r="C52" s="109" t="s">
        <v>39</v>
      </c>
      <c r="D52" s="97">
        <v>12.445499999999999</v>
      </c>
      <c r="E52" s="97">
        <v>12.445499999999999</v>
      </c>
      <c r="F52" s="97">
        <v>12.445499999999999</v>
      </c>
      <c r="G52" s="97">
        <v>12.445499999999999</v>
      </c>
      <c r="H52" s="97">
        <v>12.445499999999999</v>
      </c>
      <c r="I52" s="97">
        <v>12.445499999999999</v>
      </c>
      <c r="J52" s="97">
        <v>12.445499999999999</v>
      </c>
      <c r="K52" s="97">
        <v>12.445499999999999</v>
      </c>
      <c r="L52" s="97">
        <v>12.445499999999999</v>
      </c>
      <c r="M52" s="97">
        <v>12.445499999999999</v>
      </c>
      <c r="N52" s="97">
        <v>12.445499999999999</v>
      </c>
      <c r="O52" s="97">
        <v>12.445499999999999</v>
      </c>
      <c r="P52" s="97">
        <v>12.445499999999999</v>
      </c>
      <c r="Q52" s="97">
        <v>12.445499999999999</v>
      </c>
      <c r="R52" s="97">
        <v>12.445499999999999</v>
      </c>
      <c r="S52" s="97">
        <v>12.445499999999999</v>
      </c>
      <c r="T52" s="97">
        <v>12.445499999999999</v>
      </c>
      <c r="U52" s="97">
        <v>12.445499999999999</v>
      </c>
      <c r="V52" s="97">
        <v>12.445499999999999</v>
      </c>
      <c r="W52" s="97">
        <v>12.445499999999999</v>
      </c>
      <c r="X52" s="97">
        <v>12.445499999999999</v>
      </c>
      <c r="Y52" s="97">
        <v>12.445499999999999</v>
      </c>
      <c r="Z52" s="97">
        <v>12.445499999999999</v>
      </c>
      <c r="AA52" s="97">
        <v>12.445499999999999</v>
      </c>
      <c r="AB52" s="97">
        <v>12.445499999999999</v>
      </c>
      <c r="AC52" s="97">
        <v>12.445499999999999</v>
      </c>
      <c r="AD52" s="97">
        <v>12.445499999999999</v>
      </c>
      <c r="AE52" s="97">
        <v>12.445499999999999</v>
      </c>
      <c r="AF52" s="97">
        <v>12.445499999999999</v>
      </c>
      <c r="AG52" s="97">
        <v>12.445499999999999</v>
      </c>
      <c r="AH52" s="97">
        <v>12.445499999999999</v>
      </c>
      <c r="AI52" s="46"/>
    </row>
    <row r="53" spans="2:35" x14ac:dyDescent="0.25">
      <c r="B53" s="13" t="s">
        <v>51</v>
      </c>
      <c r="C53" s="109" t="s">
        <v>39</v>
      </c>
      <c r="D53" s="108">
        <f t="shared" ref="D53:AH53" si="16">IFERROR(((D18-D19)*D49/D26)+1.2-(D47/D26),"")</f>
        <v>4.498184437345361</v>
      </c>
      <c r="E53" s="108">
        <f t="shared" si="16"/>
        <v>4.4829936983740799</v>
      </c>
      <c r="F53" s="108">
        <f t="shared" si="16"/>
        <v>4.3189852666788449</v>
      </c>
      <c r="G53" s="108">
        <f t="shared" si="16"/>
        <v>4.3400368936384819</v>
      </c>
      <c r="H53" s="108">
        <f t="shared" si="16"/>
        <v>4.2209771477791547</v>
      </c>
      <c r="I53" s="108">
        <f t="shared" si="16"/>
        <v>4.3717028572580983</v>
      </c>
      <c r="J53" s="108">
        <f t="shared" si="16"/>
        <v>4.3321554662134654</v>
      </c>
      <c r="K53" s="108">
        <f t="shared" si="16"/>
        <v>4.6395477606752022</v>
      </c>
      <c r="L53" s="108">
        <f t="shared" si="16"/>
        <v>4.8914785962905709</v>
      </c>
      <c r="M53" s="108">
        <f t="shared" si="16"/>
        <v>4.608294989140731</v>
      </c>
      <c r="N53" s="108">
        <f t="shared" si="16"/>
        <v>4.5031279474938239</v>
      </c>
      <c r="O53" s="108">
        <f t="shared" si="16"/>
        <v>4.495690862425195</v>
      </c>
      <c r="P53" s="108">
        <f t="shared" si="16"/>
        <v>4.5406052576969422</v>
      </c>
      <c r="Q53" s="108">
        <f t="shared" si="16"/>
        <v>5.0064583844183952</v>
      </c>
      <c r="R53" s="108">
        <f t="shared" si="16"/>
        <v>5.4099091775916381</v>
      </c>
      <c r="S53" s="108">
        <f t="shared" si="16"/>
        <v>5.5409048881745822</v>
      </c>
      <c r="T53" s="108">
        <f t="shared" si="16"/>
        <v>5.3812334493193221</v>
      </c>
      <c r="U53" s="108">
        <f t="shared" si="16"/>
        <v>5.214528160938003</v>
      </c>
      <c r="V53" s="108">
        <f t="shared" si="16"/>
        <v>5.0328540661991221</v>
      </c>
      <c r="W53" s="108">
        <f t="shared" si="16"/>
        <v>4.923055999467091</v>
      </c>
      <c r="X53" s="108">
        <f t="shared" si="16"/>
        <v>4.8040125134959792</v>
      </c>
      <c r="Y53" s="108">
        <f t="shared" si="16"/>
        <v>5.2284160483545854</v>
      </c>
      <c r="Z53" s="108">
        <f t="shared" si="16"/>
        <v>5.333904141597456</v>
      </c>
      <c r="AA53" s="108">
        <f t="shared" si="16"/>
        <v>4.8273675846767246</v>
      </c>
      <c r="AB53" s="108">
        <f t="shared" si="16"/>
        <v>4.6757029676596833</v>
      </c>
      <c r="AC53" s="108">
        <f t="shared" si="16"/>
        <v>4.3892913375458766</v>
      </c>
      <c r="AD53" s="108">
        <f t="shared" si="16"/>
        <v>4.6216825840559697</v>
      </c>
      <c r="AE53" s="108">
        <f t="shared" si="16"/>
        <v>4.407973747451325</v>
      </c>
      <c r="AF53" s="108">
        <f t="shared" si="16"/>
        <v>4.4815206995182448</v>
      </c>
      <c r="AG53" s="108">
        <f t="shared" si="16"/>
        <v>4.1343883075406165</v>
      </c>
      <c r="AH53" s="108">
        <f t="shared" si="16"/>
        <v>5.2788275974121106</v>
      </c>
      <c r="AI53" s="46"/>
    </row>
    <row r="54" spans="2:35" x14ac:dyDescent="0.25">
      <c r="B54" s="13" t="s">
        <v>75</v>
      </c>
      <c r="C54" s="109" t="s">
        <v>44</v>
      </c>
      <c r="D54" s="25">
        <f t="shared" ref="D54:AH54" si="17">IFERROR((D51-D53)*D26,"")</f>
        <v>501831.82025919989</v>
      </c>
      <c r="E54" s="25">
        <f t="shared" si="17"/>
        <v>546949.36155999987</v>
      </c>
      <c r="F54" s="25">
        <f t="shared" si="17"/>
        <v>600802.35308199981</v>
      </c>
      <c r="G54" s="25">
        <f t="shared" si="17"/>
        <v>591287.60596599989</v>
      </c>
      <c r="H54" s="25">
        <f t="shared" si="17"/>
        <v>628158.68362699961</v>
      </c>
      <c r="I54" s="25">
        <f t="shared" si="17"/>
        <v>599392.79253199988</v>
      </c>
      <c r="J54" s="25">
        <f t="shared" si="17"/>
        <v>603505.89441379986</v>
      </c>
      <c r="K54" s="25">
        <f t="shared" si="17"/>
        <v>553177.73838999995</v>
      </c>
      <c r="L54" s="25">
        <f t="shared" si="17"/>
        <v>552181.82332299976</v>
      </c>
      <c r="M54" s="25">
        <f t="shared" si="17"/>
        <v>547796.59575300012</v>
      </c>
      <c r="N54" s="25">
        <f t="shared" si="17"/>
        <v>548950.00918799976</v>
      </c>
      <c r="O54" s="25">
        <f t="shared" si="17"/>
        <v>432514.59640879987</v>
      </c>
      <c r="P54" s="25">
        <f t="shared" si="17"/>
        <v>385029.7306309999</v>
      </c>
      <c r="Q54" s="25">
        <f t="shared" si="17"/>
        <v>280930.69260519982</v>
      </c>
      <c r="R54" s="25">
        <f t="shared" si="17"/>
        <v>218605.54303699994</v>
      </c>
      <c r="S54" s="25">
        <f t="shared" si="17"/>
        <v>192949.78311440002</v>
      </c>
      <c r="T54" s="25">
        <f t="shared" si="17"/>
        <v>221821.22225499986</v>
      </c>
      <c r="U54" s="25">
        <f t="shared" si="17"/>
        <v>165635.10135999991</v>
      </c>
      <c r="V54" s="25">
        <f t="shared" si="17"/>
        <v>346057.10358000011</v>
      </c>
      <c r="W54" s="25">
        <f t="shared" si="17"/>
        <v>386868.33029699983</v>
      </c>
      <c r="X54" s="25">
        <f t="shared" si="17"/>
        <v>408866.47052299994</v>
      </c>
      <c r="Y54" s="25">
        <f t="shared" si="17"/>
        <v>297363.68093799992</v>
      </c>
      <c r="Z54" s="25">
        <f t="shared" si="17"/>
        <v>260950.5541070998</v>
      </c>
      <c r="AA54" s="25">
        <f t="shared" si="17"/>
        <v>378985.51695619989</v>
      </c>
      <c r="AB54" s="25">
        <f t="shared" si="17"/>
        <v>450113.31832700002</v>
      </c>
      <c r="AC54" s="25">
        <f t="shared" si="17"/>
        <v>497620.16012429981</v>
      </c>
      <c r="AD54" s="25">
        <f t="shared" si="17"/>
        <v>477157.02164400014</v>
      </c>
      <c r="AE54" s="25">
        <f t="shared" si="17"/>
        <v>488967.45862159989</v>
      </c>
      <c r="AF54" s="25">
        <f t="shared" si="17"/>
        <v>475134.28866599995</v>
      </c>
      <c r="AG54" s="25">
        <f t="shared" si="17"/>
        <v>523739.11799957143</v>
      </c>
      <c r="AH54" s="25">
        <f t="shared" si="17"/>
        <v>348501.92763015215</v>
      </c>
      <c r="AI54" s="149">
        <f>SUM(D54:AH54)</f>
        <v>13511846.296919324</v>
      </c>
    </row>
    <row r="55" spans="2:35" ht="15.75" thickBot="1" x14ac:dyDescent="0.3">
      <c r="B55" s="13" t="s">
        <v>84</v>
      </c>
      <c r="C55" s="109" t="s">
        <v>74</v>
      </c>
      <c r="D55" s="26">
        <f>IFERROR(D54/10^5,0)</f>
        <v>5.018318202591999</v>
      </c>
      <c r="E55" s="26">
        <f>IFERROR(E54/10^5,0)+D55</f>
        <v>10.487811818191997</v>
      </c>
      <c r="F55" s="26">
        <f t="shared" ref="F55:AH55" si="18">IFERROR(F54/10^5,0)+E55</f>
        <v>16.495835349011994</v>
      </c>
      <c r="G55" s="26">
        <f t="shared" si="18"/>
        <v>22.408711408671991</v>
      </c>
      <c r="H55" s="26">
        <f t="shared" si="18"/>
        <v>28.690298244941985</v>
      </c>
      <c r="I55" s="26">
        <f t="shared" si="18"/>
        <v>34.684226170261987</v>
      </c>
      <c r="J55" s="26">
        <f t="shared" si="18"/>
        <v>40.719285114399987</v>
      </c>
      <c r="K55" s="26">
        <f t="shared" si="18"/>
        <v>46.251062498299987</v>
      </c>
      <c r="L55" s="26">
        <f t="shared" si="18"/>
        <v>51.772880731529987</v>
      </c>
      <c r="M55" s="26">
        <f t="shared" si="18"/>
        <v>57.250846689059991</v>
      </c>
      <c r="N55" s="26">
        <f t="shared" si="18"/>
        <v>62.740346780939987</v>
      </c>
      <c r="O55" s="26">
        <f t="shared" si="18"/>
        <v>67.065492745027981</v>
      </c>
      <c r="P55" s="26">
        <f t="shared" si="18"/>
        <v>70.915790051337979</v>
      </c>
      <c r="Q55" s="26">
        <f t="shared" si="18"/>
        <v>73.725096977389981</v>
      </c>
      <c r="R55" s="26">
        <f t="shared" si="18"/>
        <v>75.911152407759985</v>
      </c>
      <c r="S55" s="26">
        <f t="shared" si="18"/>
        <v>77.84065023890399</v>
      </c>
      <c r="T55" s="26">
        <f t="shared" si="18"/>
        <v>80.058862461453984</v>
      </c>
      <c r="U55" s="26">
        <f t="shared" si="18"/>
        <v>81.715213475053986</v>
      </c>
      <c r="V55" s="26">
        <f t="shared" si="18"/>
        <v>85.175784510853987</v>
      </c>
      <c r="W55" s="26">
        <f t="shared" si="18"/>
        <v>89.044467813823985</v>
      </c>
      <c r="X55" s="26">
        <f t="shared" si="18"/>
        <v>93.133132519053987</v>
      </c>
      <c r="Y55" s="26">
        <f t="shared" si="18"/>
        <v>96.106769328433984</v>
      </c>
      <c r="Z55" s="26">
        <f t="shared" si="18"/>
        <v>98.716274869504986</v>
      </c>
      <c r="AA55" s="26">
        <f t="shared" si="18"/>
        <v>102.50613003906699</v>
      </c>
      <c r="AB55" s="26">
        <f t="shared" si="18"/>
        <v>107.00726322233699</v>
      </c>
      <c r="AC55" s="26">
        <f t="shared" si="18"/>
        <v>111.98346482357999</v>
      </c>
      <c r="AD55" s="26">
        <f t="shared" si="18"/>
        <v>116.75503504001999</v>
      </c>
      <c r="AE55" s="26">
        <f t="shared" si="18"/>
        <v>121.64470962623599</v>
      </c>
      <c r="AF55" s="26">
        <f t="shared" si="18"/>
        <v>126.39605251289599</v>
      </c>
      <c r="AG55" s="26">
        <f t="shared" si="18"/>
        <v>131.63344369289172</v>
      </c>
      <c r="AH55" s="26">
        <f t="shared" si="18"/>
        <v>135.11846296919325</v>
      </c>
      <c r="AI55" s="46"/>
    </row>
    <row r="56" spans="2:35" x14ac:dyDescent="0.25">
      <c r="B56" s="13" t="s">
        <v>98</v>
      </c>
      <c r="C56" s="109" t="s">
        <v>21</v>
      </c>
      <c r="D56" s="6">
        <f t="shared" ref="D56:AH56" si="19">D24+D26</f>
        <v>130810</v>
      </c>
      <c r="E56" s="6">
        <f t="shared" si="19"/>
        <v>141166</v>
      </c>
      <c r="F56" s="6">
        <f t="shared" si="19"/>
        <v>148936</v>
      </c>
      <c r="G56" s="6">
        <f t="shared" si="19"/>
        <v>149584</v>
      </c>
      <c r="H56" s="6">
        <f t="shared" si="19"/>
        <v>155390</v>
      </c>
      <c r="I56" s="6">
        <f t="shared" si="19"/>
        <v>156398</v>
      </c>
      <c r="J56" s="6">
        <f t="shared" si="19"/>
        <v>155024</v>
      </c>
      <c r="K56" s="6">
        <f t="shared" si="19"/>
        <v>150024</v>
      </c>
      <c r="L56" s="6">
        <f t="shared" si="19"/>
        <v>156994</v>
      </c>
      <c r="M56" s="6">
        <f t="shared" si="19"/>
        <v>150028</v>
      </c>
      <c r="N56" s="6">
        <f t="shared" si="19"/>
        <v>141534</v>
      </c>
      <c r="O56" s="6">
        <f t="shared" si="19"/>
        <v>112594</v>
      </c>
      <c r="P56" s="6">
        <f t="shared" si="19"/>
        <v>101972</v>
      </c>
      <c r="Q56" s="6">
        <f t="shared" si="19"/>
        <v>85454</v>
      </c>
      <c r="R56" s="6">
        <f t="shared" si="19"/>
        <v>80040</v>
      </c>
      <c r="S56" s="6">
        <f t="shared" si="19"/>
        <v>77936</v>
      </c>
      <c r="T56" s="6">
        <f t="shared" si="19"/>
        <v>76124</v>
      </c>
      <c r="U56" s="6">
        <f t="shared" si="19"/>
        <v>80308</v>
      </c>
      <c r="V56" s="6">
        <f t="shared" si="19"/>
        <v>104552</v>
      </c>
      <c r="W56" s="6">
        <f t="shared" si="19"/>
        <v>112960</v>
      </c>
      <c r="X56" s="6">
        <f t="shared" si="19"/>
        <v>115590</v>
      </c>
      <c r="Y56" s="6">
        <f t="shared" si="19"/>
        <v>95945</v>
      </c>
      <c r="Z56" s="6">
        <f t="shared" si="19"/>
        <v>88342</v>
      </c>
      <c r="AA56" s="6">
        <f t="shared" si="19"/>
        <v>106880</v>
      </c>
      <c r="AB56" s="6">
        <f t="shared" si="19"/>
        <v>122480</v>
      </c>
      <c r="AC56" s="6">
        <f t="shared" si="19"/>
        <v>125238</v>
      </c>
      <c r="AD56" s="6">
        <f t="shared" si="19"/>
        <v>126626</v>
      </c>
      <c r="AE56" s="6">
        <f t="shared" si="19"/>
        <v>124436</v>
      </c>
      <c r="AF56" s="6">
        <f t="shared" si="19"/>
        <v>123222</v>
      </c>
      <c r="AG56" s="6">
        <f t="shared" si="19"/>
        <v>125180</v>
      </c>
      <c r="AH56" s="6">
        <f t="shared" si="19"/>
        <v>116114</v>
      </c>
      <c r="AI56" s="117">
        <f>SUM(D56:AH56)</f>
        <v>3737881</v>
      </c>
    </row>
    <row r="57" spans="2:35" ht="15.75" thickBot="1" x14ac:dyDescent="0.3">
      <c r="B57" s="127" t="s">
        <v>77</v>
      </c>
      <c r="C57" s="128" t="s">
        <v>78</v>
      </c>
      <c r="D57" s="129">
        <f>IFERROR(((D26*D53)+(D24*D52))/D56,D52)</f>
        <v>4.902202849482455</v>
      </c>
      <c r="E57" s="129">
        <f t="shared" ref="E57:AH57" si="20">IFERROR(((E26*E53)+(E24*E52))/E56,E52)</f>
        <v>4.8411671609311009</v>
      </c>
      <c r="F57" s="129">
        <f t="shared" si="20"/>
        <v>4.67910637399957</v>
      </c>
      <c r="G57" s="129">
        <f t="shared" si="20"/>
        <v>4.8168798403171467</v>
      </c>
      <c r="H57" s="129">
        <f t="shared" si="20"/>
        <v>4.7476133687689055</v>
      </c>
      <c r="I57" s="129">
        <f t="shared" si="20"/>
        <v>5.0221577479763164</v>
      </c>
      <c r="J57" s="129">
        <f t="shared" si="20"/>
        <v>4.9392536999832286</v>
      </c>
      <c r="K57" s="129">
        <f t="shared" si="20"/>
        <v>5.0662048846184602</v>
      </c>
      <c r="L57" s="129">
        <f t="shared" si="20"/>
        <v>5.1633375267653543</v>
      </c>
      <c r="M57" s="129">
        <f t="shared" si="20"/>
        <v>5.1672446093195923</v>
      </c>
      <c r="N57" s="129">
        <f t="shared" si="20"/>
        <v>4.8145737124083272</v>
      </c>
      <c r="O57" s="129">
        <f t="shared" si="20"/>
        <v>4.894614620594349</v>
      </c>
      <c r="P57" s="129">
        <f t="shared" si="20"/>
        <v>4.9824706720374223</v>
      </c>
      <c r="Q57" s="129">
        <f t="shared" si="20"/>
        <v>5.5244247477566883</v>
      </c>
      <c r="R57" s="129">
        <f t="shared" si="20"/>
        <v>6.3064987126811589</v>
      </c>
      <c r="S57" s="129">
        <f t="shared" si="20"/>
        <v>6.7457716188359669</v>
      </c>
      <c r="T57" s="129">
        <f t="shared" si="20"/>
        <v>5.9287502987888194</v>
      </c>
      <c r="U57" s="129">
        <f t="shared" si="20"/>
        <v>7.9607631697962855</v>
      </c>
      <c r="V57" s="129">
        <f t="shared" si="20"/>
        <v>5.449740955887977</v>
      </c>
      <c r="W57" s="129">
        <f t="shared" si="20"/>
        <v>5.3226192431214594</v>
      </c>
      <c r="X57" s="129">
        <f t="shared" si="20"/>
        <v>5.2105801062116095</v>
      </c>
      <c r="Y57" s="129">
        <f t="shared" si="20"/>
        <v>5.6910255256865918</v>
      </c>
      <c r="Z57" s="129">
        <f t="shared" si="20"/>
        <v>5.8933842441069952</v>
      </c>
      <c r="AA57" s="129">
        <f t="shared" si="20"/>
        <v>5.1694992799756747</v>
      </c>
      <c r="AB57" s="129">
        <f t="shared" si="20"/>
        <v>5.0563265975914433</v>
      </c>
      <c r="AC57" s="129">
        <f t="shared" si="20"/>
        <v>4.7334418058073426</v>
      </c>
      <c r="AD57" s="129">
        <f t="shared" si="20"/>
        <v>4.9213486436908678</v>
      </c>
      <c r="AE57" s="129">
        <f t="shared" si="20"/>
        <v>4.80198279740911</v>
      </c>
      <c r="AF57" s="129">
        <f t="shared" si="20"/>
        <v>4.8790022588011874</v>
      </c>
      <c r="AG57" s="129">
        <f t="shared" si="20"/>
        <v>4.5526660169390354</v>
      </c>
      <c r="AH57" s="129">
        <f t="shared" si="20"/>
        <v>5.8497468640288659</v>
      </c>
      <c r="AI57" s="114"/>
    </row>
    <row r="58" spans="2:35" ht="16.5" thickBot="1" x14ac:dyDescent="0.3">
      <c r="B58" s="239" t="s">
        <v>99</v>
      </c>
      <c r="C58" s="240"/>
      <c r="D58" s="124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95"/>
      <c r="AI58" s="115"/>
    </row>
    <row r="59" spans="2:35" x14ac:dyDescent="0.25">
      <c r="B59" s="10" t="s">
        <v>100</v>
      </c>
      <c r="C59" s="141" t="s">
        <v>78</v>
      </c>
      <c r="D59" s="137">
        <f>IF(D40&gt;0,(((D40*10^6/9500/0.84)*D49)+(D32*75.19*D49))-(D21*1000*D50),"")</f>
        <v>293859.59260952385</v>
      </c>
      <c r="E59" s="120">
        <f t="shared" ref="E59:AH59" si="21">IF(E40&gt;0,(((E40*10^6/9500/0.84)*E49)+(E32*75.19*E49))-(E21*1000*E50),"")</f>
        <v>291062.85147619055</v>
      </c>
      <c r="F59" s="120">
        <f t="shared" si="21"/>
        <v>312177.37356190482</v>
      </c>
      <c r="G59" s="120">
        <f t="shared" si="21"/>
        <v>317992.68694285711</v>
      </c>
      <c r="H59" s="120">
        <f t="shared" si="21"/>
        <v>323019.8700714286</v>
      </c>
      <c r="I59" s="120">
        <f t="shared" si="21"/>
        <v>294549.42421904753</v>
      </c>
      <c r="J59" s="120">
        <f t="shared" si="21"/>
        <v>323291.89260952373</v>
      </c>
      <c r="K59" s="120">
        <f t="shared" si="21"/>
        <v>322412.93505714298</v>
      </c>
      <c r="L59" s="120">
        <f t="shared" si="21"/>
        <v>328787.28267619055</v>
      </c>
      <c r="M59" s="120">
        <f t="shared" si="21"/>
        <v>331886.58571428579</v>
      </c>
      <c r="N59" s="120">
        <f t="shared" si="21"/>
        <v>371749.32639523823</v>
      </c>
      <c r="O59" s="120">
        <f t="shared" si="21"/>
        <v>363202.70553809544</v>
      </c>
      <c r="P59" s="120">
        <f t="shared" si="21"/>
        <v>428583.38431428577</v>
      </c>
      <c r="Q59" s="120">
        <f t="shared" si="21"/>
        <v>396055.20728333341</v>
      </c>
      <c r="R59" s="120">
        <f t="shared" si="21"/>
        <v>350075.50857619056</v>
      </c>
      <c r="S59" s="120">
        <f t="shared" si="21"/>
        <v>314922.41161428567</v>
      </c>
      <c r="T59" s="120">
        <f t="shared" si="21"/>
        <v>279863.92417619051</v>
      </c>
      <c r="U59" s="120">
        <f t="shared" si="21"/>
        <v>262509.79691904766</v>
      </c>
      <c r="V59" s="120">
        <f t="shared" si="21"/>
        <v>285817.90734761901</v>
      </c>
      <c r="W59" s="120">
        <f t="shared" si="21"/>
        <v>208063.36925238091</v>
      </c>
      <c r="X59" s="120">
        <f t="shared" si="21"/>
        <v>223561.05623809528</v>
      </c>
      <c r="Y59" s="120">
        <f t="shared" si="21"/>
        <v>182432.29474285716</v>
      </c>
      <c r="Z59" s="120">
        <f t="shared" si="21"/>
        <v>47116.075319999989</v>
      </c>
      <c r="AA59" s="120">
        <f t="shared" si="21"/>
        <v>63673.74281428571</v>
      </c>
      <c r="AB59" s="120">
        <f t="shared" si="21"/>
        <v>222304.63760000007</v>
      </c>
      <c r="AC59" s="120">
        <f t="shared" si="21"/>
        <v>237894.27397142863</v>
      </c>
      <c r="AD59" s="120">
        <f t="shared" si="21"/>
        <v>233224.39388095244</v>
      </c>
      <c r="AE59" s="120">
        <f t="shared" si="21"/>
        <v>237096.08218095242</v>
      </c>
      <c r="AF59" s="120">
        <f t="shared" si="21"/>
        <v>183461.34712380954</v>
      </c>
      <c r="AG59" s="120">
        <f t="shared" si="21"/>
        <v>33294.993061904766</v>
      </c>
      <c r="AH59" s="120" t="str">
        <f t="shared" si="21"/>
        <v/>
      </c>
      <c r="AI59" s="117">
        <f>SUM(D59:AH59)</f>
        <v>8063942.9332890464</v>
      </c>
    </row>
    <row r="60" spans="2:35" x14ac:dyDescent="0.25">
      <c r="B60" s="13" t="s">
        <v>101</v>
      </c>
      <c r="C60" s="142" t="s">
        <v>78</v>
      </c>
      <c r="D60" s="138">
        <f>IF(D41&gt;0,(((D41*10^6/9500/0.84)*D49)+(D33*75.19*D49))-(D22*1000*D50),"")</f>
        <v>160362.57573809527</v>
      </c>
      <c r="E60" s="116">
        <f t="shared" ref="E60:AH60" si="22">IF(E41&gt;0,(((E41*10^6/9500/0.84)*E49)+(E33*75.19*E49))-(E22*1000*E50),"")</f>
        <v>160164.60344761904</v>
      </c>
      <c r="F60" s="116">
        <f t="shared" si="22"/>
        <v>169934.12380952382</v>
      </c>
      <c r="G60" s="116">
        <f t="shared" si="22"/>
        <v>160160.6380952381</v>
      </c>
      <c r="H60" s="116">
        <f t="shared" si="22"/>
        <v>166815.69478571432</v>
      </c>
      <c r="I60" s="116">
        <f t="shared" si="22"/>
        <v>174406.79909523809</v>
      </c>
      <c r="J60" s="116">
        <f t="shared" si="22"/>
        <v>173640.54499047619</v>
      </c>
      <c r="K60" s="116">
        <f t="shared" si="22"/>
        <v>164391.2341952381</v>
      </c>
      <c r="L60" s="116">
        <f t="shared" si="22"/>
        <v>163113.79999999999</v>
      </c>
      <c r="M60" s="116">
        <f t="shared" si="22"/>
        <v>165124.59999999998</v>
      </c>
      <c r="N60" s="116">
        <f t="shared" si="22"/>
        <v>106821.02857142859</v>
      </c>
      <c r="O60" s="116" t="str">
        <f t="shared" si="22"/>
        <v/>
      </c>
      <c r="P60" s="116" t="str">
        <f t="shared" si="22"/>
        <v/>
      </c>
      <c r="Q60" s="116" t="str">
        <f t="shared" si="22"/>
        <v/>
      </c>
      <c r="R60" s="116" t="str">
        <f t="shared" si="22"/>
        <v/>
      </c>
      <c r="S60" s="116" t="str">
        <f t="shared" si="22"/>
        <v/>
      </c>
      <c r="T60" s="116" t="str">
        <f t="shared" si="22"/>
        <v/>
      </c>
      <c r="U60" s="116" t="str">
        <f t="shared" si="22"/>
        <v/>
      </c>
      <c r="V60" s="116" t="str">
        <f t="shared" si="22"/>
        <v/>
      </c>
      <c r="W60" s="116">
        <f t="shared" si="22"/>
        <v>55588.328571428574</v>
      </c>
      <c r="X60" s="116">
        <f t="shared" si="22"/>
        <v>134859.05410476192</v>
      </c>
      <c r="Y60" s="116">
        <f t="shared" si="22"/>
        <v>57352.546304761927</v>
      </c>
      <c r="Z60" s="116">
        <f t="shared" si="22"/>
        <v>15090.314285714281</v>
      </c>
      <c r="AA60" s="116">
        <f t="shared" si="22"/>
        <v>61791.367938095267</v>
      </c>
      <c r="AB60" s="116">
        <f t="shared" si="22"/>
        <v>127158.85710000002</v>
      </c>
      <c r="AC60" s="116">
        <f t="shared" si="22"/>
        <v>150117.72246095238</v>
      </c>
      <c r="AD60" s="116">
        <f t="shared" si="22"/>
        <v>128137.21206666669</v>
      </c>
      <c r="AE60" s="116">
        <f t="shared" si="22"/>
        <v>120224.41986666666</v>
      </c>
      <c r="AF60" s="116">
        <f t="shared" si="22"/>
        <v>130983.8016809524</v>
      </c>
      <c r="AG60" s="116">
        <f t="shared" si="22"/>
        <v>30643.72421904761</v>
      </c>
      <c r="AH60" s="116">
        <f t="shared" si="22"/>
        <v>56018.571428571442</v>
      </c>
      <c r="AI60" s="118">
        <f>SUM(D60:AH60)</f>
        <v>2832901.5627561905</v>
      </c>
    </row>
    <row r="61" spans="2:35" x14ac:dyDescent="0.25">
      <c r="B61" s="13" t="s">
        <v>104</v>
      </c>
      <c r="C61" s="142" t="s">
        <v>78</v>
      </c>
      <c r="D61" s="139">
        <f>SUM(D59:D60)</f>
        <v>454222.16834761912</v>
      </c>
      <c r="E61" s="135">
        <f t="shared" ref="E61:AH61" si="23">SUM(E59:E60)</f>
        <v>451227.45492380962</v>
      </c>
      <c r="F61" s="135">
        <f t="shared" si="23"/>
        <v>482111.49737142865</v>
      </c>
      <c r="G61" s="135">
        <f t="shared" si="23"/>
        <v>478153.32503809524</v>
      </c>
      <c r="H61" s="135">
        <f t="shared" si="23"/>
        <v>489835.56485714292</v>
      </c>
      <c r="I61" s="135">
        <f t="shared" si="23"/>
        <v>468956.22331428563</v>
      </c>
      <c r="J61" s="135">
        <f t="shared" si="23"/>
        <v>496932.43759999995</v>
      </c>
      <c r="K61" s="135">
        <f t="shared" si="23"/>
        <v>486804.16925238108</v>
      </c>
      <c r="L61" s="135">
        <f t="shared" si="23"/>
        <v>491901.08267619053</v>
      </c>
      <c r="M61" s="135">
        <f t="shared" si="23"/>
        <v>497011.18571428576</v>
      </c>
      <c r="N61" s="135">
        <f t="shared" si="23"/>
        <v>478570.35496666678</v>
      </c>
      <c r="O61" s="135">
        <f t="shared" si="23"/>
        <v>363202.70553809544</v>
      </c>
      <c r="P61" s="135">
        <f t="shared" si="23"/>
        <v>428583.38431428577</v>
      </c>
      <c r="Q61" s="135">
        <f t="shared" si="23"/>
        <v>396055.20728333341</v>
      </c>
      <c r="R61" s="135">
        <f t="shared" si="23"/>
        <v>350075.50857619056</v>
      </c>
      <c r="S61" s="135">
        <f t="shared" si="23"/>
        <v>314922.41161428567</v>
      </c>
      <c r="T61" s="135">
        <f t="shared" si="23"/>
        <v>279863.92417619051</v>
      </c>
      <c r="U61" s="135">
        <f t="shared" si="23"/>
        <v>262509.79691904766</v>
      </c>
      <c r="V61" s="135">
        <f t="shared" si="23"/>
        <v>285817.90734761901</v>
      </c>
      <c r="W61" s="135">
        <f t="shared" si="23"/>
        <v>263651.69782380946</v>
      </c>
      <c r="X61" s="135">
        <f t="shared" si="23"/>
        <v>358420.1103428572</v>
      </c>
      <c r="Y61" s="135">
        <f t="shared" si="23"/>
        <v>239784.84104761909</v>
      </c>
      <c r="Z61" s="135">
        <f t="shared" si="23"/>
        <v>62206.38960571427</v>
      </c>
      <c r="AA61" s="135">
        <f t="shared" si="23"/>
        <v>125465.11075238098</v>
      </c>
      <c r="AB61" s="135">
        <f t="shared" si="23"/>
        <v>349463.4947000001</v>
      </c>
      <c r="AC61" s="135">
        <f t="shared" si="23"/>
        <v>388011.99643238098</v>
      </c>
      <c r="AD61" s="135">
        <f t="shared" si="23"/>
        <v>361361.60594761913</v>
      </c>
      <c r="AE61" s="135">
        <f t="shared" si="23"/>
        <v>357320.50204761908</v>
      </c>
      <c r="AF61" s="135">
        <f t="shared" si="23"/>
        <v>314445.14880476194</v>
      </c>
      <c r="AG61" s="135">
        <f t="shared" si="23"/>
        <v>63938.717280952376</v>
      </c>
      <c r="AH61" s="135">
        <f t="shared" si="23"/>
        <v>56018.571428571442</v>
      </c>
      <c r="AI61" s="118">
        <f>SUM(D61:AH61)</f>
        <v>10896844.496045236</v>
      </c>
    </row>
    <row r="62" spans="2:35" ht="15.75" thickBot="1" x14ac:dyDescent="0.3">
      <c r="B62" s="127" t="s">
        <v>97</v>
      </c>
      <c r="C62" s="143" t="s">
        <v>44</v>
      </c>
      <c r="D62" s="140">
        <f>IFERROR(D54+D61,"")</f>
        <v>956053.98860681895</v>
      </c>
      <c r="E62" s="100">
        <f t="shared" ref="E62:AH62" si="24">IFERROR(E54+E61,"")</f>
        <v>998176.8164838095</v>
      </c>
      <c r="F62" s="100">
        <f t="shared" si="24"/>
        <v>1082913.8504534285</v>
      </c>
      <c r="G62" s="100">
        <f t="shared" si="24"/>
        <v>1069440.9310040951</v>
      </c>
      <c r="H62" s="100">
        <f t="shared" si="24"/>
        <v>1117994.2484841426</v>
      </c>
      <c r="I62" s="100">
        <f t="shared" si="24"/>
        <v>1068349.0158462855</v>
      </c>
      <c r="J62" s="100">
        <f t="shared" si="24"/>
        <v>1100438.3320137998</v>
      </c>
      <c r="K62" s="100">
        <f t="shared" si="24"/>
        <v>1039981.907642381</v>
      </c>
      <c r="L62" s="100">
        <f t="shared" si="24"/>
        <v>1044082.9059991903</v>
      </c>
      <c r="M62" s="100">
        <f t="shared" si="24"/>
        <v>1044807.7814672859</v>
      </c>
      <c r="N62" s="100">
        <f t="shared" si="24"/>
        <v>1027520.3641546665</v>
      </c>
      <c r="O62" s="100">
        <f t="shared" si="24"/>
        <v>795717.30194689531</v>
      </c>
      <c r="P62" s="100">
        <f t="shared" si="24"/>
        <v>813613.11494528572</v>
      </c>
      <c r="Q62" s="100">
        <f t="shared" si="24"/>
        <v>676985.89988853317</v>
      </c>
      <c r="R62" s="100">
        <f t="shared" si="24"/>
        <v>568681.05161319044</v>
      </c>
      <c r="S62" s="100">
        <f t="shared" si="24"/>
        <v>507872.19472868566</v>
      </c>
      <c r="T62" s="100">
        <f t="shared" si="24"/>
        <v>501685.14643119037</v>
      </c>
      <c r="U62" s="100">
        <f t="shared" si="24"/>
        <v>428144.89827904757</v>
      </c>
      <c r="V62" s="100">
        <f t="shared" si="24"/>
        <v>631875.01092761918</v>
      </c>
      <c r="W62" s="100">
        <f t="shared" si="24"/>
        <v>650520.02812080923</v>
      </c>
      <c r="X62" s="100">
        <f t="shared" si="24"/>
        <v>767286.58086585719</v>
      </c>
      <c r="Y62" s="100">
        <f t="shared" si="24"/>
        <v>537148.52198561898</v>
      </c>
      <c r="Z62" s="100">
        <f t="shared" si="24"/>
        <v>323156.94371281407</v>
      </c>
      <c r="AA62" s="100">
        <f t="shared" si="24"/>
        <v>504450.62770858087</v>
      </c>
      <c r="AB62" s="100">
        <f t="shared" si="24"/>
        <v>799576.81302700005</v>
      </c>
      <c r="AC62" s="100">
        <f t="shared" si="24"/>
        <v>885632.1565566808</v>
      </c>
      <c r="AD62" s="100">
        <f t="shared" si="24"/>
        <v>838518.62759161927</v>
      </c>
      <c r="AE62" s="100">
        <f t="shared" si="24"/>
        <v>846287.96066921903</v>
      </c>
      <c r="AF62" s="100">
        <f t="shared" si="24"/>
        <v>789579.43747076183</v>
      </c>
      <c r="AG62" s="100">
        <f t="shared" si="24"/>
        <v>587677.83528052387</v>
      </c>
      <c r="AH62" s="100">
        <f t="shared" si="24"/>
        <v>404520.49905872357</v>
      </c>
      <c r="AI62" s="119">
        <f>SUM(D62:AH62)</f>
        <v>24408690.792964559</v>
      </c>
    </row>
    <row r="63" spans="2:35" ht="16.5" thickBot="1" x14ac:dyDescent="0.3">
      <c r="B63" s="241" t="s">
        <v>62</v>
      </c>
      <c r="C63" s="242"/>
      <c r="D63" s="243"/>
      <c r="E63" s="244"/>
      <c r="F63" s="244"/>
      <c r="G63" s="244"/>
      <c r="H63" s="244"/>
      <c r="I63" s="244"/>
      <c r="J63" s="244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5"/>
    </row>
    <row r="64" spans="2:35" x14ac:dyDescent="0.25">
      <c r="B64" s="130" t="s">
        <v>61</v>
      </c>
      <c r="C64" s="131" t="s">
        <v>32</v>
      </c>
      <c r="D64" s="83">
        <f t="shared" ref="D64:AH64" si="25">(SUM(D13:D15)*9500)/10^6</f>
        <v>383.84663549999999</v>
      </c>
      <c r="E64" s="84">
        <f t="shared" si="25"/>
        <v>401.93445500000001</v>
      </c>
      <c r="F64" s="84">
        <f t="shared" si="25"/>
        <v>430.82737500000002</v>
      </c>
      <c r="G64" s="84">
        <f t="shared" si="25"/>
        <v>418.85072500000001</v>
      </c>
      <c r="H64" s="84">
        <f t="shared" si="25"/>
        <v>435.10494000000006</v>
      </c>
      <c r="I64" s="84">
        <f t="shared" si="25"/>
        <v>438.87434999999999</v>
      </c>
      <c r="J64" s="84">
        <f t="shared" si="25"/>
        <v>433.95667500000002</v>
      </c>
      <c r="K64" s="84">
        <f t="shared" si="25"/>
        <v>415.03457500000002</v>
      </c>
      <c r="L64" s="84">
        <f t="shared" si="25"/>
        <v>440.09699999999998</v>
      </c>
      <c r="M64" s="84">
        <f t="shared" si="25"/>
        <v>408.45126499999992</v>
      </c>
      <c r="N64" s="84">
        <f t="shared" si="25"/>
        <v>415.48534999999998</v>
      </c>
      <c r="O64" s="84">
        <f t="shared" si="25"/>
        <v>393.91750000000002</v>
      </c>
      <c r="P64" s="84">
        <f t="shared" si="25"/>
        <v>384.33988499999998</v>
      </c>
      <c r="Q64" s="84">
        <f t="shared" si="25"/>
        <v>357.98745500000001</v>
      </c>
      <c r="R64" s="84">
        <f t="shared" si="25"/>
        <v>327.16480000000001</v>
      </c>
      <c r="S64" s="84">
        <f t="shared" si="25"/>
        <v>293.27069999999998</v>
      </c>
      <c r="T64" s="84">
        <f t="shared" si="25"/>
        <v>322.88277000000005</v>
      </c>
      <c r="U64" s="84">
        <f t="shared" si="25"/>
        <v>226.34671499999999</v>
      </c>
      <c r="V64" s="84">
        <f t="shared" si="25"/>
        <v>366.19992000000002</v>
      </c>
      <c r="W64" s="84">
        <f t="shared" si="25"/>
        <v>352.73689999999999</v>
      </c>
      <c r="X64" s="84">
        <f t="shared" si="25"/>
        <v>365.78514999999999</v>
      </c>
      <c r="Y64" s="84">
        <f t="shared" si="25"/>
        <v>349.98151999999993</v>
      </c>
      <c r="Z64" s="84">
        <f t="shared" si="25"/>
        <v>352.52828</v>
      </c>
      <c r="AA64" s="84">
        <f t="shared" si="25"/>
        <v>377.11541049999994</v>
      </c>
      <c r="AB64" s="84">
        <f t="shared" si="25"/>
        <v>392.35304000000002</v>
      </c>
      <c r="AC64" s="84">
        <f t="shared" si="25"/>
        <v>395.77551</v>
      </c>
      <c r="AD64" s="84">
        <f t="shared" si="25"/>
        <v>380.75943000000001</v>
      </c>
      <c r="AE64" s="84">
        <f t="shared" si="25"/>
        <v>369.76916499999999</v>
      </c>
      <c r="AF64" s="84">
        <f t="shared" si="25"/>
        <v>369.35050000000001</v>
      </c>
      <c r="AG64" s="84">
        <f t="shared" si="25"/>
        <v>466.49240039999995</v>
      </c>
      <c r="AH64" s="84">
        <f t="shared" si="25"/>
        <v>424.80167795000006</v>
      </c>
      <c r="AI64" s="63">
        <f>SUM(D64:AH64)</f>
        <v>11892.022074349999</v>
      </c>
    </row>
    <row r="65" spans="2:35" x14ac:dyDescent="0.25">
      <c r="B65" s="7" t="s">
        <v>57</v>
      </c>
      <c r="C65" s="8" t="s">
        <v>32</v>
      </c>
      <c r="D65" s="28">
        <f t="shared" ref="D65:AH65" si="26">((D26*860.5)/10^6)+((D30*1000*565)/10^6)+((D46*3024)/10^6)+D39</f>
        <v>264.1325756</v>
      </c>
      <c r="E65" s="28">
        <f t="shared" si="26"/>
        <v>273.96801615999999</v>
      </c>
      <c r="F65" s="28">
        <f t="shared" si="26"/>
        <v>298.89678111999996</v>
      </c>
      <c r="G65" s="28">
        <f t="shared" si="26"/>
        <v>293.57005344000004</v>
      </c>
      <c r="H65" s="28">
        <f t="shared" si="26"/>
        <v>305.05517280000004</v>
      </c>
      <c r="I65" s="28">
        <f t="shared" si="26"/>
        <v>309.67083179999997</v>
      </c>
      <c r="J65" s="28">
        <f t="shared" si="26"/>
        <v>301.38469063999997</v>
      </c>
      <c r="K65" s="28">
        <f t="shared" si="26"/>
        <v>285.4688256</v>
      </c>
      <c r="L65" s="28">
        <f t="shared" si="26"/>
        <v>298.33591280000007</v>
      </c>
      <c r="M65" s="28">
        <f t="shared" si="26"/>
        <v>287.17114416000004</v>
      </c>
      <c r="N65" s="28">
        <f t="shared" si="26"/>
        <v>286.01011200000005</v>
      </c>
      <c r="O65" s="28">
        <f t="shared" si="26"/>
        <v>271.20032000000003</v>
      </c>
      <c r="P65" s="28">
        <f t="shared" si="26"/>
        <v>266.47686640000001</v>
      </c>
      <c r="Q65" s="28">
        <f t="shared" si="26"/>
        <v>235.77469199999999</v>
      </c>
      <c r="R65" s="28">
        <f t="shared" si="26"/>
        <v>211.44705231999998</v>
      </c>
      <c r="S65" s="28">
        <f t="shared" si="26"/>
        <v>181.29306747999999</v>
      </c>
      <c r="T65" s="28">
        <f t="shared" si="26"/>
        <v>207.59013696</v>
      </c>
      <c r="U65" s="28">
        <f t="shared" si="26"/>
        <v>145.68892256000001</v>
      </c>
      <c r="V65" s="28">
        <f t="shared" si="26"/>
        <v>237.22905856</v>
      </c>
      <c r="W65" s="28">
        <f t="shared" si="26"/>
        <v>227.50075584000001</v>
      </c>
      <c r="X65" s="28">
        <f t="shared" si="26"/>
        <v>239.10111520000001</v>
      </c>
      <c r="Y65" s="28">
        <f t="shared" si="26"/>
        <v>225.00659365999999</v>
      </c>
      <c r="Z65" s="28">
        <f t="shared" si="26"/>
        <v>229.52147847999998</v>
      </c>
      <c r="AA65" s="28">
        <f t="shared" si="26"/>
        <v>252.62947883999996</v>
      </c>
      <c r="AB65" s="28">
        <f t="shared" si="26"/>
        <v>265.76685040000001</v>
      </c>
      <c r="AC65" s="28">
        <f t="shared" si="26"/>
        <v>268.98949404000001</v>
      </c>
      <c r="AD65" s="28">
        <f t="shared" si="26"/>
        <v>262.70586367999999</v>
      </c>
      <c r="AE65" s="28">
        <f t="shared" si="26"/>
        <v>254.65435799999997</v>
      </c>
      <c r="AF65" s="28">
        <f t="shared" si="26"/>
        <v>251.87244924000001</v>
      </c>
      <c r="AG65" s="28">
        <f t="shared" si="26"/>
        <v>349.05377848000001</v>
      </c>
      <c r="AH65" s="28">
        <f t="shared" si="26"/>
        <v>265.22271529120002</v>
      </c>
      <c r="AI65" s="44">
        <f>SUM(D65:AH65)</f>
        <v>8052.3891635512</v>
      </c>
    </row>
    <row r="66" spans="2:35" ht="15.75" thickBot="1" x14ac:dyDescent="0.3">
      <c r="B66" s="132" t="s">
        <v>62</v>
      </c>
      <c r="C66" s="133" t="s">
        <v>63</v>
      </c>
      <c r="D66" s="90">
        <f>IFERROR((D65/D64)*100,"")</f>
        <v>68.812007497718454</v>
      </c>
      <c r="E66" s="90">
        <f t="shared" ref="E66:AH66" si="27">IFERROR((E65/E64)*100,"")</f>
        <v>68.162361487521636</v>
      </c>
      <c r="F66" s="90">
        <f t="shared" si="27"/>
        <v>69.377388361173658</v>
      </c>
      <c r="G66" s="90">
        <f t="shared" si="27"/>
        <v>70.089422297168042</v>
      </c>
      <c r="H66" s="90">
        <f t="shared" si="27"/>
        <v>70.110712326088503</v>
      </c>
      <c r="I66" s="90">
        <f t="shared" si="27"/>
        <v>70.560248462914259</v>
      </c>
      <c r="J66" s="90">
        <f t="shared" si="27"/>
        <v>69.450410145206305</v>
      </c>
      <c r="K66" s="90">
        <f t="shared" si="27"/>
        <v>68.781938372242848</v>
      </c>
      <c r="L66" s="90">
        <f t="shared" si="27"/>
        <v>67.788672224532348</v>
      </c>
      <c r="M66" s="90">
        <f t="shared" si="27"/>
        <v>70.307321525861866</v>
      </c>
      <c r="N66" s="90">
        <f t="shared" si="27"/>
        <v>68.837592468663473</v>
      </c>
      <c r="O66" s="90">
        <f t="shared" si="27"/>
        <v>68.846984457405426</v>
      </c>
      <c r="P66" s="90">
        <f t="shared" si="27"/>
        <v>69.333648887364376</v>
      </c>
      <c r="Q66" s="90">
        <f t="shared" si="27"/>
        <v>65.8611604141268</v>
      </c>
      <c r="R66" s="90">
        <f t="shared" si="27"/>
        <v>64.630135124561079</v>
      </c>
      <c r="S66" s="90">
        <f t="shared" si="27"/>
        <v>61.817654296866344</v>
      </c>
      <c r="T66" s="90">
        <f t="shared" si="27"/>
        <v>64.292726725554289</v>
      </c>
      <c r="U66" s="90">
        <f t="shared" si="27"/>
        <v>64.365379705201391</v>
      </c>
      <c r="V66" s="90">
        <f t="shared" si="27"/>
        <v>64.781297210551003</v>
      </c>
      <c r="W66" s="90">
        <f t="shared" si="27"/>
        <v>64.495876626460131</v>
      </c>
      <c r="X66" s="90">
        <f t="shared" si="27"/>
        <v>65.366545142688267</v>
      </c>
      <c r="Y66" s="90">
        <f t="shared" si="27"/>
        <v>64.290992752988799</v>
      </c>
      <c r="Z66" s="90">
        <f t="shared" si="27"/>
        <v>65.107252808200229</v>
      </c>
      <c r="AA66" s="90">
        <f t="shared" si="27"/>
        <v>66.989964293702613</v>
      </c>
      <c r="AB66" s="90">
        <f t="shared" si="27"/>
        <v>67.736661451635499</v>
      </c>
      <c r="AC66" s="90">
        <f t="shared" si="27"/>
        <v>67.965168951459376</v>
      </c>
      <c r="AD66" s="90">
        <f t="shared" si="27"/>
        <v>68.995235043817559</v>
      </c>
      <c r="AE66" s="90">
        <f t="shared" si="27"/>
        <v>68.868467710118551</v>
      </c>
      <c r="AF66" s="90">
        <f t="shared" si="27"/>
        <v>68.193341890697326</v>
      </c>
      <c r="AG66" s="90">
        <f t="shared" si="27"/>
        <v>74.825180041668276</v>
      </c>
      <c r="AH66" s="90">
        <f t="shared" si="27"/>
        <v>62.434479207122436</v>
      </c>
      <c r="AI66" s="71"/>
    </row>
    <row r="67" spans="2:35" ht="16.5" thickBot="1" x14ac:dyDescent="0.3">
      <c r="B67" s="237" t="s">
        <v>66</v>
      </c>
      <c r="C67" s="238"/>
      <c r="D67" s="228"/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29"/>
      <c r="AD67" s="229"/>
      <c r="AE67" s="229"/>
      <c r="AF67" s="229"/>
      <c r="AG67" s="229"/>
      <c r="AH67" s="229"/>
      <c r="AI67" s="230"/>
    </row>
    <row r="68" spans="2:35" x14ac:dyDescent="0.25">
      <c r="B68" s="130" t="s">
        <v>64</v>
      </c>
      <c r="C68" s="131" t="s">
        <v>32</v>
      </c>
      <c r="D68" s="60">
        <f t="shared" ref="D68:AH68" si="28">(D21*1000*4800)/10^6</f>
        <v>291.98399999999998</v>
      </c>
      <c r="E68" s="61">
        <f t="shared" si="28"/>
        <v>280.27199999999999</v>
      </c>
      <c r="F68" s="61">
        <f t="shared" si="28"/>
        <v>300.52800000000002</v>
      </c>
      <c r="G68" s="61">
        <f t="shared" si="28"/>
        <v>299.47199999999998</v>
      </c>
      <c r="H68" s="61">
        <f t="shared" si="28"/>
        <v>304.8</v>
      </c>
      <c r="I68" s="61">
        <f t="shared" si="28"/>
        <v>293.27999999999997</v>
      </c>
      <c r="J68" s="61">
        <f t="shared" si="28"/>
        <v>314.11200000000002</v>
      </c>
      <c r="K68" s="61">
        <f t="shared" si="28"/>
        <v>331.2</v>
      </c>
      <c r="L68" s="61">
        <f t="shared" si="28"/>
        <v>334.608</v>
      </c>
      <c r="M68" s="61">
        <f t="shared" si="28"/>
        <v>348.52800000000002</v>
      </c>
      <c r="N68" s="61">
        <f t="shared" si="28"/>
        <v>354.14400000000001</v>
      </c>
      <c r="O68" s="61">
        <f t="shared" si="28"/>
        <v>310.07999999999993</v>
      </c>
      <c r="P68" s="61">
        <f t="shared" si="28"/>
        <v>286.36799999999999</v>
      </c>
      <c r="Q68" s="61">
        <f t="shared" si="28"/>
        <v>267.74400000000003</v>
      </c>
      <c r="R68" s="61">
        <f t="shared" si="28"/>
        <v>234.96</v>
      </c>
      <c r="S68" s="61">
        <f t="shared" si="28"/>
        <v>236.01599999999999</v>
      </c>
      <c r="T68" s="61">
        <f t="shared" si="28"/>
        <v>196.56</v>
      </c>
      <c r="U68" s="61">
        <f t="shared" si="28"/>
        <v>178.416</v>
      </c>
      <c r="V68" s="61">
        <f t="shared" si="28"/>
        <v>206.976</v>
      </c>
      <c r="W68" s="61">
        <f t="shared" si="28"/>
        <v>238.12799999999999</v>
      </c>
      <c r="X68" s="61">
        <f t="shared" si="28"/>
        <v>171.84</v>
      </c>
      <c r="Y68" s="61">
        <f t="shared" si="28"/>
        <v>173.61600000000001</v>
      </c>
      <c r="Z68" s="61">
        <f t="shared" si="28"/>
        <v>111.456</v>
      </c>
      <c r="AA68" s="61">
        <f t="shared" si="28"/>
        <v>169.536</v>
      </c>
      <c r="AB68" s="61">
        <f t="shared" si="28"/>
        <v>215.08799999999999</v>
      </c>
      <c r="AC68" s="61">
        <f t="shared" si="28"/>
        <v>180.52799999999999</v>
      </c>
      <c r="AD68" s="61">
        <f t="shared" si="28"/>
        <v>192</v>
      </c>
      <c r="AE68" s="61">
        <f t="shared" si="28"/>
        <v>192.48</v>
      </c>
      <c r="AF68" s="61">
        <f t="shared" si="28"/>
        <v>162.43199999999999</v>
      </c>
      <c r="AG68" s="61">
        <f t="shared" si="28"/>
        <v>31.584</v>
      </c>
      <c r="AH68" s="61">
        <f t="shared" si="28"/>
        <v>0</v>
      </c>
      <c r="AI68" s="63">
        <f>SUM(D68:AH68)</f>
        <v>7208.735999999999</v>
      </c>
    </row>
    <row r="69" spans="2:35" x14ac:dyDescent="0.25">
      <c r="B69" s="7" t="s">
        <v>65</v>
      </c>
      <c r="C69" s="8" t="s">
        <v>32</v>
      </c>
      <c r="D69" s="28">
        <f t="shared" ref="D69:AH69" si="29">D40+(((D32)*1000*565))/10^6</f>
        <v>237.52</v>
      </c>
      <c r="E69" s="3">
        <f t="shared" si="29"/>
        <v>231.65</v>
      </c>
      <c r="F69" s="3">
        <f t="shared" si="29"/>
        <v>248.52</v>
      </c>
      <c r="G69" s="3">
        <f t="shared" si="29"/>
        <v>250.17</v>
      </c>
      <c r="H69" s="3">
        <f t="shared" si="29"/>
        <v>254.47499999999999</v>
      </c>
      <c r="I69" s="3">
        <f t="shared" si="29"/>
        <v>238.39</v>
      </c>
      <c r="J69" s="3">
        <f t="shared" si="29"/>
        <v>258.52</v>
      </c>
      <c r="K69" s="3">
        <f t="shared" si="29"/>
        <v>265.13</v>
      </c>
      <c r="L69" s="3">
        <f t="shared" si="29"/>
        <v>269.13</v>
      </c>
      <c r="M69" s="3">
        <f t="shared" si="29"/>
        <v>276</v>
      </c>
      <c r="N69" s="3">
        <f t="shared" si="29"/>
        <v>294.69499999999999</v>
      </c>
      <c r="O69" s="3">
        <f t="shared" si="29"/>
        <v>272.995</v>
      </c>
      <c r="P69" s="3">
        <f t="shared" si="29"/>
        <v>290.69</v>
      </c>
      <c r="Q69" s="3">
        <f t="shared" si="29"/>
        <v>270.01749999999998</v>
      </c>
      <c r="R69" s="3">
        <f t="shared" si="29"/>
        <v>237.86500000000001</v>
      </c>
      <c r="S69" s="3">
        <f t="shared" si="29"/>
        <v>223.73500000000001</v>
      </c>
      <c r="T69" s="3">
        <f t="shared" si="29"/>
        <v>193.60499999999999</v>
      </c>
      <c r="U69" s="3">
        <f t="shared" si="29"/>
        <v>179.345</v>
      </c>
      <c r="V69" s="3">
        <f t="shared" si="29"/>
        <v>200.69499999999999</v>
      </c>
      <c r="W69" s="3">
        <f t="shared" si="29"/>
        <v>180.69499999999999</v>
      </c>
      <c r="X69" s="3">
        <f t="shared" si="29"/>
        <v>160.65</v>
      </c>
      <c r="Y69" s="3">
        <f t="shared" si="29"/>
        <v>144.04</v>
      </c>
      <c r="Z69" s="3">
        <f t="shared" si="29"/>
        <v>63.677999999999997</v>
      </c>
      <c r="AA69" s="3">
        <f t="shared" si="29"/>
        <v>93.215000000000003</v>
      </c>
      <c r="AB69" s="3">
        <f t="shared" si="29"/>
        <v>177.04</v>
      </c>
      <c r="AC69" s="3">
        <f t="shared" si="29"/>
        <v>169.91</v>
      </c>
      <c r="AD69" s="3">
        <f t="shared" si="29"/>
        <v>172.47499999999999</v>
      </c>
      <c r="AE69" s="3">
        <f t="shared" si="29"/>
        <v>174.17</v>
      </c>
      <c r="AF69" s="3">
        <f t="shared" si="29"/>
        <v>140.04</v>
      </c>
      <c r="AG69" s="3">
        <f t="shared" si="29"/>
        <v>26.245000000000001</v>
      </c>
      <c r="AH69" s="3">
        <f t="shared" si="29"/>
        <v>0</v>
      </c>
      <c r="AI69" s="44">
        <f>SUM(D69:AH69)</f>
        <v>6195.3054999999986</v>
      </c>
    </row>
    <row r="70" spans="2:35" ht="15.75" thickBot="1" x14ac:dyDescent="0.3">
      <c r="B70" s="7" t="s">
        <v>67</v>
      </c>
      <c r="C70" s="8" t="s">
        <v>63</v>
      </c>
      <c r="D70" s="90">
        <f>IFERROR((D69/D68)*100,"")</f>
        <v>81.346923119075029</v>
      </c>
      <c r="E70" s="90">
        <f t="shared" ref="E70:AI70" si="30">IFERROR((E69/E68)*100,"")</f>
        <v>82.651852486156301</v>
      </c>
      <c r="F70" s="90">
        <f t="shared" si="30"/>
        <v>82.694457754352328</v>
      </c>
      <c r="G70" s="90">
        <f t="shared" si="30"/>
        <v>83.537025164289147</v>
      </c>
      <c r="H70" s="90">
        <f t="shared" si="30"/>
        <v>83.489173228346445</v>
      </c>
      <c r="I70" s="90">
        <f t="shared" si="30"/>
        <v>81.284097108565206</v>
      </c>
      <c r="J70" s="90">
        <f t="shared" si="30"/>
        <v>82.301854115729412</v>
      </c>
      <c r="K70" s="90">
        <f t="shared" si="30"/>
        <v>80.051328502415458</v>
      </c>
      <c r="L70" s="90">
        <f t="shared" si="30"/>
        <v>80.431430210873629</v>
      </c>
      <c r="M70" s="90">
        <f t="shared" si="30"/>
        <v>79.190194188128345</v>
      </c>
      <c r="N70" s="90">
        <f t="shared" si="30"/>
        <v>83.213325652841775</v>
      </c>
      <c r="O70" s="90">
        <f t="shared" si="30"/>
        <v>88.040183178534591</v>
      </c>
      <c r="P70" s="90">
        <f t="shared" si="30"/>
        <v>101.50924684322271</v>
      </c>
      <c r="Q70" s="90">
        <f t="shared" si="30"/>
        <v>100.84913200669294</v>
      </c>
      <c r="R70" s="90">
        <f t="shared" si="30"/>
        <v>101.23638066053798</v>
      </c>
      <c r="S70" s="90">
        <f t="shared" si="30"/>
        <v>94.796539217680163</v>
      </c>
      <c r="T70" s="90">
        <f t="shared" si="30"/>
        <v>98.496642246642239</v>
      </c>
      <c r="U70" s="90">
        <f t="shared" si="30"/>
        <v>100.52069321137118</v>
      </c>
      <c r="V70" s="90">
        <f t="shared" si="30"/>
        <v>96.965348639455783</v>
      </c>
      <c r="W70" s="90">
        <f t="shared" si="30"/>
        <v>75.881458711281326</v>
      </c>
      <c r="X70" s="90">
        <f t="shared" si="30"/>
        <v>93.488128491620117</v>
      </c>
      <c r="Y70" s="90">
        <f t="shared" si="30"/>
        <v>82.964703713943393</v>
      </c>
      <c r="Z70" s="90">
        <f t="shared" si="30"/>
        <v>57.132859603789832</v>
      </c>
      <c r="AA70" s="90">
        <f t="shared" si="30"/>
        <v>54.982422612306536</v>
      </c>
      <c r="AB70" s="90">
        <f t="shared" si="30"/>
        <v>82.310496169009895</v>
      </c>
      <c r="AC70" s="90">
        <f t="shared" si="30"/>
        <v>94.118363910307551</v>
      </c>
      <c r="AD70" s="90">
        <f t="shared" si="30"/>
        <v>89.830729166666671</v>
      </c>
      <c r="AE70" s="90">
        <f t="shared" si="30"/>
        <v>90.487323358270984</v>
      </c>
      <c r="AF70" s="90">
        <f t="shared" si="30"/>
        <v>86.214539007092199</v>
      </c>
      <c r="AG70" s="90">
        <f t="shared" si="30"/>
        <v>83.095871327254315</v>
      </c>
      <c r="AH70" s="90" t="str">
        <f t="shared" si="30"/>
        <v/>
      </c>
      <c r="AI70" s="90">
        <f t="shared" si="30"/>
        <v>85.941633873122825</v>
      </c>
    </row>
    <row r="71" spans="2:35" x14ac:dyDescent="0.25">
      <c r="B71" s="7" t="s">
        <v>68</v>
      </c>
      <c r="C71" s="8" t="s">
        <v>32</v>
      </c>
      <c r="D71" s="28">
        <f t="shared" ref="D71:AG71" si="31">(D22*1000*4800)/10^6</f>
        <v>177.6</v>
      </c>
      <c r="E71" s="3">
        <f t="shared" si="31"/>
        <v>181.34399999999999</v>
      </c>
      <c r="F71" s="3">
        <f t="shared" si="31"/>
        <v>197.85599999999999</v>
      </c>
      <c r="G71" s="3">
        <f t="shared" si="31"/>
        <v>200.54400000000001</v>
      </c>
      <c r="H71" s="3">
        <f t="shared" si="31"/>
        <v>196.08</v>
      </c>
      <c r="I71" s="3">
        <f t="shared" si="31"/>
        <v>200.73599999999999</v>
      </c>
      <c r="J71" s="3">
        <f t="shared" si="31"/>
        <v>195.98400000000001</v>
      </c>
      <c r="K71" s="3">
        <f t="shared" si="31"/>
        <v>197.61600000000001</v>
      </c>
      <c r="L71" s="3">
        <f t="shared" si="31"/>
        <v>199.96799999999999</v>
      </c>
      <c r="M71" s="3">
        <f t="shared" si="31"/>
        <v>197.85599999999999</v>
      </c>
      <c r="N71" s="3">
        <f t="shared" si="31"/>
        <v>137.85599999999999</v>
      </c>
      <c r="O71" s="3">
        <f t="shared" si="31"/>
        <v>0</v>
      </c>
      <c r="P71" s="3">
        <f t="shared" si="31"/>
        <v>0</v>
      </c>
      <c r="Q71" s="3">
        <f t="shared" si="31"/>
        <v>0</v>
      </c>
      <c r="R71" s="3">
        <f t="shared" si="31"/>
        <v>0</v>
      </c>
      <c r="S71" s="3">
        <f t="shared" si="31"/>
        <v>0</v>
      </c>
      <c r="T71" s="3">
        <f t="shared" si="31"/>
        <v>0</v>
      </c>
      <c r="U71" s="3">
        <f t="shared" si="31"/>
        <v>0</v>
      </c>
      <c r="V71" s="3">
        <f t="shared" si="31"/>
        <v>0</v>
      </c>
      <c r="W71" s="3">
        <f t="shared" si="31"/>
        <v>85.584000000000003</v>
      </c>
      <c r="X71" s="3">
        <f t="shared" si="31"/>
        <v>182.16</v>
      </c>
      <c r="Y71" s="3">
        <f t="shared" si="31"/>
        <v>54.432000000000002</v>
      </c>
      <c r="Z71" s="3">
        <f t="shared" si="31"/>
        <v>82.656000000000006</v>
      </c>
      <c r="AA71" s="3">
        <f t="shared" si="31"/>
        <v>178.08</v>
      </c>
      <c r="AB71" s="3">
        <f t="shared" si="31"/>
        <v>148.32</v>
      </c>
      <c r="AC71" s="3">
        <f t="shared" si="31"/>
        <v>169.87200000000001</v>
      </c>
      <c r="AD71" s="3">
        <f t="shared" si="31"/>
        <v>187.2</v>
      </c>
      <c r="AE71" s="3">
        <f t="shared" si="31"/>
        <v>192.48</v>
      </c>
      <c r="AF71" s="3">
        <f t="shared" si="31"/>
        <v>190.27199999999999</v>
      </c>
      <c r="AG71" s="3">
        <f t="shared" si="31"/>
        <v>98.927999999999997</v>
      </c>
      <c r="AH71" s="3">
        <f t="shared" ref="AH71" si="32">(AH22*1000*4800)/10^6</f>
        <v>62.4</v>
      </c>
      <c r="AI71" s="44">
        <f>SUM(D71:AH71)</f>
        <v>3715.8239999999987</v>
      </c>
    </row>
    <row r="72" spans="2:35" x14ac:dyDescent="0.25">
      <c r="B72" s="7" t="s">
        <v>69</v>
      </c>
      <c r="C72" s="8" t="s">
        <v>32</v>
      </c>
      <c r="D72" s="28">
        <f t="shared" ref="D72:AG72" si="33">D41+(((D33)*1000*565))/10^6</f>
        <v>136.82499999999999</v>
      </c>
      <c r="E72" s="3">
        <f t="shared" si="33"/>
        <v>138.26</v>
      </c>
      <c r="F72" s="3">
        <f t="shared" si="33"/>
        <v>149</v>
      </c>
      <c r="G72" s="3">
        <f t="shared" si="33"/>
        <v>146</v>
      </c>
      <c r="H72" s="3">
        <f t="shared" si="33"/>
        <v>146.82499999999999</v>
      </c>
      <c r="I72" s="3">
        <f t="shared" si="33"/>
        <v>151.65</v>
      </c>
      <c r="J72" s="3">
        <f t="shared" si="33"/>
        <v>149.52000000000001</v>
      </c>
      <c r="K72" s="3">
        <f t="shared" si="33"/>
        <v>146.565</v>
      </c>
      <c r="L72" s="3">
        <f t="shared" si="33"/>
        <v>147</v>
      </c>
      <c r="M72" s="3">
        <f t="shared" si="33"/>
        <v>147</v>
      </c>
      <c r="N72" s="3">
        <f t="shared" si="33"/>
        <v>99</v>
      </c>
      <c r="O72" s="3">
        <f t="shared" si="33"/>
        <v>0</v>
      </c>
      <c r="P72" s="3">
        <f t="shared" si="33"/>
        <v>0</v>
      </c>
      <c r="Q72" s="3">
        <f t="shared" si="33"/>
        <v>0</v>
      </c>
      <c r="R72" s="3">
        <f t="shared" si="33"/>
        <v>0</v>
      </c>
      <c r="S72" s="3">
        <f t="shared" si="33"/>
        <v>0</v>
      </c>
      <c r="T72" s="3">
        <f t="shared" si="33"/>
        <v>0</v>
      </c>
      <c r="U72" s="3">
        <f t="shared" si="33"/>
        <v>0</v>
      </c>
      <c r="V72" s="3">
        <f t="shared" si="33"/>
        <v>0</v>
      </c>
      <c r="W72" s="3">
        <f t="shared" si="33"/>
        <v>57</v>
      </c>
      <c r="X72" s="3">
        <f t="shared" si="33"/>
        <v>128.13</v>
      </c>
      <c r="Y72" s="3">
        <f t="shared" si="33"/>
        <v>45.26</v>
      </c>
      <c r="Z72" s="3">
        <f t="shared" si="33"/>
        <v>39</v>
      </c>
      <c r="AA72" s="3">
        <f t="shared" si="33"/>
        <v>95.954999999999998</v>
      </c>
      <c r="AB72" s="3">
        <f t="shared" si="33"/>
        <v>111.215</v>
      </c>
      <c r="AC72" s="3">
        <f t="shared" si="33"/>
        <v>129.232</v>
      </c>
      <c r="AD72" s="3">
        <f t="shared" si="33"/>
        <v>126.91</v>
      </c>
      <c r="AE72" s="3">
        <f t="shared" si="33"/>
        <v>125.78</v>
      </c>
      <c r="AF72" s="3">
        <f t="shared" si="33"/>
        <v>129.345</v>
      </c>
      <c r="AG72" s="3">
        <f t="shared" si="33"/>
        <v>51.7</v>
      </c>
      <c r="AH72" s="3">
        <f t="shared" ref="AH72" si="34">AH41+(((AH33)*1000*565))/10^6</f>
        <v>48</v>
      </c>
      <c r="AI72" s="44">
        <f>SUM(D72:AH72)</f>
        <v>2645.1719999999996</v>
      </c>
    </row>
    <row r="73" spans="2:35" ht="15.75" thickBot="1" x14ac:dyDescent="0.3">
      <c r="B73" s="132" t="s">
        <v>70</v>
      </c>
      <c r="C73" s="133" t="s">
        <v>63</v>
      </c>
      <c r="D73" s="90">
        <f>IFERROR((D72/D71)*100,"")</f>
        <v>77.041103603603602</v>
      </c>
      <c r="E73" s="90">
        <f t="shared" ref="E73:AI73" si="35">IFERROR((E72/E71)*100,"")</f>
        <v>76.241838715369681</v>
      </c>
      <c r="F73" s="90">
        <f t="shared" si="35"/>
        <v>75.307294193757073</v>
      </c>
      <c r="G73" s="90">
        <f t="shared" si="35"/>
        <v>72.8019786181586</v>
      </c>
      <c r="H73" s="90">
        <f t="shared" si="35"/>
        <v>74.880150958792328</v>
      </c>
      <c r="I73" s="90">
        <f t="shared" si="35"/>
        <v>75.546987087517934</v>
      </c>
      <c r="J73" s="90">
        <f t="shared" si="35"/>
        <v>76.29194219936322</v>
      </c>
      <c r="K73" s="90">
        <f t="shared" si="35"/>
        <v>74.16656546028662</v>
      </c>
      <c r="L73" s="90">
        <f t="shared" si="35"/>
        <v>73.511761881901108</v>
      </c>
      <c r="M73" s="90">
        <f t="shared" si="35"/>
        <v>74.296458030082491</v>
      </c>
      <c r="N73" s="90">
        <f t="shared" si="35"/>
        <v>71.814066852367688</v>
      </c>
      <c r="O73" s="90" t="str">
        <f t="shared" si="35"/>
        <v/>
      </c>
      <c r="P73" s="90" t="str">
        <f t="shared" si="35"/>
        <v/>
      </c>
      <c r="Q73" s="90" t="str">
        <f t="shared" si="35"/>
        <v/>
      </c>
      <c r="R73" s="90" t="str">
        <f t="shared" si="35"/>
        <v/>
      </c>
      <c r="S73" s="90" t="str">
        <f t="shared" si="35"/>
        <v/>
      </c>
      <c r="T73" s="90" t="str">
        <f t="shared" si="35"/>
        <v/>
      </c>
      <c r="U73" s="90" t="str">
        <f t="shared" si="35"/>
        <v/>
      </c>
      <c r="V73" s="90" t="str">
        <f t="shared" si="35"/>
        <v/>
      </c>
      <c r="W73" s="90">
        <f t="shared" si="35"/>
        <v>66.601233875490735</v>
      </c>
      <c r="X73" s="90">
        <f t="shared" si="35"/>
        <v>70.339262187088266</v>
      </c>
      <c r="Y73" s="90">
        <f t="shared" si="35"/>
        <v>83.149617871840093</v>
      </c>
      <c r="Z73" s="90">
        <f t="shared" si="35"/>
        <v>47.183507549361202</v>
      </c>
      <c r="AA73" s="90">
        <f t="shared" si="35"/>
        <v>53.883086253369271</v>
      </c>
      <c r="AB73" s="90">
        <f t="shared" si="35"/>
        <v>74.983144552319317</v>
      </c>
      <c r="AC73" s="90">
        <f t="shared" si="35"/>
        <v>76.076104360930572</v>
      </c>
      <c r="AD73" s="90">
        <f t="shared" si="35"/>
        <v>67.793803418803421</v>
      </c>
      <c r="AE73" s="90">
        <f t="shared" si="35"/>
        <v>65.347049044056533</v>
      </c>
      <c r="AF73" s="90">
        <f t="shared" si="35"/>
        <v>67.978998486377392</v>
      </c>
      <c r="AG73" s="90">
        <f t="shared" si="35"/>
        <v>52.260229661976389</v>
      </c>
      <c r="AH73" s="90">
        <f t="shared" ref="AH73" si="36">IFERROR((AH72/AH71)*100,"")</f>
        <v>76.923076923076934</v>
      </c>
      <c r="AI73" s="90">
        <f t="shared" si="35"/>
        <v>71.186686990557163</v>
      </c>
    </row>
    <row r="74" spans="2:35" ht="16.5" thickBot="1" x14ac:dyDescent="0.3">
      <c r="B74" s="237" t="s">
        <v>72</v>
      </c>
      <c r="C74" s="238"/>
      <c r="D74" s="228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29"/>
      <c r="AC74" s="229"/>
      <c r="AD74" s="229"/>
      <c r="AE74" s="229"/>
      <c r="AF74" s="229"/>
      <c r="AG74" s="229"/>
      <c r="AH74" s="229"/>
      <c r="AI74" s="230"/>
    </row>
    <row r="75" spans="2:35" x14ac:dyDescent="0.25">
      <c r="B75" s="130" t="s">
        <v>71</v>
      </c>
      <c r="C75" s="134" t="s">
        <v>32</v>
      </c>
      <c r="D75" s="60">
        <f t="shared" ref="D75:AH75" si="37">SUM(D42:D44)</f>
        <v>0</v>
      </c>
      <c r="E75" s="61">
        <f t="shared" si="37"/>
        <v>0</v>
      </c>
      <c r="F75" s="61">
        <f t="shared" si="37"/>
        <v>0</v>
      </c>
      <c r="G75" s="61">
        <f t="shared" si="37"/>
        <v>0</v>
      </c>
      <c r="H75" s="61">
        <f t="shared" si="37"/>
        <v>0</v>
      </c>
      <c r="I75" s="61">
        <f t="shared" si="37"/>
        <v>0</v>
      </c>
      <c r="J75" s="61">
        <f t="shared" si="37"/>
        <v>0</v>
      </c>
      <c r="K75" s="61">
        <f t="shared" si="37"/>
        <v>0</v>
      </c>
      <c r="L75" s="61">
        <f t="shared" si="37"/>
        <v>0</v>
      </c>
      <c r="M75" s="61">
        <f t="shared" si="37"/>
        <v>0</v>
      </c>
      <c r="N75" s="61">
        <f t="shared" si="37"/>
        <v>0</v>
      </c>
      <c r="O75" s="61">
        <f t="shared" si="37"/>
        <v>0</v>
      </c>
      <c r="P75" s="61">
        <f t="shared" si="37"/>
        <v>0</v>
      </c>
      <c r="Q75" s="61">
        <f t="shared" si="37"/>
        <v>0</v>
      </c>
      <c r="R75" s="61">
        <f t="shared" si="37"/>
        <v>0</v>
      </c>
      <c r="S75" s="61">
        <f t="shared" si="37"/>
        <v>0</v>
      </c>
      <c r="T75" s="61">
        <f t="shared" si="37"/>
        <v>0</v>
      </c>
      <c r="U75" s="61">
        <f t="shared" si="37"/>
        <v>16.748823000000002</v>
      </c>
      <c r="V75" s="61">
        <f t="shared" si="37"/>
        <v>95.362276799999989</v>
      </c>
      <c r="W75" s="61">
        <f t="shared" si="37"/>
        <v>53.678427599999992</v>
      </c>
      <c r="X75" s="61">
        <f t="shared" si="37"/>
        <v>0</v>
      </c>
      <c r="Y75" s="61">
        <f t="shared" si="37"/>
        <v>0</v>
      </c>
      <c r="Z75" s="61">
        <f t="shared" si="37"/>
        <v>0</v>
      </c>
      <c r="AA75" s="61">
        <f t="shared" si="37"/>
        <v>0</v>
      </c>
      <c r="AB75" s="61">
        <f t="shared" si="37"/>
        <v>0</v>
      </c>
      <c r="AC75" s="61">
        <f t="shared" si="37"/>
        <v>0</v>
      </c>
      <c r="AD75" s="61">
        <f t="shared" si="37"/>
        <v>0</v>
      </c>
      <c r="AE75" s="61">
        <f t="shared" si="37"/>
        <v>0</v>
      </c>
      <c r="AF75" s="61">
        <f t="shared" si="37"/>
        <v>0</v>
      </c>
      <c r="AG75" s="61">
        <f t="shared" si="37"/>
        <v>78.829592099999999</v>
      </c>
      <c r="AH75" s="61">
        <f t="shared" si="37"/>
        <v>79.607442599999999</v>
      </c>
      <c r="AI75" s="63">
        <f>SUM(D75:AH75)</f>
        <v>324.22656210000002</v>
      </c>
    </row>
    <row r="76" spans="2:35" x14ac:dyDescent="0.25">
      <c r="B76" s="7" t="s">
        <v>58</v>
      </c>
      <c r="C76" s="54" t="s">
        <v>32</v>
      </c>
      <c r="D76" s="28">
        <f t="shared" ref="D76:AH76" si="38">(SUM(D34:D37)*1000*565)/10^6</f>
        <v>0.45355714285714283</v>
      </c>
      <c r="E76" s="28">
        <f t="shared" si="38"/>
        <v>2.6834785714285712</v>
      </c>
      <c r="F76" s="28">
        <f t="shared" si="38"/>
        <v>20.334478571428569</v>
      </c>
      <c r="G76" s="28">
        <f t="shared" si="38"/>
        <v>7.6726071428571423</v>
      </c>
      <c r="H76" s="28">
        <f t="shared" si="38"/>
        <v>0.94484285714285721</v>
      </c>
      <c r="I76" s="28">
        <f t="shared" si="38"/>
        <v>3.4394071428571431</v>
      </c>
      <c r="J76" s="28">
        <f t="shared" si="38"/>
        <v>3.2882214285714286</v>
      </c>
      <c r="K76" s="28">
        <f t="shared" si="38"/>
        <v>0.75592857142857151</v>
      </c>
      <c r="L76" s="28">
        <f t="shared" si="38"/>
        <v>1.2472142857142858</v>
      </c>
      <c r="M76" s="28">
        <f t="shared" si="38"/>
        <v>0.83152142857142874</v>
      </c>
      <c r="N76" s="28">
        <f t="shared" si="38"/>
        <v>12.472821428571429</v>
      </c>
      <c r="O76" s="28">
        <f t="shared" si="38"/>
        <v>49.766428571428577</v>
      </c>
      <c r="P76" s="28">
        <f t="shared" si="38"/>
        <v>58.244228571428572</v>
      </c>
      <c r="Q76" s="28">
        <f t="shared" si="38"/>
        <v>16.554835714285716</v>
      </c>
      <c r="R76" s="28">
        <f t="shared" si="38"/>
        <v>37.909750000000003</v>
      </c>
      <c r="S76" s="28">
        <f t="shared" si="38"/>
        <v>37.040567857142861</v>
      </c>
      <c r="T76" s="28">
        <f t="shared" si="38"/>
        <v>0.68033571428571427</v>
      </c>
      <c r="U76" s="28">
        <f t="shared" si="38"/>
        <v>74.723471428571429</v>
      </c>
      <c r="V76" s="28">
        <f t="shared" si="38"/>
        <v>13.028571428571428</v>
      </c>
      <c r="W76" s="28">
        <f t="shared" si="38"/>
        <v>0.56687857142857156</v>
      </c>
      <c r="X76" s="28">
        <f t="shared" si="38"/>
        <v>0.94484285714285721</v>
      </c>
      <c r="Y76" s="28">
        <f t="shared" si="38"/>
        <v>0.83152142857142874</v>
      </c>
      <c r="Z76" s="28">
        <f t="shared" si="38"/>
        <v>11.490114285714286</v>
      </c>
      <c r="AA76" s="28">
        <f t="shared" si="38"/>
        <v>1.2472821428571428</v>
      </c>
      <c r="AB76" s="28">
        <f t="shared" si="38"/>
        <v>13.833492857142858</v>
      </c>
      <c r="AC76" s="28">
        <f t="shared" si="38"/>
        <v>28.838675000000002</v>
      </c>
      <c r="AD76" s="28">
        <f t="shared" si="38"/>
        <v>26.986650000000004</v>
      </c>
      <c r="AE76" s="28">
        <f t="shared" si="38"/>
        <v>37.002703571428569</v>
      </c>
      <c r="AF76" s="28">
        <f t="shared" si="38"/>
        <v>28.385117857142859</v>
      </c>
      <c r="AG76" s="28">
        <f t="shared" si="38"/>
        <v>28.649679285714292</v>
      </c>
      <c r="AH76" s="28">
        <f t="shared" si="38"/>
        <v>59.869542857142854</v>
      </c>
      <c r="AI76" s="44">
        <f>SUM(D76:AH76)</f>
        <v>580.71876857142865</v>
      </c>
    </row>
    <row r="77" spans="2:35" s="1" customFormat="1" ht="45" x14ac:dyDescent="0.25">
      <c r="B77" s="9" t="s">
        <v>102</v>
      </c>
      <c r="C77" s="54" t="s">
        <v>32</v>
      </c>
      <c r="D77" s="28">
        <f t="shared" ref="D77:AH77" si="39">D65+D72+D69+((D24*860.5)/10^6)+D75+D76</f>
        <v>644.65345774285709</v>
      </c>
      <c r="E77" s="3">
        <f t="shared" si="39"/>
        <v>652.02566973142859</v>
      </c>
      <c r="F77" s="3">
        <f t="shared" si="39"/>
        <v>722.43055969142858</v>
      </c>
      <c r="G77" s="3">
        <f t="shared" si="39"/>
        <v>704.98506058285716</v>
      </c>
      <c r="H77" s="3">
        <f t="shared" si="39"/>
        <v>715.86199065714277</v>
      </c>
      <c r="I77" s="3">
        <f t="shared" si="39"/>
        <v>713.9925389428571</v>
      </c>
      <c r="J77" s="3">
        <f t="shared" si="39"/>
        <v>722.69471206857145</v>
      </c>
      <c r="K77" s="3">
        <f t="shared" si="39"/>
        <v>704.97585417142864</v>
      </c>
      <c r="L77" s="3">
        <f t="shared" si="39"/>
        <v>720.57495208571436</v>
      </c>
      <c r="M77" s="3">
        <f t="shared" si="39"/>
        <v>720.21001558857154</v>
      </c>
      <c r="N77" s="3">
        <f t="shared" si="39"/>
        <v>696.95370842857153</v>
      </c>
      <c r="O77" s="3">
        <f t="shared" si="39"/>
        <v>598.8235735714286</v>
      </c>
      <c r="P77" s="3">
        <f t="shared" si="39"/>
        <v>620.31594497142862</v>
      </c>
      <c r="Q77" s="3">
        <f t="shared" si="39"/>
        <v>527.46700271428574</v>
      </c>
      <c r="R77" s="3">
        <f t="shared" si="39"/>
        <v>495.99890232000007</v>
      </c>
      <c r="S77" s="3">
        <f t="shared" si="39"/>
        <v>453.77143533714286</v>
      </c>
      <c r="T77" s="3">
        <f t="shared" si="39"/>
        <v>406.95242267428574</v>
      </c>
      <c r="U77" s="3">
        <f t="shared" si="39"/>
        <v>442.75146698857145</v>
      </c>
      <c r="V77" s="3">
        <f t="shared" si="39"/>
        <v>551.37464678857145</v>
      </c>
      <c r="W77" s="3">
        <f t="shared" si="39"/>
        <v>524.6040620114286</v>
      </c>
      <c r="X77" s="3">
        <f t="shared" si="39"/>
        <v>534.11803305714272</v>
      </c>
      <c r="Y77" s="3">
        <f t="shared" si="39"/>
        <v>420.43019008857141</v>
      </c>
      <c r="Z77" s="3">
        <f t="shared" si="39"/>
        <v>349.67006776571429</v>
      </c>
      <c r="AA77" s="3">
        <f t="shared" si="39"/>
        <v>447.17716098285717</v>
      </c>
      <c r="AB77" s="3">
        <f t="shared" si="39"/>
        <v>573.01834325714276</v>
      </c>
      <c r="AC77" s="3">
        <f t="shared" si="39"/>
        <v>601.57384403999993</v>
      </c>
      <c r="AD77" s="3">
        <f t="shared" si="39"/>
        <v>593.25093867999999</v>
      </c>
      <c r="AE77" s="3">
        <f t="shared" si="39"/>
        <v>596.85611157142853</v>
      </c>
      <c r="AF77" s="3">
        <f t="shared" si="39"/>
        <v>554.93464209714284</v>
      </c>
      <c r="AG77" s="3">
        <f t="shared" si="39"/>
        <v>539.89919986571431</v>
      </c>
      <c r="AH77" s="3">
        <f t="shared" si="39"/>
        <v>460.65932574834289</v>
      </c>
      <c r="AI77" s="44">
        <f>SUM(D77:AH77)</f>
        <v>18013.005834222629</v>
      </c>
    </row>
    <row r="78" spans="2:35" s="1" customFormat="1" ht="30" x14ac:dyDescent="0.25">
      <c r="B78" s="9" t="s">
        <v>103</v>
      </c>
      <c r="C78" s="54" t="s">
        <v>44</v>
      </c>
      <c r="D78" s="28">
        <f t="shared" ref="D78:AH78" si="40">(((D13+D14+D15)*D49)+((D21+D22)*1000*D50)+(D24*D51)+((SUM(D5:D12))*D49))</f>
        <v>1279885.6335100001</v>
      </c>
      <c r="E78" s="28">
        <f t="shared" si="40"/>
        <v>1309427.9378000002</v>
      </c>
      <c r="F78" s="28">
        <f t="shared" si="40"/>
        <v>1429891.3502000002</v>
      </c>
      <c r="G78" s="28">
        <f t="shared" si="40"/>
        <v>1408136.4310000001</v>
      </c>
      <c r="H78" s="28">
        <f t="shared" si="40"/>
        <v>1442100.4866000002</v>
      </c>
      <c r="I78" s="28">
        <f t="shared" si="40"/>
        <v>1469337.9087000003</v>
      </c>
      <c r="J78" s="28">
        <f t="shared" si="40"/>
        <v>1465959.9286</v>
      </c>
      <c r="K78" s="28">
        <f t="shared" si="40"/>
        <v>1412943.6244999999</v>
      </c>
      <c r="L78" s="28">
        <f t="shared" si="40"/>
        <v>1447971.4010000001</v>
      </c>
      <c r="M78" s="28">
        <f t="shared" si="40"/>
        <v>1437828.4265999999</v>
      </c>
      <c r="N78" s="28">
        <f t="shared" si="40"/>
        <v>1372738.9765000001</v>
      </c>
      <c r="O78" s="28">
        <f t="shared" si="40"/>
        <v>1209556.08</v>
      </c>
      <c r="P78" s="28">
        <f t="shared" si="40"/>
        <v>1180048.1069000002</v>
      </c>
      <c r="Q78" s="28">
        <f t="shared" si="40"/>
        <v>1052270.7968000001</v>
      </c>
      <c r="R78" s="28">
        <f t="shared" si="40"/>
        <v>1025286.7825000001</v>
      </c>
      <c r="S78" s="28">
        <f t="shared" si="40"/>
        <v>996642.57185000007</v>
      </c>
      <c r="T78" s="28">
        <f t="shared" si="40"/>
        <v>890712.69010000012</v>
      </c>
      <c r="U78" s="28">
        <f t="shared" si="40"/>
        <v>1037235.2344000002</v>
      </c>
      <c r="V78" s="28">
        <f t="shared" si="40"/>
        <v>1234743.4088000001</v>
      </c>
      <c r="W78" s="28">
        <f t="shared" si="40"/>
        <v>1201854.7420999999</v>
      </c>
      <c r="X78" s="28">
        <f t="shared" si="40"/>
        <v>1129780.5108</v>
      </c>
      <c r="Y78" s="28">
        <f t="shared" si="40"/>
        <v>977780.14170000004</v>
      </c>
      <c r="Z78" s="28">
        <f t="shared" si="40"/>
        <v>972517.94720000005</v>
      </c>
      <c r="AA78" s="28">
        <f t="shared" si="40"/>
        <v>1135488.18616</v>
      </c>
      <c r="AB78" s="28">
        <f t="shared" si="40"/>
        <v>1209348.3997000002</v>
      </c>
      <c r="AC78" s="28">
        <f t="shared" si="40"/>
        <v>1219543.41665</v>
      </c>
      <c r="AD78" s="28">
        <f t="shared" si="40"/>
        <v>1209742.1717000001</v>
      </c>
      <c r="AE78" s="28">
        <f t="shared" si="40"/>
        <v>1217863.5361500001</v>
      </c>
      <c r="AF78" s="28">
        <f t="shared" si="40"/>
        <v>1174549.16665</v>
      </c>
      <c r="AG78" s="28">
        <f t="shared" si="40"/>
        <v>1350451.9953680001</v>
      </c>
      <c r="AH78" s="28">
        <f t="shared" si="40"/>
        <v>1291997.0948090001</v>
      </c>
      <c r="AI78" s="44">
        <f>SUM(D78:AH78)</f>
        <v>38193635.085347004</v>
      </c>
    </row>
    <row r="79" spans="2:35" s="2" customFormat="1" ht="15.75" thickBot="1" x14ac:dyDescent="0.3">
      <c r="B79" s="55" t="s">
        <v>60</v>
      </c>
      <c r="C79" s="56" t="s">
        <v>56</v>
      </c>
      <c r="D79" s="57">
        <f>IFERROR(D78/D77,"")</f>
        <v>1985.3855092801316</v>
      </c>
      <c r="E79" s="57">
        <f t="shared" ref="E79:AH79" si="41">IFERROR(E78/E77,"")</f>
        <v>2008.2459918170978</v>
      </c>
      <c r="F79" s="57">
        <f t="shared" si="41"/>
        <v>1979.2786047294967</v>
      </c>
      <c r="G79" s="57">
        <f t="shared" si="41"/>
        <v>1997.3989659239046</v>
      </c>
      <c r="H79" s="57">
        <f t="shared" si="41"/>
        <v>2014.4951197593118</v>
      </c>
      <c r="I79" s="57">
        <f t="shared" si="41"/>
        <v>2057.9177352126303</v>
      </c>
      <c r="J79" s="57">
        <f t="shared" si="41"/>
        <v>2028.4636155756255</v>
      </c>
      <c r="K79" s="57">
        <f t="shared" si="41"/>
        <v>2004.2439980595634</v>
      </c>
      <c r="L79" s="57">
        <f t="shared" si="41"/>
        <v>2009.4667415358062</v>
      </c>
      <c r="M79" s="57">
        <f t="shared" si="41"/>
        <v>1996.4015988100009</v>
      </c>
      <c r="N79" s="57">
        <f t="shared" si="41"/>
        <v>1969.6271931677188</v>
      </c>
      <c r="O79" s="57">
        <f t="shared" si="41"/>
        <v>2019.8872145031251</v>
      </c>
      <c r="P79" s="57">
        <f t="shared" si="41"/>
        <v>1902.3339903899337</v>
      </c>
      <c r="Q79" s="57">
        <f t="shared" si="41"/>
        <v>1994.9509474244517</v>
      </c>
      <c r="R79" s="57">
        <f t="shared" si="41"/>
        <v>2067.1150232476184</v>
      </c>
      <c r="S79" s="57">
        <f t="shared" si="41"/>
        <v>2196.3537019678533</v>
      </c>
      <c r="T79" s="57">
        <f t="shared" si="41"/>
        <v>2188.7391264233943</v>
      </c>
      <c r="U79" s="57">
        <f t="shared" si="41"/>
        <v>2342.7031003530788</v>
      </c>
      <c r="V79" s="57">
        <f t="shared" si="41"/>
        <v>2239.3909767009495</v>
      </c>
      <c r="W79" s="57">
        <f t="shared" si="41"/>
        <v>2290.9749068504493</v>
      </c>
      <c r="X79" s="57">
        <f t="shared" si="41"/>
        <v>2115.2262999499408</v>
      </c>
      <c r="Y79" s="57">
        <f t="shared" si="41"/>
        <v>2325.6658649894111</v>
      </c>
      <c r="Z79" s="57">
        <f t="shared" si="41"/>
        <v>2781.2444840191638</v>
      </c>
      <c r="AA79" s="57">
        <f t="shared" si="41"/>
        <v>2539.2356435742249</v>
      </c>
      <c r="AB79" s="57">
        <f t="shared" si="41"/>
        <v>2110.488109029528</v>
      </c>
      <c r="AC79" s="57">
        <f t="shared" si="41"/>
        <v>2027.2547231440301</v>
      </c>
      <c r="AD79" s="57">
        <f t="shared" si="41"/>
        <v>2039.1744754617841</v>
      </c>
      <c r="AE79" s="57">
        <f t="shared" si="41"/>
        <v>2040.4642132985057</v>
      </c>
      <c r="AF79" s="57">
        <f t="shared" si="41"/>
        <v>2116.5540543860875</v>
      </c>
      <c r="AG79" s="57">
        <f t="shared" si="41"/>
        <v>2501.3039391499183</v>
      </c>
      <c r="AH79" s="57">
        <f t="shared" si="41"/>
        <v>2804.6693567098546</v>
      </c>
      <c r="AI79" s="47"/>
    </row>
    <row r="80" spans="2:35" ht="15.75" thickBot="1" x14ac:dyDescent="0.3"/>
    <row r="81" spans="2:35" ht="30" x14ac:dyDescent="0.25">
      <c r="B81" s="184" t="s">
        <v>143</v>
      </c>
      <c r="C81" s="185" t="s">
        <v>32</v>
      </c>
      <c r="D81" s="182">
        <f>D65+D72+D69+D75+D76</f>
        <v>638.93113274285713</v>
      </c>
      <c r="E81" s="180">
        <f t="shared" ref="E81:AH81" si="42">E65+E72+E69+E75+E76</f>
        <v>646.56149473142864</v>
      </c>
      <c r="F81" s="180">
        <f t="shared" si="42"/>
        <v>716.75125969142857</v>
      </c>
      <c r="G81" s="180">
        <f t="shared" si="42"/>
        <v>697.41266058285714</v>
      </c>
      <c r="H81" s="180">
        <f t="shared" si="42"/>
        <v>707.30001565714281</v>
      </c>
      <c r="I81" s="180">
        <f t="shared" si="42"/>
        <v>703.15023894285707</v>
      </c>
      <c r="J81" s="180">
        <f t="shared" si="42"/>
        <v>712.71291206857143</v>
      </c>
      <c r="K81" s="180">
        <f t="shared" si="42"/>
        <v>697.91975417142862</v>
      </c>
      <c r="L81" s="180">
        <f t="shared" si="42"/>
        <v>715.7131270857144</v>
      </c>
      <c r="M81" s="180">
        <f t="shared" si="42"/>
        <v>711.00266558857152</v>
      </c>
      <c r="N81" s="180">
        <f t="shared" si="42"/>
        <v>692.17793342857158</v>
      </c>
      <c r="O81" s="180">
        <f t="shared" si="42"/>
        <v>593.96174857142864</v>
      </c>
      <c r="P81" s="180">
        <f t="shared" si="42"/>
        <v>615.41109497142861</v>
      </c>
      <c r="Q81" s="180">
        <f t="shared" si="42"/>
        <v>522.34702771428567</v>
      </c>
      <c r="R81" s="180">
        <f t="shared" si="42"/>
        <v>487.22180232000005</v>
      </c>
      <c r="S81" s="180">
        <f t="shared" si="42"/>
        <v>442.06863533714284</v>
      </c>
      <c r="T81" s="180">
        <f t="shared" si="42"/>
        <v>401.87547267428573</v>
      </c>
      <c r="U81" s="180">
        <f t="shared" si="42"/>
        <v>416.50621698857145</v>
      </c>
      <c r="V81" s="180">
        <f t="shared" si="42"/>
        <v>546.31490678857142</v>
      </c>
      <c r="W81" s="180">
        <f t="shared" si="42"/>
        <v>519.44106201142858</v>
      </c>
      <c r="X81" s="180">
        <f t="shared" si="42"/>
        <v>528.82595805714277</v>
      </c>
      <c r="Y81" s="180">
        <f t="shared" si="42"/>
        <v>415.1381150885714</v>
      </c>
      <c r="Z81" s="180">
        <f t="shared" si="42"/>
        <v>343.68959276571428</v>
      </c>
      <c r="AA81" s="180">
        <f t="shared" si="42"/>
        <v>443.04676098285717</v>
      </c>
      <c r="AB81" s="180">
        <f t="shared" si="42"/>
        <v>567.85534325714275</v>
      </c>
      <c r="AC81" s="180">
        <f t="shared" si="42"/>
        <v>596.97016903999997</v>
      </c>
      <c r="AD81" s="180">
        <f t="shared" si="42"/>
        <v>589.07751368000004</v>
      </c>
      <c r="AE81" s="180">
        <f t="shared" si="42"/>
        <v>591.60706157142852</v>
      </c>
      <c r="AF81" s="180">
        <f t="shared" si="42"/>
        <v>549.64256709714289</v>
      </c>
      <c r="AG81" s="180">
        <f t="shared" si="42"/>
        <v>534.4780498657143</v>
      </c>
      <c r="AH81" s="180">
        <f t="shared" si="42"/>
        <v>452.69970074834288</v>
      </c>
      <c r="AI81" s="44">
        <f>SUM(D81:AH81)</f>
        <v>17797.811994222629</v>
      </c>
    </row>
    <row r="82" spans="2:35" ht="30" x14ac:dyDescent="0.25">
      <c r="B82" s="186" t="s">
        <v>142</v>
      </c>
      <c r="C82" s="187" t="s">
        <v>44</v>
      </c>
      <c r="D82" s="183">
        <f>(((D13+D14+D15)*D49)+((D21+D22)*1000*D50)+((SUM(D5:D12))*D49))</f>
        <v>1223094.6335100001</v>
      </c>
      <c r="E82" s="181">
        <f t="shared" ref="E82:AH82" si="43">(((E13+E14+E15)*E49)+((E21+E22)*1000*E50)+((SUM(E5:E12))*E49))</f>
        <v>1255198.9378000002</v>
      </c>
      <c r="F82" s="181">
        <f t="shared" si="43"/>
        <v>1373527.3502000002</v>
      </c>
      <c r="G82" s="181">
        <f t="shared" si="43"/>
        <v>1332984.4310000001</v>
      </c>
      <c r="H82" s="181">
        <f t="shared" si="43"/>
        <v>1357127.4866000002</v>
      </c>
      <c r="I82" s="181">
        <f t="shared" si="43"/>
        <v>1361733.9087000003</v>
      </c>
      <c r="J82" s="181">
        <f t="shared" si="43"/>
        <v>1366895.9286</v>
      </c>
      <c r="K82" s="181">
        <f t="shared" si="43"/>
        <v>1342915.6244999999</v>
      </c>
      <c r="L82" s="181">
        <f t="shared" si="43"/>
        <v>1399720.4010000001</v>
      </c>
      <c r="M82" s="181">
        <f t="shared" si="43"/>
        <v>1346450.4265999999</v>
      </c>
      <c r="N82" s="181">
        <f t="shared" si="43"/>
        <v>1325341.9765000001</v>
      </c>
      <c r="O82" s="181">
        <f t="shared" si="43"/>
        <v>1161305.08</v>
      </c>
      <c r="P82" s="181">
        <f t="shared" si="43"/>
        <v>1131370.1069000002</v>
      </c>
      <c r="Q82" s="181">
        <f t="shared" si="43"/>
        <v>1001457.7968</v>
      </c>
      <c r="R82" s="181">
        <f t="shared" si="43"/>
        <v>938178.78250000009</v>
      </c>
      <c r="S82" s="181">
        <f t="shared" si="43"/>
        <v>880498.57185000007</v>
      </c>
      <c r="T82" s="181">
        <f t="shared" si="43"/>
        <v>840326.69010000012</v>
      </c>
      <c r="U82" s="181">
        <f t="shared" si="43"/>
        <v>776765.23440000019</v>
      </c>
      <c r="V82" s="181">
        <f t="shared" si="43"/>
        <v>1184528.2088000001</v>
      </c>
      <c r="W82" s="181">
        <f t="shared" si="43"/>
        <v>1150614.7420999999</v>
      </c>
      <c r="X82" s="181">
        <f t="shared" si="43"/>
        <v>1077259.5108</v>
      </c>
      <c r="Y82" s="181">
        <f t="shared" si="43"/>
        <v>925259.14170000004</v>
      </c>
      <c r="Z82" s="181">
        <f t="shared" si="43"/>
        <v>913164.94720000005</v>
      </c>
      <c r="AA82" s="181">
        <f t="shared" si="43"/>
        <v>1094496.18616</v>
      </c>
      <c r="AB82" s="181">
        <f t="shared" si="43"/>
        <v>1158108.3997000002</v>
      </c>
      <c r="AC82" s="181">
        <f t="shared" si="43"/>
        <v>1173854.41665</v>
      </c>
      <c r="AD82" s="181">
        <f t="shared" si="43"/>
        <v>1168323.1717000001</v>
      </c>
      <c r="AE82" s="181">
        <f t="shared" si="43"/>
        <v>1165769.5361500001</v>
      </c>
      <c r="AF82" s="181">
        <f t="shared" si="43"/>
        <v>1122028.16665</v>
      </c>
      <c r="AG82" s="181">
        <f t="shared" si="43"/>
        <v>1296649.9953680001</v>
      </c>
      <c r="AH82" s="181">
        <f t="shared" si="43"/>
        <v>1213002.0948090001</v>
      </c>
      <c r="AI82" s="44">
        <f>SUM(D82:AH82)</f>
        <v>36057951.885347001</v>
      </c>
    </row>
    <row r="83" spans="2:35" ht="15.75" thickBot="1" x14ac:dyDescent="0.3">
      <c r="B83" s="188" t="s">
        <v>60</v>
      </c>
      <c r="C83" s="189" t="s">
        <v>56</v>
      </c>
      <c r="D83" s="179">
        <f>IFERROR(D82/D81,"")</f>
        <v>1914.2824176674517</v>
      </c>
      <c r="E83" s="57">
        <f t="shared" ref="E83:AG83" si="44">IFERROR(E82/E81,"")</f>
        <v>1941.3450198134515</v>
      </c>
      <c r="F83" s="57">
        <f t="shared" si="44"/>
        <v>1916.3235943126531</v>
      </c>
      <c r="G83" s="57">
        <f t="shared" si="44"/>
        <v>1911.3281222712087</v>
      </c>
      <c r="H83" s="57">
        <f t="shared" si="44"/>
        <v>1918.7437530863215</v>
      </c>
      <c r="I83" s="57">
        <f t="shared" si="44"/>
        <v>1936.618710031704</v>
      </c>
      <c r="J83" s="57">
        <f t="shared" si="44"/>
        <v>1917.8773184180623</v>
      </c>
      <c r="K83" s="57">
        <f t="shared" si="44"/>
        <v>1924.1690989164097</v>
      </c>
      <c r="L83" s="57">
        <f t="shared" si="44"/>
        <v>1955.7003330363234</v>
      </c>
      <c r="M83" s="57">
        <f t="shared" si="44"/>
        <v>1893.7347098205344</v>
      </c>
      <c r="N83" s="57">
        <f t="shared" si="44"/>
        <v>1914.7417340150835</v>
      </c>
      <c r="O83" s="57">
        <f t="shared" si="44"/>
        <v>1955.1849640033577</v>
      </c>
      <c r="P83" s="57">
        <f t="shared" si="44"/>
        <v>1838.3973187102288</v>
      </c>
      <c r="Q83" s="57">
        <f t="shared" si="44"/>
        <v>1917.2269461974984</v>
      </c>
      <c r="R83" s="57">
        <f t="shared" si="44"/>
        <v>1925.5681458273868</v>
      </c>
      <c r="S83" s="57">
        <f t="shared" si="44"/>
        <v>1991.7689278690614</v>
      </c>
      <c r="T83" s="57">
        <f t="shared" si="44"/>
        <v>2091.0126326148616</v>
      </c>
      <c r="U83" s="57">
        <f t="shared" si="44"/>
        <v>1864.9547178819516</v>
      </c>
      <c r="V83" s="57">
        <f t="shared" si="44"/>
        <v>2168.2150607294757</v>
      </c>
      <c r="W83" s="57">
        <f t="shared" si="44"/>
        <v>2215.1016279777368</v>
      </c>
      <c r="X83" s="57">
        <f t="shared" si="44"/>
        <v>2037.0775949761448</v>
      </c>
      <c r="Y83" s="57">
        <f t="shared" si="44"/>
        <v>2228.7983398069632</v>
      </c>
      <c r="Z83" s="57">
        <f t="shared" si="44"/>
        <v>2656.9467520143526</v>
      </c>
      <c r="AA83" s="57">
        <f t="shared" si="44"/>
        <v>2470.3852562469124</v>
      </c>
      <c r="AB83" s="57">
        <f t="shared" si="44"/>
        <v>2039.4426387841036</v>
      </c>
      <c r="AC83" s="57">
        <f t="shared" si="44"/>
        <v>1966.3535592368032</v>
      </c>
      <c r="AD83" s="57">
        <f t="shared" si="44"/>
        <v>1983.3097420429785</v>
      </c>
      <c r="AE83" s="57">
        <f t="shared" si="44"/>
        <v>1970.5132204701536</v>
      </c>
      <c r="AF83" s="57">
        <f t="shared" si="44"/>
        <v>2041.3778586615449</v>
      </c>
      <c r="AG83" s="57">
        <f t="shared" si="44"/>
        <v>2426.0116869042213</v>
      </c>
      <c r="AH83" s="57">
        <f t="shared" ref="AH83" si="45">IFERROR(AH82/AH81,"")</f>
        <v>2679.4850820617435</v>
      </c>
      <c r="AI83" s="57"/>
    </row>
    <row r="84" spans="2:35" s="176" customFormat="1" ht="15.75" thickBot="1" x14ac:dyDescent="0.3">
      <c r="D84" s="177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8"/>
      <c r="AD84" s="178"/>
      <c r="AE84" s="178"/>
      <c r="AF84" s="178"/>
      <c r="AG84" s="178"/>
      <c r="AH84" s="178"/>
    </row>
    <row r="85" spans="2:35" ht="19.5" thickBot="1" x14ac:dyDescent="0.3">
      <c r="B85" s="151" t="s">
        <v>144</v>
      </c>
      <c r="C85" s="150" t="s">
        <v>39</v>
      </c>
      <c r="D85" s="153">
        <f>SUMPRODUCT(D26:AH26,D53:AH53)/SUM(D26:AH26)</f>
        <v>4.6659698311574198</v>
      </c>
    </row>
    <row r="86" spans="2:35" ht="19.5" thickBot="1" x14ac:dyDescent="0.3">
      <c r="B86" s="151" t="s">
        <v>145</v>
      </c>
      <c r="C86" s="150" t="s">
        <v>39</v>
      </c>
      <c r="D86" s="153">
        <f>SUMPRODUCT(D56:AH56,D57:AH57)/SUM(D56:AH56)</f>
        <v>5.1864532025178631</v>
      </c>
    </row>
    <row r="87" spans="2:35" ht="19.5" thickBot="1" x14ac:dyDescent="0.3">
      <c r="B87" s="151" t="s">
        <v>146</v>
      </c>
      <c r="C87" s="150" t="s">
        <v>56</v>
      </c>
      <c r="D87" s="153">
        <f>SUMPRODUCT(D77:AH77,D79:AH79)/SUM(D77:AH77)</f>
        <v>2120.3365744091147</v>
      </c>
    </row>
    <row r="88" spans="2:35" ht="19.5" thickBot="1" x14ac:dyDescent="0.3">
      <c r="B88" s="151" t="s">
        <v>147</v>
      </c>
      <c r="C88" s="150" t="s">
        <v>56</v>
      </c>
      <c r="D88" s="153">
        <f>SUMPRODUCT(D81:AH81,D83:AH83)/SUM(D81:AH81)</f>
        <v>2025.9766704498181</v>
      </c>
      <c r="E88" s="160"/>
    </row>
    <row r="89" spans="2:35" ht="19.5" thickBot="1" x14ac:dyDescent="0.3">
      <c r="B89" s="152" t="s">
        <v>148</v>
      </c>
      <c r="C89" s="150" t="s">
        <v>106</v>
      </c>
      <c r="D89" s="153">
        <f>AI54/10^5</f>
        <v>135.11846296919325</v>
      </c>
    </row>
    <row r="90" spans="2:35" ht="19.5" thickBot="1" x14ac:dyDescent="0.3">
      <c r="B90" s="152" t="s">
        <v>149</v>
      </c>
      <c r="C90" s="150" t="s">
        <v>106</v>
      </c>
      <c r="D90" s="153">
        <f>SUM(D61:AH61)/10^5</f>
        <v>108.96844496045236</v>
      </c>
    </row>
    <row r="91" spans="2:35" ht="19.5" thickBot="1" x14ac:dyDescent="0.3">
      <c r="B91" s="152" t="s">
        <v>150</v>
      </c>
      <c r="C91" s="150" t="s">
        <v>106</v>
      </c>
      <c r="D91" s="153">
        <f>D89+D90</f>
        <v>244.08690792964561</v>
      </c>
      <c r="F91" t="s">
        <v>151</v>
      </c>
      <c r="G91" t="s">
        <v>139</v>
      </c>
      <c r="H91" t="s">
        <v>151</v>
      </c>
    </row>
    <row r="96" spans="2:35" x14ac:dyDescent="0.25">
      <c r="D96" s="160"/>
    </row>
  </sheetData>
  <mergeCells count="23">
    <mergeCell ref="B74:C74"/>
    <mergeCell ref="D74:AI74"/>
    <mergeCell ref="B48:C48"/>
    <mergeCell ref="D48:AI48"/>
    <mergeCell ref="B58:C58"/>
    <mergeCell ref="B63:C63"/>
    <mergeCell ref="D63:AI63"/>
    <mergeCell ref="B67:C67"/>
    <mergeCell ref="D67:AI67"/>
    <mergeCell ref="B45:C45"/>
    <mergeCell ref="D45:AI45"/>
    <mergeCell ref="B3:C3"/>
    <mergeCell ref="B4:C4"/>
    <mergeCell ref="D4:AI4"/>
    <mergeCell ref="B20:C20"/>
    <mergeCell ref="D20:AI20"/>
    <mergeCell ref="B23:C23"/>
    <mergeCell ref="D23:AI23"/>
    <mergeCell ref="B25:C25"/>
    <mergeCell ref="B29:C29"/>
    <mergeCell ref="D29:AI29"/>
    <mergeCell ref="B38:C38"/>
    <mergeCell ref="D38:AI38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96"/>
  <sheetViews>
    <sheetView workbookViewId="0">
      <pane xSplit="3" ySplit="3" topLeftCell="D35" activePane="bottomRight" state="frozen"/>
      <selection pane="topRight" activeCell="D1" sqref="D1"/>
      <selection pane="bottomLeft" activeCell="A4" sqref="A4"/>
      <selection pane="bottomRight" activeCell="AF65" sqref="AF65"/>
    </sheetView>
  </sheetViews>
  <sheetFormatPr defaultRowHeight="15" x14ac:dyDescent="0.25"/>
  <cols>
    <col min="2" max="2" width="61.7109375" bestFit="1" customWidth="1"/>
    <col min="3" max="3" width="12.140625" bestFit="1" customWidth="1"/>
    <col min="4" max="13" width="14.140625" customWidth="1"/>
    <col min="14" max="21" width="11.5703125" bestFit="1" customWidth="1"/>
    <col min="22" max="22" width="13.140625" bestFit="1" customWidth="1"/>
    <col min="23" max="33" width="11.5703125" bestFit="1" customWidth="1"/>
    <col min="34" max="34" width="12.7109375" bestFit="1" customWidth="1"/>
  </cols>
  <sheetData>
    <row r="2" spans="2:34" ht="15.75" thickBot="1" x14ac:dyDescent="0.3"/>
    <row r="3" spans="2:34" ht="15.75" thickBot="1" x14ac:dyDescent="0.3">
      <c r="B3" s="233" t="s">
        <v>33</v>
      </c>
      <c r="C3" s="234"/>
      <c r="D3" s="48">
        <v>42522</v>
      </c>
      <c r="E3" s="48">
        <v>42523</v>
      </c>
      <c r="F3" s="48">
        <v>42524</v>
      </c>
      <c r="G3" s="48">
        <v>42525</v>
      </c>
      <c r="H3" s="48">
        <v>42526</v>
      </c>
      <c r="I3" s="48">
        <v>42527</v>
      </c>
      <c r="J3" s="48">
        <v>42528</v>
      </c>
      <c r="K3" s="48">
        <v>42529</v>
      </c>
      <c r="L3" s="48">
        <v>42530</v>
      </c>
      <c r="M3" s="48">
        <v>42531</v>
      </c>
      <c r="N3" s="48">
        <v>42532</v>
      </c>
      <c r="O3" s="48">
        <v>42533</v>
      </c>
      <c r="P3" s="48">
        <v>42534</v>
      </c>
      <c r="Q3" s="48">
        <v>42535</v>
      </c>
      <c r="R3" s="48">
        <v>42536</v>
      </c>
      <c r="S3" s="48">
        <v>42537</v>
      </c>
      <c r="T3" s="48">
        <v>42538</v>
      </c>
      <c r="U3" s="48">
        <v>42539</v>
      </c>
      <c r="V3" s="48">
        <v>42540</v>
      </c>
      <c r="W3" s="48">
        <v>42541</v>
      </c>
      <c r="X3" s="48">
        <v>42542</v>
      </c>
      <c r="Y3" s="48">
        <v>42543</v>
      </c>
      <c r="Z3" s="48">
        <v>42544</v>
      </c>
      <c r="AA3" s="48">
        <v>42545</v>
      </c>
      <c r="AB3" s="48">
        <v>42546</v>
      </c>
      <c r="AC3" s="48">
        <v>42547</v>
      </c>
      <c r="AD3" s="48">
        <v>42548</v>
      </c>
      <c r="AE3" s="48">
        <v>42549</v>
      </c>
      <c r="AF3" s="48">
        <v>42550</v>
      </c>
      <c r="AG3" s="48">
        <v>42551</v>
      </c>
      <c r="AH3" s="52" t="s">
        <v>45</v>
      </c>
    </row>
    <row r="4" spans="2:34" ht="16.5" thickBot="1" x14ac:dyDescent="0.3">
      <c r="B4" s="231" t="s">
        <v>16</v>
      </c>
      <c r="C4" s="232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30"/>
    </row>
    <row r="5" spans="2:34" x14ac:dyDescent="0.25">
      <c r="B5" s="22" t="s">
        <v>0</v>
      </c>
      <c r="C5" s="101" t="s">
        <v>1</v>
      </c>
      <c r="D5" s="60">
        <v>75.19</v>
      </c>
      <c r="E5" s="61">
        <v>0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  <c r="P5" s="61">
        <v>0</v>
      </c>
      <c r="Q5" s="61">
        <v>0</v>
      </c>
      <c r="R5" s="61">
        <v>0</v>
      </c>
      <c r="S5" s="61">
        <v>0</v>
      </c>
      <c r="T5" s="61">
        <v>0</v>
      </c>
      <c r="U5" s="61">
        <v>0</v>
      </c>
      <c r="V5" s="61">
        <v>0</v>
      </c>
      <c r="W5" s="61">
        <v>27.85</v>
      </c>
      <c r="X5" s="61">
        <v>222.8</v>
      </c>
      <c r="Y5" s="61">
        <v>311.89999999999998</v>
      </c>
      <c r="Z5" s="61">
        <v>52.91</v>
      </c>
      <c r="AA5" s="61">
        <v>72.400000000000006</v>
      </c>
      <c r="AB5" s="61">
        <v>75.400000000000006</v>
      </c>
      <c r="AC5" s="61">
        <v>50.13</v>
      </c>
      <c r="AD5" s="61">
        <v>256.22000000000003</v>
      </c>
      <c r="AE5" s="61">
        <v>1556.82</v>
      </c>
      <c r="AF5" s="61">
        <v>2679.17</v>
      </c>
      <c r="AG5" s="61">
        <v>2704.2</v>
      </c>
      <c r="AH5" s="61">
        <f t="shared" ref="AH5:AH19" si="0">SUM(D5:AG5)</f>
        <v>8084.99</v>
      </c>
    </row>
    <row r="6" spans="2:34" x14ac:dyDescent="0.25">
      <c r="B6" s="15" t="s">
        <v>2</v>
      </c>
      <c r="C6" s="15" t="s">
        <v>1</v>
      </c>
      <c r="D6" s="28">
        <v>0</v>
      </c>
      <c r="E6" s="3">
        <v>94.69</v>
      </c>
      <c r="F6" s="3">
        <v>61.27</v>
      </c>
      <c r="G6" s="3">
        <v>233.9</v>
      </c>
      <c r="H6" s="3">
        <v>161.53</v>
      </c>
      <c r="I6" s="3">
        <v>568.14</v>
      </c>
      <c r="J6" s="3">
        <v>147.6</v>
      </c>
      <c r="K6" s="3">
        <v>64.05</v>
      </c>
      <c r="L6" s="3">
        <v>38.99</v>
      </c>
      <c r="M6" s="3">
        <v>58.48</v>
      </c>
      <c r="N6" s="3">
        <v>19.399999999999999</v>
      </c>
      <c r="O6" s="3">
        <v>77.98</v>
      </c>
      <c r="P6" s="3">
        <v>44.56</v>
      </c>
      <c r="Q6" s="3">
        <v>724</v>
      </c>
      <c r="R6" s="3">
        <v>3252.8</v>
      </c>
      <c r="S6" s="3">
        <v>3283.5149999999999</v>
      </c>
      <c r="T6" s="3">
        <v>1024.8</v>
      </c>
      <c r="U6" s="3">
        <v>41.77</v>
      </c>
      <c r="V6" s="3">
        <v>1205.905</v>
      </c>
      <c r="W6" s="3">
        <v>58.48</v>
      </c>
      <c r="X6" s="3">
        <v>125.3</v>
      </c>
      <c r="Y6" s="3">
        <v>0</v>
      </c>
      <c r="Z6" s="3">
        <v>0</v>
      </c>
      <c r="AA6" s="3">
        <v>0</v>
      </c>
      <c r="AB6" s="3">
        <v>186.59</v>
      </c>
      <c r="AC6" s="3">
        <v>47.3</v>
      </c>
      <c r="AD6" s="3">
        <v>1431.49</v>
      </c>
      <c r="AE6" s="3">
        <v>818.8</v>
      </c>
      <c r="AF6" s="3">
        <v>3592.65</v>
      </c>
      <c r="AG6" s="3">
        <v>5854.07</v>
      </c>
      <c r="AH6" s="3">
        <f t="shared" si="0"/>
        <v>23218.059999999998</v>
      </c>
    </row>
    <row r="7" spans="2:34" x14ac:dyDescent="0.25">
      <c r="B7" s="15" t="s">
        <v>3</v>
      </c>
      <c r="C7" s="15" t="s">
        <v>1</v>
      </c>
      <c r="D7" s="28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679.54</v>
      </c>
      <c r="AE7" s="3">
        <v>9109.74</v>
      </c>
      <c r="AF7" s="3">
        <v>9182.1450000000004</v>
      </c>
      <c r="AG7" s="3">
        <v>2551.1</v>
      </c>
      <c r="AH7" s="3">
        <f t="shared" si="0"/>
        <v>21522.524999999998</v>
      </c>
    </row>
    <row r="8" spans="2:34" x14ac:dyDescent="0.25">
      <c r="B8" s="15" t="s">
        <v>4</v>
      </c>
      <c r="C8" s="15" t="s">
        <v>1</v>
      </c>
      <c r="D8" s="28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2278.13</v>
      </c>
      <c r="AE8" s="3">
        <v>8680.85</v>
      </c>
      <c r="AF8" s="3">
        <v>7806.3549999999996</v>
      </c>
      <c r="AG8" s="3">
        <v>2331.0500000000002</v>
      </c>
      <c r="AH8" s="3">
        <f t="shared" si="0"/>
        <v>21096.384999999998</v>
      </c>
    </row>
    <row r="9" spans="2:34" x14ac:dyDescent="0.25">
      <c r="B9" s="15" t="s">
        <v>5</v>
      </c>
      <c r="C9" s="15" t="s">
        <v>1</v>
      </c>
      <c r="D9" s="28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f t="shared" si="0"/>
        <v>0</v>
      </c>
    </row>
    <row r="10" spans="2:34" x14ac:dyDescent="0.25">
      <c r="B10" s="15" t="s">
        <v>6</v>
      </c>
      <c r="C10" s="15" t="s">
        <v>1</v>
      </c>
      <c r="D10" s="28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f t="shared" si="0"/>
        <v>0</v>
      </c>
    </row>
    <row r="11" spans="2:34" x14ac:dyDescent="0.25">
      <c r="B11" s="15" t="s">
        <v>7</v>
      </c>
      <c r="C11" s="15" t="s">
        <v>1</v>
      </c>
      <c r="D11" s="28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f t="shared" si="0"/>
        <v>0</v>
      </c>
    </row>
    <row r="12" spans="2:34" x14ac:dyDescent="0.25">
      <c r="B12" s="15" t="s">
        <v>8</v>
      </c>
      <c r="C12" s="15" t="s">
        <v>1</v>
      </c>
      <c r="D12" s="28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259</v>
      </c>
      <c r="AF12" s="3">
        <v>0</v>
      </c>
      <c r="AG12" s="3">
        <v>0</v>
      </c>
      <c r="AH12" s="3">
        <f t="shared" si="0"/>
        <v>259</v>
      </c>
    </row>
    <row r="13" spans="2:34" x14ac:dyDescent="0.25">
      <c r="B13" s="15" t="s">
        <v>9</v>
      </c>
      <c r="C13" s="15" t="s">
        <v>10</v>
      </c>
      <c r="D13" s="28">
        <v>36783.129999999997</v>
      </c>
      <c r="E13" s="3">
        <v>36990</v>
      </c>
      <c r="F13" s="3">
        <v>38572.300000000003</v>
      </c>
      <c r="G13" s="3">
        <v>37747.61</v>
      </c>
      <c r="H13" s="3">
        <v>38149</v>
      </c>
      <c r="I13" s="3">
        <v>38962.800000000003</v>
      </c>
      <c r="J13" s="3">
        <v>37273.589999999997</v>
      </c>
      <c r="K13" s="3">
        <v>39683.42</v>
      </c>
      <c r="L13" s="3">
        <v>39250.5</v>
      </c>
      <c r="M13" s="3">
        <v>37729.800000000003</v>
      </c>
      <c r="N13" s="3">
        <v>39383.39</v>
      </c>
      <c r="O13" s="3">
        <v>38420.800000000003</v>
      </c>
      <c r="P13" s="3">
        <v>38161.35</v>
      </c>
      <c r="Q13" s="3">
        <v>39183.370000000003</v>
      </c>
      <c r="R13" s="3">
        <v>40712.29</v>
      </c>
      <c r="S13" s="3">
        <v>41163.019999999997</v>
      </c>
      <c r="T13" s="3">
        <v>41232.89</v>
      </c>
      <c r="U13" s="3">
        <v>41328.79</v>
      </c>
      <c r="V13" s="3">
        <v>41208.199999999997</v>
      </c>
      <c r="W13" s="3">
        <v>43168.7</v>
      </c>
      <c r="X13" s="3">
        <v>43705.7</v>
      </c>
      <c r="Y13" s="3">
        <v>43182.400000000001</v>
      </c>
      <c r="Z13" s="3">
        <v>41689.1</v>
      </c>
      <c r="AA13" s="3">
        <v>41374</v>
      </c>
      <c r="AB13" s="3">
        <v>42031.6</v>
      </c>
      <c r="AC13" s="3">
        <v>41442.5</v>
      </c>
      <c r="AD13" s="3">
        <v>41828.839999999997</v>
      </c>
      <c r="AE13" s="3">
        <v>41720.61</v>
      </c>
      <c r="AF13" s="3">
        <v>41543.879999999997</v>
      </c>
      <c r="AG13" s="3">
        <v>40789.01</v>
      </c>
      <c r="AH13" s="3">
        <f t="shared" si="0"/>
        <v>1204412.5900000001</v>
      </c>
    </row>
    <row r="14" spans="2:34" x14ac:dyDescent="0.25">
      <c r="B14" s="15" t="s">
        <v>11</v>
      </c>
      <c r="C14" s="15" t="s">
        <v>1</v>
      </c>
      <c r="D14" s="28">
        <v>4561</v>
      </c>
      <c r="E14" s="3">
        <v>4565.1000000000004</v>
      </c>
      <c r="F14" s="3">
        <v>2764.11</v>
      </c>
      <c r="G14" s="3">
        <v>1884.38</v>
      </c>
      <c r="H14" s="3">
        <v>6996.8</v>
      </c>
      <c r="I14" s="3">
        <v>2870.97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6.85</v>
      </c>
      <c r="AE14" s="3">
        <v>12836.22</v>
      </c>
      <c r="AF14" s="3">
        <v>11552.058999999999</v>
      </c>
      <c r="AG14" s="3">
        <v>1770.45</v>
      </c>
      <c r="AH14" s="3">
        <f t="shared" si="0"/>
        <v>49807.938999999998</v>
      </c>
    </row>
    <row r="15" spans="2:34" x14ac:dyDescent="0.25">
      <c r="B15" s="15" t="s">
        <v>12</v>
      </c>
      <c r="C15" s="15" t="s">
        <v>1</v>
      </c>
      <c r="D15" s="28">
        <v>6027.7870000000003</v>
      </c>
      <c r="E15" s="3">
        <v>8130.6750000000002</v>
      </c>
      <c r="F15" s="3">
        <v>10432.780000000001</v>
      </c>
      <c r="G15" s="3">
        <v>11625</v>
      </c>
      <c r="H15" s="3">
        <v>12148.18</v>
      </c>
      <c r="I15" s="3">
        <v>5228.7160000000003</v>
      </c>
      <c r="J15" s="3">
        <v>1072.47</v>
      </c>
      <c r="K15" s="3">
        <v>232.89</v>
      </c>
      <c r="L15" s="3">
        <v>0</v>
      </c>
      <c r="M15" s="3">
        <v>20.6</v>
      </c>
      <c r="N15" s="3">
        <v>0</v>
      </c>
      <c r="O15" s="3">
        <v>0</v>
      </c>
      <c r="P15" s="3">
        <v>374.8</v>
      </c>
      <c r="Q15" s="3">
        <v>1625.61</v>
      </c>
      <c r="R15" s="3">
        <v>1870.8689999999999</v>
      </c>
      <c r="S15" s="3">
        <v>1858.0170000000001</v>
      </c>
      <c r="T15" s="3">
        <v>1292.539</v>
      </c>
      <c r="U15" s="3">
        <v>849.45</v>
      </c>
      <c r="V15" s="3">
        <v>2206.89</v>
      </c>
      <c r="W15" s="3">
        <v>1041</v>
      </c>
      <c r="X15" s="3">
        <v>1085.03</v>
      </c>
      <c r="Y15" s="3">
        <v>541.79999999999995</v>
      </c>
      <c r="Z15" s="3">
        <v>0</v>
      </c>
      <c r="AA15" s="3">
        <v>194.2</v>
      </c>
      <c r="AB15" s="3">
        <v>488.46</v>
      </c>
      <c r="AC15" s="3">
        <v>600.79999999999995</v>
      </c>
      <c r="AD15" s="3">
        <v>4046.7950000000001</v>
      </c>
      <c r="AE15" s="3">
        <v>11481.56</v>
      </c>
      <c r="AF15" s="3">
        <v>13248.9</v>
      </c>
      <c r="AG15" s="3">
        <v>1101.7439999999999</v>
      </c>
      <c r="AH15" s="3">
        <f t="shared" si="0"/>
        <v>98827.561999999991</v>
      </c>
    </row>
    <row r="16" spans="2:34" x14ac:dyDescent="0.25">
      <c r="B16" s="15" t="s">
        <v>13</v>
      </c>
      <c r="C16" s="15" t="s">
        <v>1</v>
      </c>
      <c r="D16" s="28">
        <v>33064.449999999997</v>
      </c>
      <c r="E16" s="3">
        <v>33808.9</v>
      </c>
      <c r="F16" s="3">
        <v>32938.050000000003</v>
      </c>
      <c r="G16" s="3">
        <v>26036.85</v>
      </c>
      <c r="H16" s="3">
        <v>20402.5</v>
      </c>
      <c r="I16" s="3">
        <v>22041.599999999999</v>
      </c>
      <c r="J16" s="3">
        <v>20625.099999999999</v>
      </c>
      <c r="K16" s="3">
        <v>32312.65</v>
      </c>
      <c r="L16" s="3">
        <v>33985.35</v>
      </c>
      <c r="M16" s="3">
        <v>33305.699999999997</v>
      </c>
      <c r="N16" s="3">
        <v>34116.6</v>
      </c>
      <c r="O16" s="3">
        <v>34167</v>
      </c>
      <c r="P16" s="3">
        <v>20415</v>
      </c>
      <c r="Q16" s="3">
        <v>22043</v>
      </c>
      <c r="R16" s="3">
        <v>29742.300000000003</v>
      </c>
      <c r="S16" s="3">
        <v>30697.8</v>
      </c>
      <c r="T16" s="3">
        <v>31089.7</v>
      </c>
      <c r="U16" s="3">
        <v>24090.199999999997</v>
      </c>
      <c r="V16" s="3">
        <v>24211</v>
      </c>
      <c r="W16" s="3">
        <v>42051</v>
      </c>
      <c r="X16" s="3">
        <v>48779.85</v>
      </c>
      <c r="Y16" s="3">
        <v>47381.45</v>
      </c>
      <c r="Z16" s="3">
        <v>32860</v>
      </c>
      <c r="AA16" s="3">
        <v>35503.9</v>
      </c>
      <c r="AB16" s="3">
        <v>37622.550000000003</v>
      </c>
      <c r="AC16" s="3">
        <v>36431.949999999997</v>
      </c>
      <c r="AD16" s="3">
        <v>35289.449999999997</v>
      </c>
      <c r="AE16" s="3">
        <v>32707.5</v>
      </c>
      <c r="AF16" s="3">
        <v>35746.200000000004</v>
      </c>
      <c r="AG16" s="3">
        <v>32111.65</v>
      </c>
      <c r="AH16" s="3">
        <f t="shared" si="0"/>
        <v>955579.24999999988</v>
      </c>
    </row>
    <row r="17" spans="2:34" x14ac:dyDescent="0.25">
      <c r="B17" s="15" t="s">
        <v>14</v>
      </c>
      <c r="C17" s="15" t="s">
        <v>1</v>
      </c>
      <c r="D17" s="28">
        <f t="shared" ref="D17:AG17" si="1">D18-SUM(D5:D16)</f>
        <v>-2576.7670000000071</v>
      </c>
      <c r="E17" s="3">
        <f t="shared" si="1"/>
        <v>-2645.2450000000099</v>
      </c>
      <c r="F17" s="3">
        <f t="shared" si="1"/>
        <v>-1987.6200000000099</v>
      </c>
      <c r="G17" s="3">
        <f t="shared" si="1"/>
        <v>-355.76999999998952</v>
      </c>
      <c r="H17" s="3">
        <f t="shared" si="1"/>
        <v>-358.95000000001164</v>
      </c>
      <c r="I17" s="3">
        <f t="shared" si="1"/>
        <v>-48348.122000000003</v>
      </c>
      <c r="J17" s="3">
        <f t="shared" si="1"/>
        <v>-38508.619999999988</v>
      </c>
      <c r="K17" s="3">
        <f t="shared" si="1"/>
        <v>-39819.390000000014</v>
      </c>
      <c r="L17" s="3">
        <f t="shared" si="1"/>
        <v>-40644.93</v>
      </c>
      <c r="M17" s="3">
        <f t="shared" si="1"/>
        <v>-38636.75</v>
      </c>
      <c r="N17" s="3">
        <f t="shared" si="1"/>
        <v>-41819.370000000003</v>
      </c>
      <c r="O17" s="3">
        <f t="shared" si="1"/>
        <v>-40435.360000000008</v>
      </c>
      <c r="P17" s="3">
        <f t="shared" si="1"/>
        <v>115.27999999999884</v>
      </c>
      <c r="Q17" s="3">
        <f t="shared" si="1"/>
        <v>-471.2300000000032</v>
      </c>
      <c r="R17" s="3">
        <f t="shared" si="1"/>
        <v>-786.24900000001071</v>
      </c>
      <c r="S17" s="3">
        <f t="shared" si="1"/>
        <v>-718.85199999999895</v>
      </c>
      <c r="T17" s="3">
        <f t="shared" si="1"/>
        <v>309.97099999999045</v>
      </c>
      <c r="U17" s="3">
        <f t="shared" si="1"/>
        <v>331.54000000000815</v>
      </c>
      <c r="V17" s="3">
        <f t="shared" si="1"/>
        <v>73.105000000010477</v>
      </c>
      <c r="W17" s="3">
        <f t="shared" si="1"/>
        <v>806.47999999999593</v>
      </c>
      <c r="X17" s="3">
        <f t="shared" si="1"/>
        <v>772.6200000000099</v>
      </c>
      <c r="Y17" s="3">
        <f t="shared" si="1"/>
        <v>-495.47999999999593</v>
      </c>
      <c r="Z17" s="3">
        <f t="shared" si="1"/>
        <v>-2054.7700000000041</v>
      </c>
      <c r="AA17" s="3">
        <f t="shared" si="1"/>
        <v>-863.10000000000582</v>
      </c>
      <c r="AB17" s="3">
        <f t="shared" si="1"/>
        <v>-1457.8899999999994</v>
      </c>
      <c r="AC17" s="3">
        <f t="shared" si="1"/>
        <v>809.42000000001281</v>
      </c>
      <c r="AD17" s="3">
        <f t="shared" si="1"/>
        <v>-1677.1749999999884</v>
      </c>
      <c r="AE17" s="3">
        <f t="shared" si="1"/>
        <v>659.24000000000524</v>
      </c>
      <c r="AF17" s="3">
        <f t="shared" si="1"/>
        <v>1866.6209999999992</v>
      </c>
      <c r="AG17" s="3">
        <f t="shared" si="1"/>
        <v>6113.3260000000009</v>
      </c>
      <c r="AH17" s="3">
        <f t="shared" si="0"/>
        <v>-292804.03700000001</v>
      </c>
    </row>
    <row r="18" spans="2:34" ht="15.75" thickBot="1" x14ac:dyDescent="0.3">
      <c r="B18" s="15" t="s">
        <v>49</v>
      </c>
      <c r="C18" s="102" t="s">
        <v>1</v>
      </c>
      <c r="D18" s="29">
        <v>77934.789999999994</v>
      </c>
      <c r="E18" s="4">
        <v>80944.12</v>
      </c>
      <c r="F18" s="4">
        <v>82780.89</v>
      </c>
      <c r="G18" s="4">
        <v>77171.97</v>
      </c>
      <c r="H18" s="4">
        <v>77499.06</v>
      </c>
      <c r="I18" s="4">
        <v>21324.103999999992</v>
      </c>
      <c r="J18" s="4">
        <v>20610.140000000007</v>
      </c>
      <c r="K18" s="4">
        <v>32473.619999999995</v>
      </c>
      <c r="L18" s="4">
        <v>32629.909999999996</v>
      </c>
      <c r="M18" s="4">
        <v>32477.83</v>
      </c>
      <c r="N18" s="5">
        <v>31700.019999999997</v>
      </c>
      <c r="O18" s="5">
        <v>32230.419999999991</v>
      </c>
      <c r="P18" s="5">
        <v>59110.99</v>
      </c>
      <c r="Q18" s="5">
        <v>63104.75</v>
      </c>
      <c r="R18" s="5">
        <v>74792.009999999995</v>
      </c>
      <c r="S18" s="5">
        <v>76283.5</v>
      </c>
      <c r="T18" s="5">
        <v>74949.899999999994</v>
      </c>
      <c r="U18" s="5">
        <v>66641.75</v>
      </c>
      <c r="V18" s="5">
        <v>68905.100000000006</v>
      </c>
      <c r="W18" s="5">
        <v>87153.51</v>
      </c>
      <c r="X18" s="5">
        <v>94691.3</v>
      </c>
      <c r="Y18" s="5">
        <v>90922.07</v>
      </c>
      <c r="Z18" s="5">
        <v>72547.240000000005</v>
      </c>
      <c r="AA18" s="5">
        <v>76281.399999999994</v>
      </c>
      <c r="AB18" s="5">
        <v>78946.710000000006</v>
      </c>
      <c r="AC18" s="5">
        <v>79382.100000000006</v>
      </c>
      <c r="AD18" s="5">
        <v>84140.14</v>
      </c>
      <c r="AE18" s="5">
        <v>119830.34</v>
      </c>
      <c r="AF18" s="5">
        <v>127217.98</v>
      </c>
      <c r="AG18" s="5">
        <v>95326.6</v>
      </c>
      <c r="AH18" s="105">
        <f t="shared" si="0"/>
        <v>2090004.2640000002</v>
      </c>
    </row>
    <row r="19" spans="2:34" ht="15.75" thickBot="1" x14ac:dyDescent="0.3">
      <c r="B19" s="15" t="s">
        <v>83</v>
      </c>
      <c r="C19" s="102" t="s">
        <v>1</v>
      </c>
      <c r="D19" s="106">
        <f>(D39*10^6/9500/0.84)+((IF(D31&lt;0,D30*75.19,(D30-D31)*75.19)))+(SUM(D5:D12))+D16+D17</f>
        <v>57212.360408521286</v>
      </c>
      <c r="E19" s="106">
        <f t="shared" ref="E19:AG19" si="2">(E39*10^6/9500/0.84)+((IF(E31&lt;0,E30*75.19,(E30-E31)*75.19)))+(SUM(E5:E12))+E16+E17</f>
        <v>61005.649243107764</v>
      </c>
      <c r="F19" s="106">
        <f t="shared" si="2"/>
        <v>61939.56951263157</v>
      </c>
      <c r="G19" s="106">
        <f t="shared" si="2"/>
        <v>56924.291422305774</v>
      </c>
      <c r="H19" s="106">
        <f t="shared" si="2"/>
        <v>57224.91761629071</v>
      </c>
      <c r="I19" s="106">
        <f t="shared" si="2"/>
        <v>4053.8014348120196</v>
      </c>
      <c r="J19" s="106">
        <f t="shared" si="2"/>
        <v>-285.07289999999193</v>
      </c>
      <c r="K19" s="106">
        <f t="shared" si="2"/>
        <v>9708.1489999999903</v>
      </c>
      <c r="L19" s="106">
        <f t="shared" si="2"/>
        <v>9312.1709999999948</v>
      </c>
      <c r="M19" s="106">
        <f t="shared" si="2"/>
        <v>9563.1688999999969</v>
      </c>
      <c r="N19" s="106">
        <f t="shared" si="2"/>
        <v>4677.8659999999945</v>
      </c>
      <c r="O19" s="106">
        <f t="shared" si="2"/>
        <v>4937.7399999999907</v>
      </c>
      <c r="P19" s="106">
        <f t="shared" si="2"/>
        <v>36766.2546</v>
      </c>
      <c r="Q19" s="106">
        <f t="shared" si="2"/>
        <v>40898.076759999996</v>
      </c>
      <c r="R19" s="106">
        <f t="shared" si="2"/>
        <v>51753.739599999986</v>
      </c>
      <c r="S19" s="106">
        <f t="shared" si="2"/>
        <v>52551.705600000001</v>
      </c>
      <c r="T19" s="106">
        <f t="shared" si="2"/>
        <v>50337.736599999989</v>
      </c>
      <c r="U19" s="106">
        <f t="shared" si="2"/>
        <v>42210.6057</v>
      </c>
      <c r="V19" s="106">
        <f t="shared" si="2"/>
        <v>45928.155800000008</v>
      </c>
      <c r="W19" s="106">
        <f t="shared" si="2"/>
        <v>60573.609299999996</v>
      </c>
      <c r="X19" s="106">
        <f t="shared" si="2"/>
        <v>69193.572100000005</v>
      </c>
      <c r="Y19" s="106">
        <f t="shared" si="2"/>
        <v>64812.631300000001</v>
      </c>
      <c r="Z19" s="106">
        <f t="shared" si="2"/>
        <v>46602.925999999992</v>
      </c>
      <c r="AA19" s="106">
        <f t="shared" si="2"/>
        <v>50879.049999999996</v>
      </c>
      <c r="AB19" s="106">
        <f t="shared" si="2"/>
        <v>53720.350000000006</v>
      </c>
      <c r="AC19" s="106">
        <f t="shared" si="2"/>
        <v>55116.723600000012</v>
      </c>
      <c r="AD19" s="106">
        <f t="shared" si="2"/>
        <v>56839.359700000008</v>
      </c>
      <c r="AE19" s="106">
        <f t="shared" si="2"/>
        <v>95822.500225563912</v>
      </c>
      <c r="AF19" s="106">
        <f t="shared" si="2"/>
        <v>103248.0623891228</v>
      </c>
      <c r="AG19" s="106">
        <f t="shared" si="2"/>
        <v>78801.711381203</v>
      </c>
      <c r="AH19" s="107">
        <f t="shared" si="0"/>
        <v>1392331.3822935587</v>
      </c>
    </row>
    <row r="20" spans="2:34" ht="16.5" thickBot="1" x14ac:dyDescent="0.3">
      <c r="B20" s="231" t="s">
        <v>17</v>
      </c>
      <c r="C20" s="232"/>
      <c r="D20" s="243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5"/>
    </row>
    <row r="21" spans="2:34" x14ac:dyDescent="0.25">
      <c r="B21" s="15" t="s">
        <v>18</v>
      </c>
      <c r="C21" s="16" t="s">
        <v>46</v>
      </c>
      <c r="D21" s="60">
        <v>0</v>
      </c>
      <c r="E21" s="61">
        <v>0</v>
      </c>
      <c r="F21" s="61">
        <v>0</v>
      </c>
      <c r="G21" s="61">
        <v>0</v>
      </c>
      <c r="H21" s="61">
        <v>0</v>
      </c>
      <c r="I21" s="61">
        <v>36.979999999999997</v>
      </c>
      <c r="J21" s="61">
        <v>49.39</v>
      </c>
      <c r="K21" s="61">
        <v>62.61</v>
      </c>
      <c r="L21" s="61">
        <v>60</v>
      </c>
      <c r="M21" s="61">
        <v>35.729999999999997</v>
      </c>
      <c r="N21" s="61">
        <v>47.9</v>
      </c>
      <c r="O21" s="61">
        <v>49.49</v>
      </c>
      <c r="P21" s="61">
        <v>46.02</v>
      </c>
      <c r="Q21" s="61">
        <v>48.88</v>
      </c>
      <c r="R21" s="61">
        <v>45</v>
      </c>
      <c r="S21" s="61">
        <v>41.78</v>
      </c>
      <c r="T21" s="61">
        <v>48.49</v>
      </c>
      <c r="U21" s="61">
        <v>50.7</v>
      </c>
      <c r="V21" s="61">
        <v>48.98</v>
      </c>
      <c r="W21" s="61">
        <v>49.95</v>
      </c>
      <c r="X21" s="61">
        <v>46.22</v>
      </c>
      <c r="Y21" s="61">
        <v>55.12</v>
      </c>
      <c r="Z21" s="61">
        <v>53.22</v>
      </c>
      <c r="AA21" s="61">
        <v>50.4</v>
      </c>
      <c r="AB21" s="61">
        <v>56.56</v>
      </c>
      <c r="AC21" s="61">
        <v>60</v>
      </c>
      <c r="AD21" s="61">
        <v>32.57</v>
      </c>
      <c r="AE21" s="61">
        <v>0</v>
      </c>
      <c r="AF21" s="61">
        <v>0</v>
      </c>
      <c r="AG21" s="61">
        <v>27</v>
      </c>
      <c r="AH21" s="63">
        <f>SUM(D21:AG21)</f>
        <v>1102.99</v>
      </c>
    </row>
    <row r="22" spans="2:34" ht="15.75" thickBot="1" x14ac:dyDescent="0.3">
      <c r="B22" s="15" t="s">
        <v>19</v>
      </c>
      <c r="C22" s="17" t="s">
        <v>46</v>
      </c>
      <c r="D22" s="68">
        <v>36.299999999999997</v>
      </c>
      <c r="E22" s="69">
        <v>38.51</v>
      </c>
      <c r="F22" s="69">
        <v>38.78</v>
      </c>
      <c r="G22" s="69">
        <v>39.61</v>
      </c>
      <c r="H22" s="69">
        <v>38.78</v>
      </c>
      <c r="I22" s="69">
        <v>33.33</v>
      </c>
      <c r="J22" s="69">
        <v>40.1</v>
      </c>
      <c r="K22" s="69">
        <v>40.880000000000003</v>
      </c>
      <c r="L22" s="69">
        <v>39.880000000000003</v>
      </c>
      <c r="M22" s="69">
        <v>36.07</v>
      </c>
      <c r="N22" s="69">
        <v>46.2</v>
      </c>
      <c r="O22" s="69">
        <v>44.63</v>
      </c>
      <c r="P22" s="69">
        <v>47.1</v>
      </c>
      <c r="Q22" s="69">
        <v>49.93</v>
      </c>
      <c r="R22" s="69">
        <v>52</v>
      </c>
      <c r="S22" s="69">
        <v>47.39</v>
      </c>
      <c r="T22" s="69">
        <v>49.8</v>
      </c>
      <c r="U22" s="69">
        <v>38.1</v>
      </c>
      <c r="V22" s="69">
        <v>48.12</v>
      </c>
      <c r="W22" s="69">
        <v>45.05</v>
      </c>
      <c r="X22" s="69">
        <v>54.17</v>
      </c>
      <c r="Y22" s="69">
        <v>52.17</v>
      </c>
      <c r="Z22" s="69">
        <v>49.78</v>
      </c>
      <c r="AA22" s="69">
        <v>41.8</v>
      </c>
      <c r="AB22" s="69">
        <v>43.44</v>
      </c>
      <c r="AC22" s="69">
        <v>46</v>
      </c>
      <c r="AD22" s="69">
        <v>30.08</v>
      </c>
      <c r="AE22" s="69">
        <v>0</v>
      </c>
      <c r="AF22" s="69">
        <v>0</v>
      </c>
      <c r="AG22" s="69">
        <v>43</v>
      </c>
      <c r="AH22" s="71">
        <f>SUM(D22:AG22)</f>
        <v>1210.9999999999998</v>
      </c>
    </row>
    <row r="23" spans="2:34" ht="16.5" thickBot="1" x14ac:dyDescent="0.3">
      <c r="B23" s="231" t="s">
        <v>34</v>
      </c>
      <c r="C23" s="232"/>
      <c r="D23" s="228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30"/>
    </row>
    <row r="24" spans="2:34" ht="15.75" thickBot="1" x14ac:dyDescent="0.3">
      <c r="B24" s="15" t="s">
        <v>20</v>
      </c>
      <c r="C24" s="21" t="s">
        <v>47</v>
      </c>
      <c r="D24" s="72">
        <v>6050</v>
      </c>
      <c r="E24" s="73">
        <v>5950</v>
      </c>
      <c r="F24" s="73">
        <v>5250</v>
      </c>
      <c r="G24" s="73">
        <v>6650</v>
      </c>
      <c r="H24" s="73">
        <v>5850</v>
      </c>
      <c r="I24" s="73">
        <v>6050</v>
      </c>
      <c r="J24" s="73">
        <v>7250</v>
      </c>
      <c r="K24" s="73">
        <v>7250</v>
      </c>
      <c r="L24" s="73">
        <v>8450</v>
      </c>
      <c r="M24" s="73">
        <v>7650</v>
      </c>
      <c r="N24" s="73">
        <v>3300</v>
      </c>
      <c r="O24" s="73">
        <v>7850</v>
      </c>
      <c r="P24" s="73">
        <v>5450</v>
      </c>
      <c r="Q24" s="73">
        <v>5350</v>
      </c>
      <c r="R24" s="73">
        <v>6000</v>
      </c>
      <c r="S24" s="73">
        <v>6100</v>
      </c>
      <c r="T24" s="73">
        <v>9200</v>
      </c>
      <c r="U24" s="73">
        <v>4750</v>
      </c>
      <c r="V24" s="73">
        <v>5150</v>
      </c>
      <c r="W24" s="73">
        <v>6750</v>
      </c>
      <c r="X24" s="73">
        <v>10650</v>
      </c>
      <c r="Y24" s="73">
        <v>15750</v>
      </c>
      <c r="Z24" s="73">
        <v>7050</v>
      </c>
      <c r="AA24" s="73">
        <v>6000</v>
      </c>
      <c r="AB24" s="73">
        <v>5800</v>
      </c>
      <c r="AC24" s="73">
        <v>6450</v>
      </c>
      <c r="AD24" s="73">
        <v>6400</v>
      </c>
      <c r="AE24" s="73">
        <v>5800</v>
      </c>
      <c r="AF24" s="73">
        <v>5750</v>
      </c>
      <c r="AG24" s="73">
        <v>9700</v>
      </c>
      <c r="AH24" s="75">
        <f>SUM(D24:AG24)</f>
        <v>205650</v>
      </c>
    </row>
    <row r="25" spans="2:34" ht="16.5" thickBot="1" x14ac:dyDescent="0.3">
      <c r="B25" s="231" t="s">
        <v>35</v>
      </c>
      <c r="C25" s="232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9"/>
    </row>
    <row r="26" spans="2:34" x14ac:dyDescent="0.25">
      <c r="B26" s="19" t="s">
        <v>15</v>
      </c>
      <c r="C26" s="20" t="s">
        <v>21</v>
      </c>
      <c r="D26" s="162">
        <v>108624</v>
      </c>
      <c r="E26" s="162">
        <v>109440</v>
      </c>
      <c r="F26" s="174">
        <v>116768</v>
      </c>
      <c r="G26" s="173">
        <v>113520</v>
      </c>
      <c r="H26" s="162">
        <v>115456</v>
      </c>
      <c r="I26" s="162">
        <v>118370</v>
      </c>
      <c r="J26" s="162">
        <v>110784</v>
      </c>
      <c r="K26" s="162">
        <v>122496</v>
      </c>
      <c r="L26" s="162">
        <v>120160</v>
      </c>
      <c r="M26" s="174">
        <v>112690</v>
      </c>
      <c r="N26" s="173">
        <v>120400</v>
      </c>
      <c r="O26" s="162">
        <v>115488</v>
      </c>
      <c r="P26" s="162">
        <v>115168</v>
      </c>
      <c r="Q26" s="162">
        <v>119664</v>
      </c>
      <c r="R26" s="162">
        <v>127648</v>
      </c>
      <c r="S26" s="162">
        <v>129264</v>
      </c>
      <c r="T26" s="174">
        <v>131264</v>
      </c>
      <c r="U26" s="173">
        <v>131376</v>
      </c>
      <c r="V26" s="162">
        <v>130496</v>
      </c>
      <c r="W26" s="162">
        <v>139220</v>
      </c>
      <c r="X26" s="162">
        <v>142768</v>
      </c>
      <c r="Y26" s="162">
        <v>140120</v>
      </c>
      <c r="Z26" s="162">
        <v>133540</v>
      </c>
      <c r="AA26" s="174">
        <v>129980</v>
      </c>
      <c r="AB26" s="173">
        <v>133420</v>
      </c>
      <c r="AC26" s="162">
        <v>131248</v>
      </c>
      <c r="AD26" s="162">
        <v>132960</v>
      </c>
      <c r="AE26" s="162">
        <v>132448</v>
      </c>
      <c r="AF26" s="162">
        <v>132048</v>
      </c>
      <c r="AG26" s="162">
        <v>127232</v>
      </c>
      <c r="AH26" s="63">
        <f>SUM(D26:AG26)</f>
        <v>3744060</v>
      </c>
    </row>
    <row r="27" spans="2:34" x14ac:dyDescent="0.25">
      <c r="B27" s="53" t="s">
        <v>79</v>
      </c>
      <c r="C27" s="14" t="s">
        <v>80</v>
      </c>
      <c r="D27" s="30">
        <f>(D26/24000)</f>
        <v>4.5259999999999998</v>
      </c>
      <c r="E27" s="23">
        <f t="shared" ref="E27:AG27" si="3">(E26/24000)</f>
        <v>4.5599999999999996</v>
      </c>
      <c r="F27" s="23">
        <f t="shared" si="3"/>
        <v>4.8653333333333331</v>
      </c>
      <c r="G27" s="23">
        <f t="shared" si="3"/>
        <v>4.7300000000000004</v>
      </c>
      <c r="H27" s="23">
        <f t="shared" si="3"/>
        <v>4.8106666666666671</v>
      </c>
      <c r="I27" s="23">
        <f t="shared" si="3"/>
        <v>4.9320833333333329</v>
      </c>
      <c r="J27" s="23">
        <f t="shared" si="3"/>
        <v>4.6159999999999997</v>
      </c>
      <c r="K27" s="23">
        <f t="shared" si="3"/>
        <v>5.1040000000000001</v>
      </c>
      <c r="L27" s="23">
        <f t="shared" si="3"/>
        <v>5.0066666666666668</v>
      </c>
      <c r="M27" s="23">
        <f t="shared" si="3"/>
        <v>4.6954166666666666</v>
      </c>
      <c r="N27" s="23">
        <f t="shared" si="3"/>
        <v>5.0166666666666666</v>
      </c>
      <c r="O27" s="23">
        <f t="shared" si="3"/>
        <v>4.8120000000000003</v>
      </c>
      <c r="P27" s="23">
        <f t="shared" si="3"/>
        <v>4.7986666666666666</v>
      </c>
      <c r="Q27" s="23">
        <f t="shared" si="3"/>
        <v>4.9859999999999998</v>
      </c>
      <c r="R27" s="23">
        <f t="shared" si="3"/>
        <v>5.3186666666666671</v>
      </c>
      <c r="S27" s="23">
        <f t="shared" si="3"/>
        <v>5.3860000000000001</v>
      </c>
      <c r="T27" s="23">
        <f t="shared" si="3"/>
        <v>5.4693333333333332</v>
      </c>
      <c r="U27" s="23">
        <f t="shared" si="3"/>
        <v>5.4740000000000002</v>
      </c>
      <c r="V27" s="23">
        <f t="shared" si="3"/>
        <v>5.4373333333333331</v>
      </c>
      <c r="W27" s="23">
        <f t="shared" si="3"/>
        <v>5.8008333333333333</v>
      </c>
      <c r="X27" s="23">
        <f t="shared" si="3"/>
        <v>5.948666666666667</v>
      </c>
      <c r="Y27" s="23">
        <f t="shared" si="3"/>
        <v>5.8383333333333329</v>
      </c>
      <c r="Z27" s="23">
        <f t="shared" si="3"/>
        <v>5.5641666666666669</v>
      </c>
      <c r="AA27" s="23">
        <f t="shared" si="3"/>
        <v>5.4158333333333335</v>
      </c>
      <c r="AB27" s="23">
        <f t="shared" si="3"/>
        <v>5.559166666666667</v>
      </c>
      <c r="AC27" s="23">
        <f t="shared" si="3"/>
        <v>5.4686666666666666</v>
      </c>
      <c r="AD27" s="23">
        <f t="shared" si="3"/>
        <v>5.54</v>
      </c>
      <c r="AE27" s="23">
        <f t="shared" si="3"/>
        <v>5.5186666666666664</v>
      </c>
      <c r="AF27" s="23">
        <f t="shared" si="3"/>
        <v>5.5019999999999998</v>
      </c>
      <c r="AG27" s="23">
        <f t="shared" si="3"/>
        <v>5.301333333333333</v>
      </c>
      <c r="AH27" s="44"/>
    </row>
    <row r="28" spans="2:34" ht="15.75" thickBot="1" x14ac:dyDescent="0.3">
      <c r="B28" s="53" t="s">
        <v>81</v>
      </c>
      <c r="C28" s="14" t="s">
        <v>82</v>
      </c>
      <c r="D28" s="68">
        <f t="shared" ref="D28:AG28" si="4">IFERROR(D13/D26,"")</f>
        <v>0.33862801959051403</v>
      </c>
      <c r="E28" s="68">
        <f t="shared" si="4"/>
        <v>0.33799342105263158</v>
      </c>
      <c r="F28" s="68">
        <f t="shared" si="4"/>
        <v>0.3303327966566183</v>
      </c>
      <c r="G28" s="68">
        <f t="shared" si="4"/>
        <v>0.33251946793516562</v>
      </c>
      <c r="H28" s="68">
        <f t="shared" si="4"/>
        <v>0.33042024667405767</v>
      </c>
      <c r="I28" s="68">
        <f t="shared" si="4"/>
        <v>0.32916110500971535</v>
      </c>
      <c r="J28" s="68">
        <f t="shared" si="4"/>
        <v>0.33645282712305025</v>
      </c>
      <c r="K28" s="68">
        <f t="shared" si="4"/>
        <v>0.32395686389759665</v>
      </c>
      <c r="L28" s="68">
        <f t="shared" si="4"/>
        <v>0.32665196404793606</v>
      </c>
      <c r="M28" s="68">
        <f t="shared" si="4"/>
        <v>0.33481054219540335</v>
      </c>
      <c r="N28" s="68">
        <f t="shared" si="4"/>
        <v>0.32710456810631228</v>
      </c>
      <c r="O28" s="68">
        <f t="shared" si="4"/>
        <v>0.33268218343031314</v>
      </c>
      <c r="P28" s="68">
        <f t="shared" si="4"/>
        <v>0.33135376146151707</v>
      </c>
      <c r="Q28" s="68">
        <f t="shared" si="4"/>
        <v>0.32744492913491113</v>
      </c>
      <c r="R28" s="68">
        <f t="shared" si="4"/>
        <v>0.31894185572825268</v>
      </c>
      <c r="S28" s="68">
        <f t="shared" si="4"/>
        <v>0.31844148409456613</v>
      </c>
      <c r="T28" s="68">
        <f t="shared" si="4"/>
        <v>0.31412184605070698</v>
      </c>
      <c r="U28" s="68">
        <f t="shared" si="4"/>
        <v>0.31458401838996469</v>
      </c>
      <c r="V28" s="68">
        <f t="shared" si="4"/>
        <v>0.3157813266307013</v>
      </c>
      <c r="W28" s="68">
        <f t="shared" si="4"/>
        <v>0.31007542019824735</v>
      </c>
      <c r="X28" s="68">
        <f t="shared" si="4"/>
        <v>0.30613092569763528</v>
      </c>
      <c r="Y28" s="68">
        <f t="shared" si="4"/>
        <v>0.30818155866400232</v>
      </c>
      <c r="Z28" s="68">
        <f t="shared" si="4"/>
        <v>0.31218436423543505</v>
      </c>
      <c r="AA28" s="68">
        <f t="shared" si="4"/>
        <v>0.31831050930912447</v>
      </c>
      <c r="AB28" s="68">
        <f t="shared" si="4"/>
        <v>0.31503222905111677</v>
      </c>
      <c r="AC28" s="68">
        <f t="shared" si="4"/>
        <v>0.31575719249055223</v>
      </c>
      <c r="AD28" s="68">
        <f t="shared" si="4"/>
        <v>0.31459717208182908</v>
      </c>
      <c r="AE28" s="68">
        <f t="shared" si="4"/>
        <v>0.31499614943223003</v>
      </c>
      <c r="AF28" s="68">
        <f t="shared" si="4"/>
        <v>0.31461195928753177</v>
      </c>
      <c r="AG28" s="68">
        <f t="shared" si="4"/>
        <v>0.32058766662474852</v>
      </c>
      <c r="AH28" s="71"/>
    </row>
    <row r="29" spans="2:34" ht="16.5" thickBot="1" x14ac:dyDescent="0.3">
      <c r="B29" s="231" t="s">
        <v>22</v>
      </c>
      <c r="C29" s="232"/>
      <c r="D29" s="228"/>
      <c r="E29" s="229"/>
      <c r="F29" s="229"/>
      <c r="G29" s="229" t="s">
        <v>27</v>
      </c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30"/>
    </row>
    <row r="30" spans="2:34" ht="15.75" thickBot="1" x14ac:dyDescent="0.3">
      <c r="B30" s="15" t="s">
        <v>24</v>
      </c>
      <c r="C30" s="16" t="s">
        <v>23</v>
      </c>
      <c r="D30" s="60">
        <v>179.6</v>
      </c>
      <c r="E30" s="61">
        <v>215.3</v>
      </c>
      <c r="F30" s="61">
        <v>250.04</v>
      </c>
      <c r="G30" s="61">
        <v>266.89</v>
      </c>
      <c r="H30" s="61">
        <v>268.39</v>
      </c>
      <c r="I30" s="61">
        <v>263.75700000000001</v>
      </c>
      <c r="J30" s="61">
        <v>241</v>
      </c>
      <c r="K30" s="61">
        <v>248</v>
      </c>
      <c r="L30" s="61">
        <v>234</v>
      </c>
      <c r="M30" s="61">
        <v>219</v>
      </c>
      <c r="N30" s="61">
        <v>227</v>
      </c>
      <c r="O30" s="61">
        <v>219</v>
      </c>
      <c r="P30" s="61">
        <v>228</v>
      </c>
      <c r="Q30" s="61">
        <v>256</v>
      </c>
      <c r="R30" s="61">
        <v>271.89</v>
      </c>
      <c r="S30" s="61">
        <v>272.89</v>
      </c>
      <c r="T30" s="61">
        <v>260.2</v>
      </c>
      <c r="U30" s="61">
        <v>255.79</v>
      </c>
      <c r="V30" s="61">
        <v>273.12</v>
      </c>
      <c r="W30" s="61">
        <v>266</v>
      </c>
      <c r="X30" s="61">
        <v>269.8</v>
      </c>
      <c r="Y30" s="61">
        <v>253</v>
      </c>
      <c r="Z30" s="61">
        <v>233.7</v>
      </c>
      <c r="AA30" s="61">
        <v>237.32</v>
      </c>
      <c r="AB30" s="61">
        <v>250.1</v>
      </c>
      <c r="AC30" s="61">
        <v>248.8</v>
      </c>
      <c r="AD30" s="61">
        <v>261.154</v>
      </c>
      <c r="AE30" s="61">
        <v>259.3</v>
      </c>
      <c r="AF30" s="61">
        <v>284.5</v>
      </c>
      <c r="AG30" s="61">
        <v>110.91</v>
      </c>
      <c r="AH30" s="63">
        <f t="shared" ref="AH30:AH37" si="5">SUM(D30:AG30)</f>
        <v>7324.451</v>
      </c>
    </row>
    <row r="31" spans="2:34" x14ac:dyDescent="0.25">
      <c r="B31" s="15" t="s">
        <v>50</v>
      </c>
      <c r="C31" s="16" t="s">
        <v>23</v>
      </c>
      <c r="D31" s="28">
        <v>0</v>
      </c>
      <c r="E31" s="3">
        <v>0</v>
      </c>
      <c r="F31" s="3">
        <v>3.2060000000000031</v>
      </c>
      <c r="G31" s="3">
        <v>1.1399999999999935</v>
      </c>
      <c r="H31" s="3">
        <v>2.6999999999999886</v>
      </c>
      <c r="I31" s="3">
        <v>3.0279999999999987</v>
      </c>
      <c r="J31" s="3">
        <v>8.9099999999999859</v>
      </c>
      <c r="K31" s="3">
        <v>19.900000000000016</v>
      </c>
      <c r="L31" s="3">
        <v>22.099999999999994</v>
      </c>
      <c r="M31" s="3">
        <v>21.689999999999998</v>
      </c>
      <c r="N31" s="3">
        <v>62.599999999999994</v>
      </c>
      <c r="O31" s="3">
        <v>71</v>
      </c>
      <c r="P31" s="3">
        <v>12.659999999999997</v>
      </c>
      <c r="Q31" s="3">
        <v>8.5960000000000019</v>
      </c>
      <c r="R31" s="3">
        <v>11.949999999999982</v>
      </c>
      <c r="S31" s="3">
        <v>16.349999999999984</v>
      </c>
      <c r="T31" s="3">
        <v>21.959999999999983</v>
      </c>
      <c r="U31" s="3">
        <v>19.759999999999998</v>
      </c>
      <c r="V31" s="3">
        <v>1.3000000000000114</v>
      </c>
      <c r="W31" s="3">
        <v>31.53</v>
      </c>
      <c r="X31" s="3">
        <v>13.210000000000008</v>
      </c>
      <c r="Y31" s="3">
        <v>18.730000000000004</v>
      </c>
      <c r="Z31" s="3">
        <v>24.299999999999997</v>
      </c>
      <c r="AA31" s="3">
        <v>22.319999999999986</v>
      </c>
      <c r="AB31" s="3">
        <v>20.099999999999987</v>
      </c>
      <c r="AC31" s="3">
        <v>12.360000000000003</v>
      </c>
      <c r="AD31" s="3">
        <v>14.023999999999994</v>
      </c>
      <c r="AE31" s="3">
        <v>25.300000000000011</v>
      </c>
      <c r="AF31" s="3">
        <v>20.753999999999998</v>
      </c>
      <c r="AG31" s="3">
        <v>0</v>
      </c>
      <c r="AH31" s="44">
        <f t="shared" si="5"/>
        <v>511.47799999999995</v>
      </c>
    </row>
    <row r="32" spans="2:34" x14ac:dyDescent="0.25">
      <c r="B32" s="15" t="s">
        <v>25</v>
      </c>
      <c r="C32" s="18" t="s">
        <v>23</v>
      </c>
      <c r="D32" s="28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14</v>
      </c>
      <c r="R32" s="3">
        <v>9</v>
      </c>
      <c r="S32" s="3">
        <v>10</v>
      </c>
      <c r="T32" s="3">
        <v>9</v>
      </c>
      <c r="U32" s="3">
        <v>7</v>
      </c>
      <c r="V32" s="3">
        <v>14</v>
      </c>
      <c r="W32" s="3">
        <v>13</v>
      </c>
      <c r="X32" s="3">
        <v>12</v>
      </c>
      <c r="Y32" s="3">
        <v>11</v>
      </c>
      <c r="Z32" s="3">
        <v>4</v>
      </c>
      <c r="AA32" s="3">
        <v>5</v>
      </c>
      <c r="AB32" s="3">
        <v>13</v>
      </c>
      <c r="AC32" s="3">
        <v>16</v>
      </c>
      <c r="AD32" s="3">
        <v>4.5</v>
      </c>
      <c r="AE32" s="3">
        <v>0</v>
      </c>
      <c r="AF32" s="3">
        <v>0</v>
      </c>
      <c r="AG32" s="3">
        <v>18</v>
      </c>
      <c r="AH32" s="44">
        <f t="shared" si="5"/>
        <v>159.5</v>
      </c>
    </row>
    <row r="33" spans="2:36" x14ac:dyDescent="0.25">
      <c r="B33" s="15" t="s">
        <v>26</v>
      </c>
      <c r="C33" s="18" t="s">
        <v>23</v>
      </c>
      <c r="D33" s="28">
        <v>2</v>
      </c>
      <c r="E33" s="3">
        <v>0</v>
      </c>
      <c r="F33" s="3">
        <v>0</v>
      </c>
      <c r="G33" s="3">
        <v>8</v>
      </c>
      <c r="H33" s="3">
        <v>12</v>
      </c>
      <c r="I33" s="3">
        <v>3</v>
      </c>
      <c r="J33" s="3">
        <v>3.5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12</v>
      </c>
      <c r="R33" s="3">
        <v>14.6</v>
      </c>
      <c r="S33" s="3">
        <v>15.5</v>
      </c>
      <c r="T33" s="3">
        <v>15</v>
      </c>
      <c r="U33" s="3">
        <v>12</v>
      </c>
      <c r="V33" s="3">
        <v>6</v>
      </c>
      <c r="W33" s="3">
        <v>12</v>
      </c>
      <c r="X33" s="3">
        <v>12</v>
      </c>
      <c r="Y33" s="3">
        <v>12</v>
      </c>
      <c r="Z33" s="3">
        <v>0</v>
      </c>
      <c r="AA33" s="3">
        <v>6</v>
      </c>
      <c r="AB33" s="3">
        <v>14</v>
      </c>
      <c r="AC33" s="3">
        <v>15</v>
      </c>
      <c r="AD33" s="3">
        <v>4.5</v>
      </c>
      <c r="AE33" s="3">
        <v>0</v>
      </c>
      <c r="AF33" s="3">
        <v>0</v>
      </c>
      <c r="AG33" s="3">
        <v>17</v>
      </c>
      <c r="AH33" s="44">
        <f t="shared" si="5"/>
        <v>196.1</v>
      </c>
    </row>
    <row r="34" spans="2:36" x14ac:dyDescent="0.25">
      <c r="B34" s="15" t="s">
        <v>0</v>
      </c>
      <c r="C34" s="18" t="s">
        <v>23</v>
      </c>
      <c r="D34" s="28">
        <f>D5*9500/565/0.7/1000</f>
        <v>1.8060809102402025</v>
      </c>
      <c r="E34" s="28">
        <f t="shared" ref="E34:AG35" si="6">E5*9500/565/0.7/1000</f>
        <v>0</v>
      </c>
      <c r="F34" s="28">
        <f t="shared" si="6"/>
        <v>0</v>
      </c>
      <c r="G34" s="28">
        <f t="shared" si="6"/>
        <v>0</v>
      </c>
      <c r="H34" s="28">
        <f t="shared" si="6"/>
        <v>0</v>
      </c>
      <c r="I34" s="28">
        <f t="shared" si="6"/>
        <v>0</v>
      </c>
      <c r="J34" s="28">
        <f t="shared" si="6"/>
        <v>0</v>
      </c>
      <c r="K34" s="28">
        <f t="shared" si="6"/>
        <v>0</v>
      </c>
      <c r="L34" s="28">
        <f t="shared" si="6"/>
        <v>0</v>
      </c>
      <c r="M34" s="28">
        <f t="shared" si="6"/>
        <v>0</v>
      </c>
      <c r="N34" s="28">
        <f t="shared" si="6"/>
        <v>0</v>
      </c>
      <c r="O34" s="28">
        <f t="shared" si="6"/>
        <v>0</v>
      </c>
      <c r="P34" s="28">
        <f t="shared" si="6"/>
        <v>0</v>
      </c>
      <c r="Q34" s="28">
        <f t="shared" si="6"/>
        <v>0</v>
      </c>
      <c r="R34" s="28">
        <f t="shared" si="6"/>
        <v>0</v>
      </c>
      <c r="S34" s="28">
        <f t="shared" si="6"/>
        <v>0</v>
      </c>
      <c r="T34" s="28">
        <f t="shared" si="6"/>
        <v>0</v>
      </c>
      <c r="U34" s="28">
        <f t="shared" si="6"/>
        <v>0</v>
      </c>
      <c r="V34" s="28">
        <f t="shared" si="6"/>
        <v>0</v>
      </c>
      <c r="W34" s="28">
        <f t="shared" si="6"/>
        <v>0.66896333754740844</v>
      </c>
      <c r="X34" s="28">
        <f t="shared" si="6"/>
        <v>5.3517067003792675</v>
      </c>
      <c r="Y34" s="28">
        <f t="shared" si="6"/>
        <v>7.4919089759797721</v>
      </c>
      <c r="Z34" s="28">
        <f t="shared" si="6"/>
        <v>1.2709102402022756</v>
      </c>
      <c r="AA34" s="28">
        <f t="shared" si="6"/>
        <v>1.7390644753476614</v>
      </c>
      <c r="AB34" s="28">
        <f t="shared" si="6"/>
        <v>1.8111251580278129</v>
      </c>
      <c r="AC34" s="28">
        <f t="shared" si="6"/>
        <v>1.2041340075853351</v>
      </c>
      <c r="AD34" s="28">
        <f t="shared" si="6"/>
        <v>6.154462705436158</v>
      </c>
      <c r="AE34" s="28">
        <f t="shared" si="6"/>
        <v>37.395170670037928</v>
      </c>
      <c r="AF34" s="28">
        <f t="shared" si="6"/>
        <v>64.354273072060678</v>
      </c>
      <c r="AG34" s="28">
        <f t="shared" si="6"/>
        <v>64.955499367888748</v>
      </c>
      <c r="AH34" s="44">
        <f t="shared" si="5"/>
        <v>194.20329962073328</v>
      </c>
    </row>
    <row r="35" spans="2:36" x14ac:dyDescent="0.25">
      <c r="B35" s="15" t="s">
        <v>2</v>
      </c>
      <c r="C35" s="18" t="s">
        <v>23</v>
      </c>
      <c r="D35" s="28">
        <f>D6*9500/565/0.7/1000</f>
        <v>0</v>
      </c>
      <c r="E35" s="28">
        <f t="shared" si="6"/>
        <v>2.2744753476611885</v>
      </c>
      <c r="F35" s="28">
        <f>F6*9500/565/0.7/1000</f>
        <v>1.4717193426042987</v>
      </c>
      <c r="G35" s="28">
        <f t="shared" si="6"/>
        <v>5.6183312262958287</v>
      </c>
      <c r="H35" s="28">
        <f t="shared" si="6"/>
        <v>3.8799873577749691</v>
      </c>
      <c r="I35" s="28">
        <f t="shared" si="6"/>
        <v>13.646852085967129</v>
      </c>
      <c r="J35" s="28">
        <f t="shared" si="6"/>
        <v>3.5453855878634641</v>
      </c>
      <c r="K35" s="28">
        <f t="shared" si="6"/>
        <v>1.538495575221239</v>
      </c>
      <c r="L35" s="28">
        <f t="shared" si="6"/>
        <v>0.93654867256637175</v>
      </c>
      <c r="M35" s="28">
        <f t="shared" si="6"/>
        <v>1.4047029077117572</v>
      </c>
      <c r="N35" s="28">
        <f t="shared" si="6"/>
        <v>0.46599241466498104</v>
      </c>
      <c r="O35" s="28">
        <f t="shared" si="6"/>
        <v>1.8730973451327435</v>
      </c>
      <c r="P35" s="28">
        <f t="shared" si="6"/>
        <v>1.0703413400758535</v>
      </c>
      <c r="Q35" s="28">
        <f t="shared" si="6"/>
        <v>17.390644753476611</v>
      </c>
      <c r="R35" s="28">
        <f t="shared" si="6"/>
        <v>78.132996207332496</v>
      </c>
      <c r="S35" s="28">
        <f t="shared" si="6"/>
        <v>78.870777496839452</v>
      </c>
      <c r="T35" s="28">
        <f t="shared" si="6"/>
        <v>24.615929203539824</v>
      </c>
      <c r="U35" s="28">
        <f t="shared" si="6"/>
        <v>1.0033249051833124</v>
      </c>
      <c r="V35" s="28">
        <f t="shared" si="6"/>
        <v>28.966112515802784</v>
      </c>
      <c r="W35" s="28">
        <f t="shared" si="6"/>
        <v>1.4047029077117572</v>
      </c>
      <c r="X35" s="28">
        <f t="shared" si="6"/>
        <v>3.0097345132743367</v>
      </c>
      <c r="Y35" s="28">
        <f t="shared" si="6"/>
        <v>0</v>
      </c>
      <c r="Z35" s="28">
        <f t="shared" si="6"/>
        <v>0</v>
      </c>
      <c r="AA35" s="28">
        <f t="shared" si="6"/>
        <v>0</v>
      </c>
      <c r="AB35" s="28">
        <f t="shared" si="6"/>
        <v>4.4819342604298367</v>
      </c>
      <c r="AC35" s="28">
        <f t="shared" si="6"/>
        <v>1.1361567635903917</v>
      </c>
      <c r="AD35" s="28">
        <f t="shared" si="6"/>
        <v>34.384715549936786</v>
      </c>
      <c r="AE35" s="28">
        <f t="shared" si="6"/>
        <v>19.667762326169406</v>
      </c>
      <c r="AF35" s="28">
        <f t="shared" si="6"/>
        <v>86.296270543615677</v>
      </c>
      <c r="AG35" s="28">
        <f t="shared" si="6"/>
        <v>140.61609355246523</v>
      </c>
      <c r="AH35" s="44">
        <f t="shared" si="5"/>
        <v>557.70308470290774</v>
      </c>
    </row>
    <row r="36" spans="2:36" x14ac:dyDescent="0.25">
      <c r="B36" s="15" t="s">
        <v>6</v>
      </c>
      <c r="C36" s="18" t="s">
        <v>23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/>
      <c r="AE36" s="28"/>
      <c r="AF36" s="28"/>
      <c r="AG36" s="28"/>
      <c r="AH36" s="44">
        <f t="shared" si="5"/>
        <v>0</v>
      </c>
    </row>
    <row r="37" spans="2:36" ht="15.75" thickBot="1" x14ac:dyDescent="0.3">
      <c r="B37" s="15" t="s">
        <v>48</v>
      </c>
      <c r="C37" s="17" t="s">
        <v>23</v>
      </c>
      <c r="D37" s="28">
        <f>(D12+D11)*9500/565/0.7/1000</f>
        <v>0</v>
      </c>
      <c r="E37" s="28">
        <f t="shared" ref="E37:AG37" si="7">(E12+E11)*9500/565/0.7/1000</f>
        <v>0</v>
      </c>
      <c r="F37" s="28">
        <f t="shared" si="7"/>
        <v>0</v>
      </c>
      <c r="G37" s="28">
        <f t="shared" si="7"/>
        <v>0</v>
      </c>
      <c r="H37" s="28">
        <f t="shared" si="7"/>
        <v>0</v>
      </c>
      <c r="I37" s="28">
        <f t="shared" si="7"/>
        <v>0</v>
      </c>
      <c r="J37" s="28">
        <f t="shared" si="7"/>
        <v>0</v>
      </c>
      <c r="K37" s="28">
        <f t="shared" si="7"/>
        <v>0</v>
      </c>
      <c r="L37" s="28">
        <f t="shared" si="7"/>
        <v>0</v>
      </c>
      <c r="M37" s="28">
        <f t="shared" si="7"/>
        <v>0</v>
      </c>
      <c r="N37" s="28">
        <f t="shared" si="7"/>
        <v>0</v>
      </c>
      <c r="O37" s="28">
        <f t="shared" si="7"/>
        <v>0</v>
      </c>
      <c r="P37" s="28">
        <f t="shared" si="7"/>
        <v>0</v>
      </c>
      <c r="Q37" s="28">
        <f t="shared" si="7"/>
        <v>0</v>
      </c>
      <c r="R37" s="28">
        <f t="shared" si="7"/>
        <v>0</v>
      </c>
      <c r="S37" s="28">
        <f t="shared" si="7"/>
        <v>0</v>
      </c>
      <c r="T37" s="28">
        <f t="shared" si="7"/>
        <v>0</v>
      </c>
      <c r="U37" s="28">
        <f t="shared" si="7"/>
        <v>0</v>
      </c>
      <c r="V37" s="28">
        <f t="shared" si="7"/>
        <v>0</v>
      </c>
      <c r="W37" s="28">
        <f t="shared" si="7"/>
        <v>0</v>
      </c>
      <c r="X37" s="28">
        <f t="shared" si="7"/>
        <v>0</v>
      </c>
      <c r="Y37" s="28">
        <f t="shared" si="7"/>
        <v>0</v>
      </c>
      <c r="Z37" s="28">
        <f t="shared" si="7"/>
        <v>0</v>
      </c>
      <c r="AA37" s="28">
        <f t="shared" si="7"/>
        <v>0</v>
      </c>
      <c r="AB37" s="28">
        <f t="shared" si="7"/>
        <v>0</v>
      </c>
      <c r="AC37" s="28">
        <f t="shared" si="7"/>
        <v>0</v>
      </c>
      <c r="AD37" s="28">
        <f t="shared" si="7"/>
        <v>0</v>
      </c>
      <c r="AE37" s="28">
        <f t="shared" si="7"/>
        <v>6.2212389380530979</v>
      </c>
      <c r="AF37" s="28">
        <f t="shared" si="7"/>
        <v>0</v>
      </c>
      <c r="AG37" s="28">
        <f t="shared" si="7"/>
        <v>0</v>
      </c>
      <c r="AH37" s="44">
        <f t="shared" si="5"/>
        <v>6.2212389380530979</v>
      </c>
    </row>
    <row r="38" spans="2:36" ht="16.5" thickBot="1" x14ac:dyDescent="0.3">
      <c r="B38" s="231" t="s">
        <v>28</v>
      </c>
      <c r="C38" s="232"/>
      <c r="D38" s="228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30"/>
    </row>
    <row r="39" spans="2:36" x14ac:dyDescent="0.25">
      <c r="B39" s="15" t="s">
        <v>29</v>
      </c>
      <c r="C39" s="101" t="s">
        <v>32</v>
      </c>
      <c r="D39" s="60">
        <v>104.9</v>
      </c>
      <c r="E39" s="61">
        <v>108.2</v>
      </c>
      <c r="F39" s="61">
        <v>98.7</v>
      </c>
      <c r="G39" s="61">
        <v>88</v>
      </c>
      <c r="H39" s="61">
        <v>136</v>
      </c>
      <c r="I39" s="61">
        <v>81.3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0</v>
      </c>
      <c r="Z39" s="61">
        <v>0</v>
      </c>
      <c r="AA39" s="61">
        <v>0</v>
      </c>
      <c r="AB39" s="61">
        <v>0</v>
      </c>
      <c r="AC39" s="61">
        <v>0</v>
      </c>
      <c r="AD39" s="61">
        <v>0</v>
      </c>
      <c r="AE39" s="61">
        <v>195</v>
      </c>
      <c r="AF39" s="61">
        <v>179.9</v>
      </c>
      <c r="AG39" s="61">
        <v>150</v>
      </c>
      <c r="AH39" s="144">
        <f t="shared" ref="AH39:AH44" si="8">SUM(D39:AG39)</f>
        <v>1142</v>
      </c>
    </row>
    <row r="40" spans="2:36" x14ac:dyDescent="0.25">
      <c r="B40" s="15" t="s">
        <v>30</v>
      </c>
      <c r="C40" s="15" t="s">
        <v>32</v>
      </c>
      <c r="D40" s="28">
        <v>0</v>
      </c>
      <c r="E40" s="3">
        <v>0</v>
      </c>
      <c r="F40" s="3">
        <v>0</v>
      </c>
      <c r="G40" s="3">
        <v>0</v>
      </c>
      <c r="H40" s="3">
        <v>0</v>
      </c>
      <c r="I40" s="3">
        <v>135</v>
      </c>
      <c r="J40" s="3">
        <v>183</v>
      </c>
      <c r="K40" s="3">
        <v>238</v>
      </c>
      <c r="L40" s="3">
        <v>229</v>
      </c>
      <c r="M40" s="3">
        <v>132</v>
      </c>
      <c r="N40" s="3">
        <v>179</v>
      </c>
      <c r="O40" s="3">
        <v>183</v>
      </c>
      <c r="P40" s="3">
        <v>168</v>
      </c>
      <c r="Q40" s="3">
        <v>178</v>
      </c>
      <c r="R40" s="3">
        <v>169</v>
      </c>
      <c r="S40" s="3">
        <v>156</v>
      </c>
      <c r="T40" s="3">
        <v>185</v>
      </c>
      <c r="U40" s="3">
        <v>190</v>
      </c>
      <c r="V40" s="3">
        <v>183</v>
      </c>
      <c r="W40" s="3">
        <v>190</v>
      </c>
      <c r="X40" s="3">
        <v>170</v>
      </c>
      <c r="Y40" s="3">
        <v>209</v>
      </c>
      <c r="Z40" s="3">
        <v>198</v>
      </c>
      <c r="AA40" s="3">
        <v>189</v>
      </c>
      <c r="AB40" s="3">
        <v>214</v>
      </c>
      <c r="AC40" s="3">
        <v>196</v>
      </c>
      <c r="AD40" s="3">
        <v>147</v>
      </c>
      <c r="AE40" s="3">
        <v>0</v>
      </c>
      <c r="AF40" s="3">
        <v>0</v>
      </c>
      <c r="AG40" s="3">
        <v>57</v>
      </c>
      <c r="AH40" s="145">
        <f t="shared" si="8"/>
        <v>4078</v>
      </c>
      <c r="AJ40" s="161"/>
    </row>
    <row r="41" spans="2:36" x14ac:dyDescent="0.25">
      <c r="B41" s="15" t="s">
        <v>31</v>
      </c>
      <c r="C41" s="15" t="s">
        <v>32</v>
      </c>
      <c r="D41" s="28">
        <v>125</v>
      </c>
      <c r="E41" s="3">
        <v>121</v>
      </c>
      <c r="F41" s="3">
        <v>123</v>
      </c>
      <c r="G41" s="3">
        <v>123</v>
      </c>
      <c r="H41" s="3">
        <v>112</v>
      </c>
      <c r="I41" s="3">
        <v>98</v>
      </c>
      <c r="J41" s="3">
        <v>133</v>
      </c>
      <c r="K41" s="3">
        <v>139</v>
      </c>
      <c r="L41" s="3">
        <v>135</v>
      </c>
      <c r="M41" s="3">
        <v>140</v>
      </c>
      <c r="N41" s="3">
        <v>149</v>
      </c>
      <c r="O41" s="3">
        <v>136</v>
      </c>
      <c r="P41" s="3">
        <v>145</v>
      </c>
      <c r="Q41" s="3">
        <v>156</v>
      </c>
      <c r="R41" s="3">
        <v>171</v>
      </c>
      <c r="S41" s="3">
        <v>166</v>
      </c>
      <c r="T41" s="3">
        <v>156</v>
      </c>
      <c r="U41" s="3">
        <v>123</v>
      </c>
      <c r="V41" s="3">
        <v>149</v>
      </c>
      <c r="W41" s="3">
        <v>157</v>
      </c>
      <c r="X41" s="3">
        <v>195</v>
      </c>
      <c r="Y41" s="3">
        <v>186</v>
      </c>
      <c r="Z41" s="3">
        <v>177</v>
      </c>
      <c r="AA41" s="3">
        <v>142</v>
      </c>
      <c r="AB41" s="3">
        <v>150</v>
      </c>
      <c r="AC41" s="3">
        <v>145</v>
      </c>
      <c r="AD41" s="3">
        <v>128</v>
      </c>
      <c r="AE41" s="3">
        <v>0</v>
      </c>
      <c r="AF41" s="3">
        <v>0</v>
      </c>
      <c r="AG41" s="3">
        <v>94</v>
      </c>
      <c r="AH41" s="145">
        <f t="shared" si="8"/>
        <v>3974</v>
      </c>
      <c r="AJ41" s="161"/>
    </row>
    <row r="42" spans="2:36" x14ac:dyDescent="0.25">
      <c r="B42" s="15" t="s">
        <v>3</v>
      </c>
      <c r="C42" s="15" t="s">
        <v>32</v>
      </c>
      <c r="D42" s="31">
        <f t="shared" ref="D42:AG44" si="9">(D7*9500*0.84)/10^6</f>
        <v>0</v>
      </c>
      <c r="E42" s="6">
        <f t="shared" si="9"/>
        <v>0</v>
      </c>
      <c r="F42" s="6">
        <f t="shared" si="9"/>
        <v>0</v>
      </c>
      <c r="G42" s="6">
        <f t="shared" si="9"/>
        <v>0</v>
      </c>
      <c r="H42" s="6">
        <f t="shared" si="9"/>
        <v>0</v>
      </c>
      <c r="I42" s="6">
        <f t="shared" si="9"/>
        <v>0</v>
      </c>
      <c r="J42" s="6">
        <f t="shared" si="9"/>
        <v>0</v>
      </c>
      <c r="K42" s="6">
        <f t="shared" si="9"/>
        <v>0</v>
      </c>
      <c r="L42" s="6">
        <f t="shared" si="9"/>
        <v>0</v>
      </c>
      <c r="M42" s="6">
        <f t="shared" si="9"/>
        <v>0</v>
      </c>
      <c r="N42" s="6">
        <f t="shared" si="9"/>
        <v>0</v>
      </c>
      <c r="O42" s="6">
        <f t="shared" si="9"/>
        <v>0</v>
      </c>
      <c r="P42" s="6">
        <f t="shared" si="9"/>
        <v>0</v>
      </c>
      <c r="Q42" s="6">
        <f t="shared" si="9"/>
        <v>0</v>
      </c>
      <c r="R42" s="6">
        <f t="shared" si="9"/>
        <v>0</v>
      </c>
      <c r="S42" s="6">
        <f t="shared" si="9"/>
        <v>0</v>
      </c>
      <c r="T42" s="6">
        <f t="shared" si="9"/>
        <v>0</v>
      </c>
      <c r="U42" s="6">
        <f t="shared" si="9"/>
        <v>0</v>
      </c>
      <c r="V42" s="6">
        <f t="shared" si="9"/>
        <v>0</v>
      </c>
      <c r="W42" s="6">
        <f t="shared" si="9"/>
        <v>0</v>
      </c>
      <c r="X42" s="6">
        <f t="shared" si="9"/>
        <v>0</v>
      </c>
      <c r="Y42" s="6">
        <f t="shared" si="9"/>
        <v>0</v>
      </c>
      <c r="Z42" s="6">
        <f t="shared" si="9"/>
        <v>0</v>
      </c>
      <c r="AA42" s="6">
        <f t="shared" si="9"/>
        <v>0</v>
      </c>
      <c r="AB42" s="6">
        <f t="shared" si="9"/>
        <v>0</v>
      </c>
      <c r="AC42" s="6">
        <f t="shared" si="9"/>
        <v>0</v>
      </c>
      <c r="AD42" s="6">
        <f t="shared" si="9"/>
        <v>5.4227292</v>
      </c>
      <c r="AE42" s="6">
        <f t="shared" si="9"/>
        <v>72.695725199999998</v>
      </c>
      <c r="AF42" s="6">
        <f t="shared" si="9"/>
        <v>73.273517099999992</v>
      </c>
      <c r="AG42" s="6">
        <f t="shared" si="9"/>
        <v>20.357778</v>
      </c>
      <c r="AH42" s="145">
        <f t="shared" si="8"/>
        <v>171.74974950000001</v>
      </c>
      <c r="AJ42" s="160"/>
    </row>
    <row r="43" spans="2:36" x14ac:dyDescent="0.25">
      <c r="B43" s="15" t="s">
        <v>4</v>
      </c>
      <c r="C43" s="15" t="s">
        <v>32</v>
      </c>
      <c r="D43" s="31">
        <f t="shared" si="9"/>
        <v>0</v>
      </c>
      <c r="E43" s="6">
        <f t="shared" si="9"/>
        <v>0</v>
      </c>
      <c r="F43" s="6">
        <f t="shared" si="9"/>
        <v>0</v>
      </c>
      <c r="G43" s="6">
        <f t="shared" si="9"/>
        <v>0</v>
      </c>
      <c r="H43" s="6">
        <f t="shared" si="9"/>
        <v>0</v>
      </c>
      <c r="I43" s="6">
        <f t="shared" si="9"/>
        <v>0</v>
      </c>
      <c r="J43" s="6">
        <f t="shared" si="9"/>
        <v>0</v>
      </c>
      <c r="K43" s="6">
        <f t="shared" si="9"/>
        <v>0</v>
      </c>
      <c r="L43" s="6">
        <f t="shared" si="9"/>
        <v>0</v>
      </c>
      <c r="M43" s="6">
        <f t="shared" si="9"/>
        <v>0</v>
      </c>
      <c r="N43" s="6">
        <f t="shared" si="9"/>
        <v>0</v>
      </c>
      <c r="O43" s="6">
        <f t="shared" si="9"/>
        <v>0</v>
      </c>
      <c r="P43" s="6">
        <f t="shared" si="9"/>
        <v>0</v>
      </c>
      <c r="Q43" s="6">
        <f t="shared" si="9"/>
        <v>0</v>
      </c>
      <c r="R43" s="6">
        <f t="shared" si="9"/>
        <v>0</v>
      </c>
      <c r="S43" s="6">
        <f t="shared" si="9"/>
        <v>0</v>
      </c>
      <c r="T43" s="6">
        <f t="shared" si="9"/>
        <v>0</v>
      </c>
      <c r="U43" s="6">
        <f t="shared" si="9"/>
        <v>0</v>
      </c>
      <c r="V43" s="6">
        <f t="shared" si="9"/>
        <v>0</v>
      </c>
      <c r="W43" s="6">
        <f t="shared" si="9"/>
        <v>0</v>
      </c>
      <c r="X43" s="6">
        <f t="shared" si="9"/>
        <v>0</v>
      </c>
      <c r="Y43" s="6">
        <f t="shared" si="9"/>
        <v>0</v>
      </c>
      <c r="Z43" s="6">
        <f t="shared" si="9"/>
        <v>0</v>
      </c>
      <c r="AA43" s="6">
        <f t="shared" si="9"/>
        <v>0</v>
      </c>
      <c r="AB43" s="6">
        <f t="shared" si="9"/>
        <v>0</v>
      </c>
      <c r="AC43" s="6">
        <f t="shared" si="9"/>
        <v>0</v>
      </c>
      <c r="AD43" s="6">
        <f t="shared" si="9"/>
        <v>18.1794774</v>
      </c>
      <c r="AE43" s="6">
        <f t="shared" si="9"/>
        <v>69.273183000000003</v>
      </c>
      <c r="AF43" s="6">
        <f t="shared" si="9"/>
        <v>62.2947129</v>
      </c>
      <c r="AG43" s="6">
        <f t="shared" si="9"/>
        <v>18.601779000000001</v>
      </c>
      <c r="AH43" s="145">
        <f t="shared" si="8"/>
        <v>168.34915229999999</v>
      </c>
    </row>
    <row r="44" spans="2:36" ht="15.75" thickBot="1" x14ac:dyDescent="0.3">
      <c r="B44" s="15" t="s">
        <v>5</v>
      </c>
      <c r="C44" s="15" t="s">
        <v>32</v>
      </c>
      <c r="D44" s="80">
        <f t="shared" si="9"/>
        <v>0</v>
      </c>
      <c r="E44" s="81">
        <f t="shared" si="9"/>
        <v>0</v>
      </c>
      <c r="F44" s="81">
        <f t="shared" si="9"/>
        <v>0</v>
      </c>
      <c r="G44" s="81">
        <f t="shared" si="9"/>
        <v>0</v>
      </c>
      <c r="H44" s="81">
        <f t="shared" si="9"/>
        <v>0</v>
      </c>
      <c r="I44" s="81">
        <f t="shared" si="9"/>
        <v>0</v>
      </c>
      <c r="J44" s="81">
        <f t="shared" si="9"/>
        <v>0</v>
      </c>
      <c r="K44" s="81">
        <f t="shared" si="9"/>
        <v>0</v>
      </c>
      <c r="L44" s="81">
        <f t="shared" si="9"/>
        <v>0</v>
      </c>
      <c r="M44" s="81">
        <f t="shared" si="9"/>
        <v>0</v>
      </c>
      <c r="N44" s="81">
        <f t="shared" si="9"/>
        <v>0</v>
      </c>
      <c r="O44" s="81">
        <f t="shared" si="9"/>
        <v>0</v>
      </c>
      <c r="P44" s="81">
        <f t="shared" si="9"/>
        <v>0</v>
      </c>
      <c r="Q44" s="81">
        <f t="shared" si="9"/>
        <v>0</v>
      </c>
      <c r="R44" s="81">
        <f t="shared" si="9"/>
        <v>0</v>
      </c>
      <c r="S44" s="81">
        <f t="shared" si="9"/>
        <v>0</v>
      </c>
      <c r="T44" s="81">
        <f t="shared" si="9"/>
        <v>0</v>
      </c>
      <c r="U44" s="81">
        <f t="shared" si="9"/>
        <v>0</v>
      </c>
      <c r="V44" s="81">
        <f t="shared" si="9"/>
        <v>0</v>
      </c>
      <c r="W44" s="81">
        <f t="shared" si="9"/>
        <v>0</v>
      </c>
      <c r="X44" s="81">
        <f t="shared" si="9"/>
        <v>0</v>
      </c>
      <c r="Y44" s="81">
        <f t="shared" si="9"/>
        <v>0</v>
      </c>
      <c r="Z44" s="81">
        <f t="shared" si="9"/>
        <v>0</v>
      </c>
      <c r="AA44" s="81">
        <f t="shared" si="9"/>
        <v>0</v>
      </c>
      <c r="AB44" s="81">
        <f t="shared" si="9"/>
        <v>0</v>
      </c>
      <c r="AC44" s="81">
        <f t="shared" si="9"/>
        <v>0</v>
      </c>
      <c r="AD44" s="81">
        <f t="shared" si="9"/>
        <v>0</v>
      </c>
      <c r="AE44" s="81">
        <f t="shared" si="9"/>
        <v>0</v>
      </c>
      <c r="AF44" s="81">
        <f t="shared" si="9"/>
        <v>0</v>
      </c>
      <c r="AG44" s="81">
        <f t="shared" si="9"/>
        <v>0</v>
      </c>
      <c r="AH44" s="145">
        <f t="shared" si="8"/>
        <v>0</v>
      </c>
    </row>
    <row r="45" spans="2:36" ht="16.5" thickBot="1" x14ac:dyDescent="0.3">
      <c r="B45" s="231" t="s">
        <v>40</v>
      </c>
      <c r="C45" s="232"/>
      <c r="D45" s="243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30"/>
    </row>
    <row r="46" spans="2:36" x14ac:dyDescent="0.25">
      <c r="B46" s="15" t="s">
        <v>41</v>
      </c>
      <c r="C46" s="16" t="s">
        <v>42</v>
      </c>
      <c r="D46" s="83">
        <v>4178.24</v>
      </c>
      <c r="E46" s="84">
        <v>3305.46</v>
      </c>
      <c r="F46" s="84">
        <v>4778</v>
      </c>
      <c r="G46" s="84">
        <v>5248.9189999999999</v>
      </c>
      <c r="H46" s="84">
        <v>4911.8500000000004</v>
      </c>
      <c r="I46" s="84">
        <v>4138</v>
      </c>
      <c r="J46" s="84">
        <v>4955.2280000000001</v>
      </c>
      <c r="K46" s="84">
        <v>4647.0280000000002</v>
      </c>
      <c r="L46" s="84">
        <v>5447.3160000000007</v>
      </c>
      <c r="M46" s="84">
        <v>5420.91</v>
      </c>
      <c r="N46" s="84">
        <v>5036.8</v>
      </c>
      <c r="O46" s="84">
        <v>5216.74</v>
      </c>
      <c r="P46" s="84">
        <v>5275.46</v>
      </c>
      <c r="Q46" s="61">
        <v>3655.0299999999997</v>
      </c>
      <c r="R46" s="61">
        <v>5678.09</v>
      </c>
      <c r="S46" s="61">
        <v>6183.25</v>
      </c>
      <c r="T46" s="61">
        <v>6460.45</v>
      </c>
      <c r="U46" s="61">
        <v>5634.2</v>
      </c>
      <c r="V46" s="61">
        <v>5685.7790000000005</v>
      </c>
      <c r="W46" s="61">
        <v>5830.2999999999993</v>
      </c>
      <c r="X46" s="61">
        <v>7005.71</v>
      </c>
      <c r="Y46" s="61">
        <v>6444.3959999999997</v>
      </c>
      <c r="Z46" s="61">
        <v>6776.15</v>
      </c>
      <c r="AA46" s="61">
        <v>5289.3150000000005</v>
      </c>
      <c r="AB46" s="61">
        <v>5624.8</v>
      </c>
      <c r="AC46" s="61">
        <v>5027.5940000000001</v>
      </c>
      <c r="AD46" s="61">
        <v>5027.5940000000001</v>
      </c>
      <c r="AE46" s="61">
        <v>5027.5940000000001</v>
      </c>
      <c r="AF46" s="61">
        <v>5027.5940000000001</v>
      </c>
      <c r="AG46" s="61">
        <v>5027.5940000000001</v>
      </c>
      <c r="AH46" s="63">
        <f>SUM(D46:AG46)</f>
        <v>157965.39100000003</v>
      </c>
    </row>
    <row r="47" spans="2:36" ht="15.75" thickBot="1" x14ac:dyDescent="0.3">
      <c r="B47" s="15" t="s">
        <v>43</v>
      </c>
      <c r="C47" s="17" t="s">
        <v>44</v>
      </c>
      <c r="D47" s="68">
        <f>D46*0.6*D51</f>
        <v>20682.288</v>
      </c>
      <c r="E47" s="68">
        <f t="shared" ref="E47:AG47" si="10">E46*0.6*E51</f>
        <v>16362.026999999998</v>
      </c>
      <c r="F47" s="68">
        <f t="shared" si="10"/>
        <v>23651.1</v>
      </c>
      <c r="G47" s="68">
        <f t="shared" si="10"/>
        <v>25982.14905</v>
      </c>
      <c r="H47" s="68">
        <f t="shared" si="10"/>
        <v>24313.657500000001</v>
      </c>
      <c r="I47" s="68">
        <f t="shared" si="10"/>
        <v>20483.099999999999</v>
      </c>
      <c r="J47" s="68">
        <f t="shared" si="10"/>
        <v>24528.378599999996</v>
      </c>
      <c r="K47" s="68">
        <f t="shared" si="10"/>
        <v>23002.7886</v>
      </c>
      <c r="L47" s="68">
        <f t="shared" si="10"/>
        <v>26964.214200000002</v>
      </c>
      <c r="M47" s="68">
        <f t="shared" si="10"/>
        <v>26833.504499999999</v>
      </c>
      <c r="N47" s="68">
        <f t="shared" si="10"/>
        <v>24932.16</v>
      </c>
      <c r="O47" s="68">
        <f t="shared" si="10"/>
        <v>25822.862999999998</v>
      </c>
      <c r="P47" s="68">
        <f t="shared" si="10"/>
        <v>26113.526999999998</v>
      </c>
      <c r="Q47" s="68">
        <f t="shared" si="10"/>
        <v>18092.398499999996</v>
      </c>
      <c r="R47" s="68">
        <f t="shared" si="10"/>
        <v>28106.5455</v>
      </c>
      <c r="S47" s="68">
        <f t="shared" si="10"/>
        <v>30607.087499999998</v>
      </c>
      <c r="T47" s="68">
        <f t="shared" si="10"/>
        <v>31979.227499999997</v>
      </c>
      <c r="U47" s="68">
        <f t="shared" si="10"/>
        <v>27889.29</v>
      </c>
      <c r="V47" s="68">
        <f t="shared" si="10"/>
        <v>28144.606049999999</v>
      </c>
      <c r="W47" s="68">
        <f t="shared" si="10"/>
        <v>28859.984999999993</v>
      </c>
      <c r="X47" s="68">
        <f t="shared" si="10"/>
        <v>34678.264499999997</v>
      </c>
      <c r="Y47" s="68">
        <f t="shared" si="10"/>
        <v>31899.760199999997</v>
      </c>
      <c r="Z47" s="68">
        <f t="shared" si="10"/>
        <v>33541.942499999997</v>
      </c>
      <c r="AA47" s="68">
        <f t="shared" si="10"/>
        <v>26182.109250000005</v>
      </c>
      <c r="AB47" s="68">
        <f t="shared" si="10"/>
        <v>27842.760000000002</v>
      </c>
      <c r="AC47" s="68">
        <f t="shared" si="10"/>
        <v>24886.5903</v>
      </c>
      <c r="AD47" s="68">
        <f t="shared" si="10"/>
        <v>24886.5903</v>
      </c>
      <c r="AE47" s="68">
        <f t="shared" si="10"/>
        <v>24886.5903</v>
      </c>
      <c r="AF47" s="68">
        <f t="shared" si="10"/>
        <v>24886.5903</v>
      </c>
      <c r="AG47" s="68">
        <f t="shared" si="10"/>
        <v>24886.5903</v>
      </c>
      <c r="AH47" s="71">
        <f>SUM(D47:AG47)</f>
        <v>781928.68545000022</v>
      </c>
    </row>
    <row r="48" spans="2:36" ht="16.5" thickBot="1" x14ac:dyDescent="0.3">
      <c r="B48" s="239" t="s">
        <v>52</v>
      </c>
      <c r="C48" s="240"/>
      <c r="D48" s="228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30"/>
    </row>
    <row r="49" spans="2:34" x14ac:dyDescent="0.25">
      <c r="B49" s="10" t="s">
        <v>36</v>
      </c>
      <c r="C49" s="110" t="s">
        <v>37</v>
      </c>
      <c r="D49" s="197">
        <v>20.89</v>
      </c>
      <c r="E49" s="197">
        <v>20.89</v>
      </c>
      <c r="F49" s="197">
        <v>20.89</v>
      </c>
      <c r="G49" s="197">
        <v>20.89</v>
      </c>
      <c r="H49" s="197">
        <v>20.89</v>
      </c>
      <c r="I49" s="197">
        <v>20.89</v>
      </c>
      <c r="J49" s="197">
        <v>20.89</v>
      </c>
      <c r="K49" s="197">
        <v>20.89</v>
      </c>
      <c r="L49" s="197">
        <v>20.89</v>
      </c>
      <c r="M49" s="197">
        <v>20.89</v>
      </c>
      <c r="N49" s="197">
        <v>20.89</v>
      </c>
      <c r="O49" s="197">
        <v>20.89</v>
      </c>
      <c r="P49" s="197">
        <v>20.89</v>
      </c>
      <c r="Q49" s="197">
        <v>20.89</v>
      </c>
      <c r="R49" s="197">
        <v>20.89</v>
      </c>
      <c r="S49" s="197">
        <v>20.89</v>
      </c>
      <c r="T49" s="197">
        <v>20.89</v>
      </c>
      <c r="U49" s="197">
        <v>20.89</v>
      </c>
      <c r="V49" s="197">
        <v>20.89</v>
      </c>
      <c r="W49" s="197">
        <v>20.89</v>
      </c>
      <c r="X49" s="197">
        <v>20.89</v>
      </c>
      <c r="Y49" s="197">
        <v>20.89</v>
      </c>
      <c r="Z49" s="197">
        <v>20.89</v>
      </c>
      <c r="AA49" s="197">
        <v>20.89</v>
      </c>
      <c r="AB49" s="197">
        <v>20.89</v>
      </c>
      <c r="AC49" s="197">
        <v>20.89</v>
      </c>
      <c r="AD49" s="197">
        <v>20.89</v>
      </c>
      <c r="AE49" s="197">
        <v>20.89</v>
      </c>
      <c r="AF49" s="197">
        <v>20.89</v>
      </c>
      <c r="AG49" s="197">
        <v>20.89</v>
      </c>
      <c r="AH49" s="85"/>
    </row>
    <row r="50" spans="2:34" x14ac:dyDescent="0.25">
      <c r="B50" s="13" t="s">
        <v>53</v>
      </c>
      <c r="C50" s="109" t="s">
        <v>54</v>
      </c>
      <c r="D50" s="197">
        <v>4.57</v>
      </c>
      <c r="E50" s="197">
        <v>4.57</v>
      </c>
      <c r="F50" s="197">
        <v>4.57</v>
      </c>
      <c r="G50" s="197">
        <v>4.57</v>
      </c>
      <c r="H50" s="197">
        <v>4.57</v>
      </c>
      <c r="I50" s="197">
        <v>4.57</v>
      </c>
      <c r="J50" s="197">
        <v>4.57</v>
      </c>
      <c r="K50" s="197">
        <v>4.57</v>
      </c>
      <c r="L50" s="197">
        <v>4.57</v>
      </c>
      <c r="M50" s="197">
        <v>4.57</v>
      </c>
      <c r="N50" s="197">
        <v>4.57</v>
      </c>
      <c r="O50" s="197">
        <v>4.57</v>
      </c>
      <c r="P50" s="197">
        <v>4.57</v>
      </c>
      <c r="Q50" s="197">
        <v>4.57</v>
      </c>
      <c r="R50" s="197">
        <v>4.57</v>
      </c>
      <c r="S50" s="197">
        <v>4.57</v>
      </c>
      <c r="T50" s="197">
        <v>4.57</v>
      </c>
      <c r="U50" s="197">
        <v>4.57</v>
      </c>
      <c r="V50" s="197">
        <v>4.57</v>
      </c>
      <c r="W50" s="197">
        <v>4.57</v>
      </c>
      <c r="X50" s="197">
        <v>4.57</v>
      </c>
      <c r="Y50" s="197">
        <v>4.57</v>
      </c>
      <c r="Z50" s="197">
        <v>4.57</v>
      </c>
      <c r="AA50" s="197">
        <v>4.57</v>
      </c>
      <c r="AB50" s="197">
        <v>4.57</v>
      </c>
      <c r="AC50" s="197">
        <v>4.57</v>
      </c>
      <c r="AD50" s="197">
        <v>4.57</v>
      </c>
      <c r="AE50" s="197">
        <v>4.57</v>
      </c>
      <c r="AF50" s="197">
        <v>4.57</v>
      </c>
      <c r="AG50" s="197">
        <v>4.57</v>
      </c>
      <c r="AH50" s="46"/>
    </row>
    <row r="51" spans="2:34" x14ac:dyDescent="0.25">
      <c r="B51" s="13" t="s">
        <v>126</v>
      </c>
      <c r="C51" s="109" t="s">
        <v>39</v>
      </c>
      <c r="D51" s="197">
        <v>8.25</v>
      </c>
      <c r="E51" s="197">
        <v>8.25</v>
      </c>
      <c r="F51" s="197">
        <v>8.25</v>
      </c>
      <c r="G51" s="197">
        <v>8.25</v>
      </c>
      <c r="H51" s="197">
        <v>8.25</v>
      </c>
      <c r="I51" s="197">
        <v>8.25</v>
      </c>
      <c r="J51" s="197">
        <v>8.25</v>
      </c>
      <c r="K51" s="197">
        <v>8.25</v>
      </c>
      <c r="L51" s="197">
        <v>8.25</v>
      </c>
      <c r="M51" s="197">
        <v>8.25</v>
      </c>
      <c r="N51" s="197">
        <v>8.25</v>
      </c>
      <c r="O51" s="197">
        <v>8.25</v>
      </c>
      <c r="P51" s="197">
        <v>8.25</v>
      </c>
      <c r="Q51" s="197">
        <v>8.25</v>
      </c>
      <c r="R51" s="197">
        <v>8.25</v>
      </c>
      <c r="S51" s="197">
        <v>8.25</v>
      </c>
      <c r="T51" s="197">
        <v>8.25</v>
      </c>
      <c r="U51" s="197">
        <v>8.25</v>
      </c>
      <c r="V51" s="197">
        <v>8.25</v>
      </c>
      <c r="W51" s="197">
        <v>8.25</v>
      </c>
      <c r="X51" s="197">
        <v>8.25</v>
      </c>
      <c r="Y51" s="197">
        <v>8.25</v>
      </c>
      <c r="Z51" s="197">
        <v>8.25</v>
      </c>
      <c r="AA51" s="197">
        <v>8.25</v>
      </c>
      <c r="AB51" s="197">
        <v>8.25</v>
      </c>
      <c r="AC51" s="197">
        <v>8.25</v>
      </c>
      <c r="AD51" s="197">
        <v>8.25</v>
      </c>
      <c r="AE51" s="197">
        <v>8.25</v>
      </c>
      <c r="AF51" s="197">
        <v>8.25</v>
      </c>
      <c r="AG51" s="197">
        <v>8.25</v>
      </c>
      <c r="AH51" s="46"/>
    </row>
    <row r="52" spans="2:34" x14ac:dyDescent="0.25">
      <c r="B52" s="13" t="s">
        <v>127</v>
      </c>
      <c r="C52" s="109" t="s">
        <v>39</v>
      </c>
      <c r="D52" s="197">
        <v>12.99</v>
      </c>
      <c r="E52" s="197">
        <v>12.99</v>
      </c>
      <c r="F52" s="197">
        <v>12.99</v>
      </c>
      <c r="G52" s="197">
        <v>12.99</v>
      </c>
      <c r="H52" s="197">
        <v>12.99</v>
      </c>
      <c r="I52" s="197">
        <v>12.99</v>
      </c>
      <c r="J52" s="197">
        <v>12.99</v>
      </c>
      <c r="K52" s="197">
        <v>12.99</v>
      </c>
      <c r="L52" s="197">
        <v>12.99</v>
      </c>
      <c r="M52" s="197">
        <v>12.99</v>
      </c>
      <c r="N52" s="197">
        <v>12.99</v>
      </c>
      <c r="O52" s="197">
        <v>12.99</v>
      </c>
      <c r="P52" s="197">
        <v>12.99</v>
      </c>
      <c r="Q52" s="197">
        <v>12.99</v>
      </c>
      <c r="R52" s="197">
        <v>12.99</v>
      </c>
      <c r="S52" s="197">
        <v>12.99</v>
      </c>
      <c r="T52" s="197">
        <v>12.99</v>
      </c>
      <c r="U52" s="197">
        <v>12.99</v>
      </c>
      <c r="V52" s="197">
        <v>12.99</v>
      </c>
      <c r="W52" s="197">
        <v>12.99</v>
      </c>
      <c r="X52" s="197">
        <v>12.99</v>
      </c>
      <c r="Y52" s="197">
        <v>12.99</v>
      </c>
      <c r="Z52" s="197">
        <v>12.99</v>
      </c>
      <c r="AA52" s="197">
        <v>12.99</v>
      </c>
      <c r="AB52" s="197">
        <v>12.99</v>
      </c>
      <c r="AC52" s="197">
        <v>12.99</v>
      </c>
      <c r="AD52" s="197">
        <v>12.99</v>
      </c>
      <c r="AE52" s="197">
        <v>12.99</v>
      </c>
      <c r="AF52" s="197">
        <v>12.99</v>
      </c>
      <c r="AG52" s="197">
        <v>12.99</v>
      </c>
      <c r="AH52" s="46"/>
    </row>
    <row r="53" spans="2:34" x14ac:dyDescent="0.25">
      <c r="B53" s="13" t="s">
        <v>51</v>
      </c>
      <c r="C53" s="109" t="s">
        <v>39</v>
      </c>
      <c r="D53" s="108">
        <f t="shared" ref="D53:AG53" si="11">IFERROR(((D18-D19)*D49/D26)+1.2-(D47/D26),"")</f>
        <v>4.9948267985527153</v>
      </c>
      <c r="E53" s="108">
        <f t="shared" si="11"/>
        <v>4.8563653793081025</v>
      </c>
      <c r="F53" s="108">
        <f t="shared" si="11"/>
        <v>4.726001001825213</v>
      </c>
      <c r="G53" s="108">
        <f t="shared" si="11"/>
        <v>4.6971093766563818</v>
      </c>
      <c r="H53" s="108">
        <f t="shared" si="11"/>
        <v>4.6577083641879771</v>
      </c>
      <c r="I53" s="108">
        <f t="shared" si="11"/>
        <v>4.0748291001670758</v>
      </c>
      <c r="J53" s="108">
        <f t="shared" si="11"/>
        <v>4.9187014269298812</v>
      </c>
      <c r="K53" s="108">
        <f t="shared" si="11"/>
        <v>4.8945524799993478</v>
      </c>
      <c r="L53" s="108">
        <f t="shared" si="11"/>
        <v>5.0294220498501998</v>
      </c>
      <c r="M53" s="108">
        <f t="shared" si="11"/>
        <v>5.209705971062208</v>
      </c>
      <c r="N53" s="108">
        <f t="shared" si="11"/>
        <v>5.6814006400332229</v>
      </c>
      <c r="O53" s="108">
        <f t="shared" si="11"/>
        <v>5.9132275405236907</v>
      </c>
      <c r="P53" s="108">
        <f t="shared" si="11"/>
        <v>5.0263058792893851</v>
      </c>
      <c r="Q53" s="108">
        <f t="shared" si="11"/>
        <v>4.9254730368665607</v>
      </c>
      <c r="R53" s="108">
        <f t="shared" si="11"/>
        <v>4.7500981069503654</v>
      </c>
      <c r="S53" s="108">
        <f t="shared" si="11"/>
        <v>4.7984504387609848</v>
      </c>
      <c r="T53" s="108">
        <f t="shared" si="11"/>
        <v>4.8732757338341059</v>
      </c>
      <c r="U53" s="108">
        <f t="shared" si="11"/>
        <v>4.8724920413698083</v>
      </c>
      <c r="V53" s="108">
        <f t="shared" si="11"/>
        <v>4.6625104086562033</v>
      </c>
      <c r="W53" s="108">
        <f t="shared" si="11"/>
        <v>4.9810238516233296</v>
      </c>
      <c r="X53" s="108">
        <f t="shared" si="11"/>
        <v>4.6879613872226269</v>
      </c>
      <c r="Y53" s="108">
        <f t="shared" si="11"/>
        <v>4.8649044693334291</v>
      </c>
      <c r="Z53" s="108">
        <f t="shared" si="11"/>
        <v>5.0073594200988492</v>
      </c>
      <c r="AA53" s="108">
        <f t="shared" si="11"/>
        <v>5.0811585032312667</v>
      </c>
      <c r="AB53" s="108">
        <f t="shared" si="11"/>
        <v>4.9410875460950381</v>
      </c>
      <c r="AC53" s="108">
        <f t="shared" si="11"/>
        <v>4.8725673739485549</v>
      </c>
      <c r="AD53" s="108">
        <f t="shared" si="11"/>
        <v>5.3021864483077605</v>
      </c>
      <c r="AE53" s="108">
        <f t="shared" si="11"/>
        <v>4.7986740652027198</v>
      </c>
      <c r="AF53" s="108">
        <f t="shared" si="11"/>
        <v>4.8035758859749826</v>
      </c>
      <c r="AG53" s="108">
        <f t="shared" si="11"/>
        <v>3.7175925313338589</v>
      </c>
      <c r="AH53" s="46"/>
    </row>
    <row r="54" spans="2:34" x14ac:dyDescent="0.25">
      <c r="B54" s="13" t="s">
        <v>75</v>
      </c>
      <c r="C54" s="109" t="s">
        <v>44</v>
      </c>
      <c r="D54" s="25">
        <f t="shared" ref="D54:AG54" si="12">IFERROR((D51-D53)*D26,"")</f>
        <v>353589.93383400986</v>
      </c>
      <c r="E54" s="25">
        <f t="shared" si="12"/>
        <v>371399.37288852123</v>
      </c>
      <c r="F54" s="25">
        <f t="shared" si="12"/>
        <v>411490.31501887355</v>
      </c>
      <c r="G54" s="25">
        <f t="shared" si="12"/>
        <v>403324.14356196753</v>
      </c>
      <c r="H54" s="25">
        <f t="shared" si="12"/>
        <v>414751.62310431292</v>
      </c>
      <c r="I54" s="25">
        <f t="shared" si="12"/>
        <v>494214.97941322322</v>
      </c>
      <c r="J54" s="25">
        <f t="shared" si="12"/>
        <v>369054.58111900004</v>
      </c>
      <c r="K54" s="25">
        <f t="shared" si="12"/>
        <v>411028.8994099999</v>
      </c>
      <c r="L54" s="25">
        <f t="shared" si="12"/>
        <v>386984.64649000001</v>
      </c>
      <c r="M54" s="25">
        <f t="shared" si="12"/>
        <v>342610.73412099975</v>
      </c>
      <c r="N54" s="25">
        <f t="shared" si="12"/>
        <v>309259.36293999996</v>
      </c>
      <c r="O54" s="25">
        <f t="shared" si="12"/>
        <v>269869.1778</v>
      </c>
      <c r="P54" s="25">
        <f t="shared" si="12"/>
        <v>371266.40449400007</v>
      </c>
      <c r="Q54" s="25">
        <f t="shared" si="12"/>
        <v>397826.19451639988</v>
      </c>
      <c r="R54" s="25">
        <f t="shared" si="12"/>
        <v>446755.47684399976</v>
      </c>
      <c r="S54" s="25">
        <f t="shared" si="12"/>
        <v>446161.10248400009</v>
      </c>
      <c r="T54" s="25">
        <f t="shared" si="12"/>
        <v>443242.3340739999</v>
      </c>
      <c r="U54" s="25">
        <f t="shared" si="12"/>
        <v>443723.48557300004</v>
      </c>
      <c r="V54" s="25">
        <f t="shared" si="12"/>
        <v>468153.04171200009</v>
      </c>
      <c r="W54" s="25">
        <f t="shared" si="12"/>
        <v>455106.85937700007</v>
      </c>
      <c r="X54" s="25">
        <f t="shared" si="12"/>
        <v>508545.128669</v>
      </c>
      <c r="Y54" s="25">
        <f t="shared" si="12"/>
        <v>474319.58575699991</v>
      </c>
      <c r="Z54" s="25">
        <f t="shared" si="12"/>
        <v>433022.22303999966</v>
      </c>
      <c r="AA54" s="25">
        <f t="shared" si="12"/>
        <v>411886.01774999994</v>
      </c>
      <c r="AB54" s="25">
        <f t="shared" si="12"/>
        <v>441475.09960000002</v>
      </c>
      <c r="AC54" s="25">
        <f t="shared" si="12"/>
        <v>443281.27730400005</v>
      </c>
      <c r="AD54" s="25">
        <f t="shared" si="12"/>
        <v>391941.28983300016</v>
      </c>
      <c r="AE54" s="25">
        <f t="shared" si="12"/>
        <v>457121.21741203015</v>
      </c>
      <c r="AF54" s="25">
        <f t="shared" si="12"/>
        <v>455093.41140877549</v>
      </c>
      <c r="AG54" s="25">
        <f t="shared" si="12"/>
        <v>576667.26705333055</v>
      </c>
      <c r="AH54" s="149">
        <f>SUM(D54:AG54)</f>
        <v>12603165.186602445</v>
      </c>
    </row>
    <row r="55" spans="2:34" ht="15.75" thickBot="1" x14ac:dyDescent="0.3">
      <c r="B55" s="13" t="s">
        <v>84</v>
      </c>
      <c r="C55" s="109" t="s">
        <v>74</v>
      </c>
      <c r="D55" s="26">
        <f>IFERROR(D54/10^5,0)</f>
        <v>3.5358993383400987</v>
      </c>
      <c r="E55" s="26">
        <f>IFERROR(E54/10^5,0)+D55</f>
        <v>7.2498930672253117</v>
      </c>
      <c r="F55" s="26">
        <f t="shared" ref="F55:AG55" si="13">IFERROR(F54/10^5,0)+E55</f>
        <v>11.364796217414046</v>
      </c>
      <c r="G55" s="26">
        <f t="shared" si="13"/>
        <v>15.398037653033722</v>
      </c>
      <c r="H55" s="26">
        <f t="shared" si="13"/>
        <v>19.545553884076853</v>
      </c>
      <c r="I55" s="26">
        <f t="shared" si="13"/>
        <v>24.487703678209087</v>
      </c>
      <c r="J55" s="26">
        <f t="shared" si="13"/>
        <v>28.178249489399086</v>
      </c>
      <c r="K55" s="26">
        <f t="shared" si="13"/>
        <v>32.288538483499082</v>
      </c>
      <c r="L55" s="26">
        <f t="shared" si="13"/>
        <v>36.158384948399082</v>
      </c>
      <c r="M55" s="26">
        <f t="shared" si="13"/>
        <v>39.584492289609081</v>
      </c>
      <c r="N55" s="26">
        <f t="shared" si="13"/>
        <v>42.67708591900908</v>
      </c>
      <c r="O55" s="26">
        <f t="shared" si="13"/>
        <v>45.375777697009077</v>
      </c>
      <c r="P55" s="26">
        <f t="shared" si="13"/>
        <v>49.088441741949076</v>
      </c>
      <c r="Q55" s="26">
        <f t="shared" si="13"/>
        <v>53.066703687113076</v>
      </c>
      <c r="R55" s="26">
        <f t="shared" si="13"/>
        <v>57.534258455553072</v>
      </c>
      <c r="S55" s="26">
        <f t="shared" si="13"/>
        <v>61.995869480393075</v>
      </c>
      <c r="T55" s="26">
        <f t="shared" si="13"/>
        <v>66.42829282113307</v>
      </c>
      <c r="U55" s="26">
        <f t="shared" si="13"/>
        <v>70.865527676863067</v>
      </c>
      <c r="V55" s="26">
        <f t="shared" si="13"/>
        <v>75.547058093983068</v>
      </c>
      <c r="W55" s="26">
        <f t="shared" si="13"/>
        <v>80.098126687753066</v>
      </c>
      <c r="X55" s="26">
        <f t="shared" si="13"/>
        <v>85.183577974443068</v>
      </c>
      <c r="Y55" s="26">
        <f t="shared" si="13"/>
        <v>89.926773832013069</v>
      </c>
      <c r="Z55" s="26">
        <f t="shared" si="13"/>
        <v>94.256996062413066</v>
      </c>
      <c r="AA55" s="26">
        <f t="shared" si="13"/>
        <v>98.375856239913062</v>
      </c>
      <c r="AB55" s="26">
        <f t="shared" si="13"/>
        <v>102.79060723591306</v>
      </c>
      <c r="AC55" s="26">
        <f t="shared" si="13"/>
        <v>107.22342000895306</v>
      </c>
      <c r="AD55" s="26">
        <f t="shared" si="13"/>
        <v>111.14283290728306</v>
      </c>
      <c r="AE55" s="26">
        <f t="shared" si="13"/>
        <v>115.71404508140337</v>
      </c>
      <c r="AF55" s="26">
        <f t="shared" si="13"/>
        <v>120.26497919549112</v>
      </c>
      <c r="AG55" s="26">
        <f t="shared" si="13"/>
        <v>126.03165186602443</v>
      </c>
      <c r="AH55" s="46"/>
    </row>
    <row r="56" spans="2:34" x14ac:dyDescent="0.25">
      <c r="B56" s="13" t="s">
        <v>98</v>
      </c>
      <c r="C56" s="109" t="s">
        <v>21</v>
      </c>
      <c r="D56" s="6">
        <f t="shared" ref="D56:AG56" si="14">D24+D26</f>
        <v>114674</v>
      </c>
      <c r="E56" s="6">
        <f t="shared" si="14"/>
        <v>115390</v>
      </c>
      <c r="F56" s="6">
        <f t="shared" si="14"/>
        <v>122018</v>
      </c>
      <c r="G56" s="6">
        <f t="shared" si="14"/>
        <v>120170</v>
      </c>
      <c r="H56" s="6">
        <f t="shared" si="14"/>
        <v>121306</v>
      </c>
      <c r="I56" s="6">
        <f t="shared" si="14"/>
        <v>124420</v>
      </c>
      <c r="J56" s="6">
        <f t="shared" si="14"/>
        <v>118034</v>
      </c>
      <c r="K56" s="6">
        <f t="shared" si="14"/>
        <v>129746</v>
      </c>
      <c r="L56" s="6">
        <f t="shared" si="14"/>
        <v>128610</v>
      </c>
      <c r="M56" s="6">
        <f t="shared" si="14"/>
        <v>120340</v>
      </c>
      <c r="N56" s="6">
        <f t="shared" si="14"/>
        <v>123700</v>
      </c>
      <c r="O56" s="6">
        <f t="shared" si="14"/>
        <v>123338</v>
      </c>
      <c r="P56" s="6">
        <f t="shared" si="14"/>
        <v>120618</v>
      </c>
      <c r="Q56" s="6">
        <f t="shared" si="14"/>
        <v>125014</v>
      </c>
      <c r="R56" s="6">
        <f t="shared" si="14"/>
        <v>133648</v>
      </c>
      <c r="S56" s="6">
        <f t="shared" si="14"/>
        <v>135364</v>
      </c>
      <c r="T56" s="6">
        <f t="shared" si="14"/>
        <v>140464</v>
      </c>
      <c r="U56" s="6">
        <f t="shared" si="14"/>
        <v>136126</v>
      </c>
      <c r="V56" s="6">
        <f t="shared" si="14"/>
        <v>135646</v>
      </c>
      <c r="W56" s="6">
        <f t="shared" si="14"/>
        <v>145970</v>
      </c>
      <c r="X56" s="6">
        <f t="shared" si="14"/>
        <v>153418</v>
      </c>
      <c r="Y56" s="6">
        <f t="shared" si="14"/>
        <v>155870</v>
      </c>
      <c r="Z56" s="6">
        <f t="shared" si="14"/>
        <v>140590</v>
      </c>
      <c r="AA56" s="6">
        <f t="shared" si="14"/>
        <v>135980</v>
      </c>
      <c r="AB56" s="6">
        <f t="shared" si="14"/>
        <v>139220</v>
      </c>
      <c r="AC56" s="6">
        <f t="shared" si="14"/>
        <v>137698</v>
      </c>
      <c r="AD56" s="6">
        <f t="shared" si="14"/>
        <v>139360</v>
      </c>
      <c r="AE56" s="6">
        <f t="shared" si="14"/>
        <v>138248</v>
      </c>
      <c r="AF56" s="6">
        <f t="shared" si="14"/>
        <v>137798</v>
      </c>
      <c r="AG56" s="6">
        <f t="shared" si="14"/>
        <v>136932</v>
      </c>
      <c r="AH56" s="117">
        <f>SUM(D56:AG56)</f>
        <v>3949710</v>
      </c>
    </row>
    <row r="57" spans="2:34" ht="15.75" thickBot="1" x14ac:dyDescent="0.3">
      <c r="B57" s="127" t="s">
        <v>77</v>
      </c>
      <c r="C57" s="128" t="s">
        <v>78</v>
      </c>
      <c r="D57" s="129">
        <f>IFERROR(((D26*D53)+(D24*D52))/D56,D52)</f>
        <v>5.4166381757503022</v>
      </c>
      <c r="E57" s="129">
        <f t="shared" ref="E57:AG57" si="15">IFERROR(((E26*E53)+(E24*E52))/E56,E52)</f>
        <v>5.2757702323553053</v>
      </c>
      <c r="F57" s="129">
        <f t="shared" si="15"/>
        <v>5.0815714483201369</v>
      </c>
      <c r="G57" s="129">
        <f t="shared" si="15"/>
        <v>5.1560236035452478</v>
      </c>
      <c r="H57" s="129">
        <f t="shared" si="15"/>
        <v>5.0595343750159687</v>
      </c>
      <c r="I57" s="129">
        <f t="shared" si="15"/>
        <v>4.5083348383441306</v>
      </c>
      <c r="J57" s="129">
        <f t="shared" si="15"/>
        <v>5.4144646362997095</v>
      </c>
      <c r="K57" s="129">
        <f t="shared" si="15"/>
        <v>5.3469132041835596</v>
      </c>
      <c r="L57" s="129">
        <f t="shared" si="15"/>
        <v>5.5524520139180469</v>
      </c>
      <c r="M57" s="129">
        <f t="shared" si="15"/>
        <v>5.7042983702758869</v>
      </c>
      <c r="N57" s="129">
        <f t="shared" si="15"/>
        <v>5.8763754006467259</v>
      </c>
      <c r="O57" s="129">
        <f t="shared" si="15"/>
        <v>6.3636375018242548</v>
      </c>
      <c r="P57" s="129">
        <f t="shared" si="15"/>
        <v>5.3861371893581378</v>
      </c>
      <c r="Q57" s="129">
        <f t="shared" si="15"/>
        <v>5.270596137101446</v>
      </c>
      <c r="R57" s="129">
        <f t="shared" si="15"/>
        <v>5.1200206748772912</v>
      </c>
      <c r="S57" s="129">
        <f t="shared" si="15"/>
        <v>5.1675918081321468</v>
      </c>
      <c r="T57" s="129">
        <f t="shared" si="15"/>
        <v>5.4048985215144105</v>
      </c>
      <c r="U57" s="129">
        <f t="shared" si="15"/>
        <v>5.155745518321261</v>
      </c>
      <c r="V57" s="129">
        <f t="shared" si="15"/>
        <v>4.9786758053167794</v>
      </c>
      <c r="W57" s="129">
        <f t="shared" si="15"/>
        <v>5.3513779586421863</v>
      </c>
      <c r="X57" s="129">
        <f t="shared" si="15"/>
        <v>5.2642738878814743</v>
      </c>
      <c r="Y57" s="129">
        <f t="shared" si="15"/>
        <v>5.6859107861872076</v>
      </c>
      <c r="Z57" s="129">
        <f t="shared" si="15"/>
        <v>5.4076554304004576</v>
      </c>
      <c r="AA57" s="129">
        <f t="shared" si="15"/>
        <v>5.4301293002647446</v>
      </c>
      <c r="AB57" s="129">
        <f t="shared" si="15"/>
        <v>5.2764107197241774</v>
      </c>
      <c r="AC57" s="129">
        <f t="shared" si="15"/>
        <v>5.2528012222109242</v>
      </c>
      <c r="AD57" s="129">
        <f t="shared" si="15"/>
        <v>5.655243327834385</v>
      </c>
      <c r="AE57" s="129">
        <f t="shared" si="15"/>
        <v>5.1423296003411973</v>
      </c>
      <c r="AF57" s="129">
        <f t="shared" si="15"/>
        <v>5.1451769154213016</v>
      </c>
      <c r="AG57" s="129">
        <f t="shared" si="15"/>
        <v>4.3744320753853705</v>
      </c>
      <c r="AH57" s="114"/>
    </row>
    <row r="58" spans="2:34" ht="16.5" thickBot="1" x14ac:dyDescent="0.3">
      <c r="B58" s="239" t="s">
        <v>99</v>
      </c>
      <c r="C58" s="240"/>
      <c r="D58" s="124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15"/>
    </row>
    <row r="59" spans="2:34" x14ac:dyDescent="0.25">
      <c r="B59" s="10" t="s">
        <v>100</v>
      </c>
      <c r="C59" s="141" t="s">
        <v>78</v>
      </c>
      <c r="D59" s="137" t="str">
        <f>IF(D40&gt;0,(((D40*10^6/9500/0.84)*D49)+(D32*75.19*D49))-(D21*1000*D50),"")</f>
        <v/>
      </c>
      <c r="E59" s="120" t="str">
        <f t="shared" ref="E59:AG59" si="16">IF(E40&gt;0,(((E40*10^6/9500/0.84)*E49)+(E32*75.19*E49))-(E21*1000*E50),"")</f>
        <v/>
      </c>
      <c r="F59" s="120" t="str">
        <f t="shared" si="16"/>
        <v/>
      </c>
      <c r="G59" s="120" t="str">
        <f t="shared" si="16"/>
        <v/>
      </c>
      <c r="H59" s="120" t="str">
        <f t="shared" si="16"/>
        <v/>
      </c>
      <c r="I59" s="120">
        <f t="shared" si="16"/>
        <v>184403.65563909776</v>
      </c>
      <c r="J59" s="120">
        <f t="shared" si="16"/>
        <v>253344.09097744364</v>
      </c>
      <c r="K59" s="120">
        <f t="shared" si="16"/>
        <v>336907.38771929831</v>
      </c>
      <c r="L59" s="120">
        <f t="shared" si="16"/>
        <v>325274.93734335841</v>
      </c>
      <c r="M59" s="120">
        <f t="shared" si="16"/>
        <v>182262.77218045117</v>
      </c>
      <c r="N59" s="120">
        <f t="shared" si="16"/>
        <v>249682.21303258144</v>
      </c>
      <c r="O59" s="120">
        <f t="shared" si="16"/>
        <v>252887.09097744364</v>
      </c>
      <c r="P59" s="120">
        <f t="shared" si="16"/>
        <v>229478.07368421054</v>
      </c>
      <c r="Q59" s="120">
        <f t="shared" si="16"/>
        <v>264575.88594636589</v>
      </c>
      <c r="R59" s="120">
        <f t="shared" si="16"/>
        <v>250893.74007042608</v>
      </c>
      <c r="S59" s="120">
        <f t="shared" si="16"/>
        <v>233148.53084962405</v>
      </c>
      <c r="T59" s="120">
        <f t="shared" si="16"/>
        <v>276829.15184987464</v>
      </c>
      <c r="U59" s="120">
        <f t="shared" si="16"/>
        <v>276676.98608095234</v>
      </c>
      <c r="V59" s="120">
        <f t="shared" si="16"/>
        <v>277207.85837744363</v>
      </c>
      <c r="W59" s="120">
        <f t="shared" si="16"/>
        <v>289528.80068095238</v>
      </c>
      <c r="X59" s="120">
        <f t="shared" si="16"/>
        <v>252648.29185664159</v>
      </c>
      <c r="Y59" s="120">
        <f t="shared" si="16"/>
        <v>312498.55771904765</v>
      </c>
      <c r="Z59" s="120">
        <f t="shared" si="16"/>
        <v>281390.78467067669</v>
      </c>
      <c r="AA59" s="120">
        <f t="shared" si="16"/>
        <v>272288.75339473685</v>
      </c>
      <c r="AB59" s="120">
        <f t="shared" si="16"/>
        <v>322148.16835012526</v>
      </c>
      <c r="AC59" s="120">
        <f t="shared" si="16"/>
        <v>264019.22489824553</v>
      </c>
      <c r="AD59" s="120">
        <f t="shared" si="16"/>
        <v>243039.12542368419</v>
      </c>
      <c r="AE59" s="120" t="str">
        <f t="shared" si="16"/>
        <v/>
      </c>
      <c r="AF59" s="120" t="str">
        <f t="shared" si="16"/>
        <v/>
      </c>
      <c r="AG59" s="120">
        <f t="shared" si="16"/>
        <v>54097.229514285704</v>
      </c>
      <c r="AH59" s="117">
        <f>SUM(D59:AG59)</f>
        <v>5885231.3112369673</v>
      </c>
    </row>
    <row r="60" spans="2:34" x14ac:dyDescent="0.25">
      <c r="B60" s="13" t="s">
        <v>101</v>
      </c>
      <c r="C60" s="142" t="s">
        <v>78</v>
      </c>
      <c r="D60" s="138">
        <f>IF(D41&gt;0,(((D41*10^6/9500/0.84)*D49)+(D33*75.19*D49))-(D22*1000*D50),"")</f>
        <v>164474.74897694233</v>
      </c>
      <c r="E60" s="116">
        <f t="shared" ref="E60:AG60" si="17">IF(E41&gt;0,(((E41*10^6/9500/0.84)*E49)+(E33*75.19*E49))-(E22*1000*E50),"")</f>
        <v>140762.43283208023</v>
      </c>
      <c r="F60" s="116">
        <f t="shared" si="17"/>
        <v>144764.12180451132</v>
      </c>
      <c r="G60" s="116">
        <f t="shared" si="17"/>
        <v>153536.77460451133</v>
      </c>
      <c r="H60" s="116">
        <f t="shared" si="17"/>
        <v>134817.01165614041</v>
      </c>
      <c r="I60" s="116">
        <f t="shared" si="17"/>
        <v>108937.91694912277</v>
      </c>
      <c r="J60" s="116">
        <f t="shared" si="17"/>
        <v>170407.1835166667</v>
      </c>
      <c r="K60" s="116">
        <f t="shared" si="17"/>
        <v>177051.83358395999</v>
      </c>
      <c r="L60" s="116">
        <f t="shared" si="17"/>
        <v>171150.65563909776</v>
      </c>
      <c r="M60" s="116">
        <f t="shared" si="17"/>
        <v>201651.32807017548</v>
      </c>
      <c r="N60" s="116">
        <f t="shared" si="17"/>
        <v>178917.3784461153</v>
      </c>
      <c r="O60" s="116">
        <f t="shared" si="17"/>
        <v>152060.95012531328</v>
      </c>
      <c r="P60" s="116">
        <f t="shared" si="17"/>
        <v>164333.20050125319</v>
      </c>
      <c r="Q60" s="116">
        <f t="shared" si="17"/>
        <v>199044.46904962408</v>
      </c>
      <c r="R60" s="116">
        <f t="shared" si="17"/>
        <v>232935.35600285718</v>
      </c>
      <c r="S60" s="116">
        <f t="shared" si="17"/>
        <v>242327.7307617795</v>
      </c>
      <c r="T60" s="116">
        <f t="shared" si="17"/>
        <v>204350.72634962405</v>
      </c>
      <c r="U60" s="116">
        <f t="shared" si="17"/>
        <v>166720.35100451135</v>
      </c>
      <c r="V60" s="116">
        <f t="shared" si="17"/>
        <v>179567.29304611526</v>
      </c>
      <c r="W60" s="116">
        <f t="shared" si="17"/>
        <v>223963.86353583966</v>
      </c>
      <c r="X60" s="116">
        <f t="shared" si="17"/>
        <v>281761.65401202999</v>
      </c>
      <c r="Y60" s="116">
        <f t="shared" si="17"/>
        <v>267341.50363609032</v>
      </c>
      <c r="Z60" s="116">
        <f t="shared" si="17"/>
        <v>235855.0240601504</v>
      </c>
      <c r="AA60" s="116">
        <f t="shared" si="17"/>
        <v>190125.13164260652</v>
      </c>
      <c r="AB60" s="116">
        <f t="shared" si="17"/>
        <v>216138.44033233085</v>
      </c>
      <c r="AC60" s="116">
        <f t="shared" si="17"/>
        <v>192920.98700125318</v>
      </c>
      <c r="AD60" s="116">
        <f t="shared" si="17"/>
        <v>204680.330185589</v>
      </c>
      <c r="AE60" s="116" t="str">
        <f t="shared" si="17"/>
        <v/>
      </c>
      <c r="AF60" s="116" t="str">
        <f t="shared" si="17"/>
        <v/>
      </c>
      <c r="AG60" s="116">
        <f t="shared" si="17"/>
        <v>76264.906404260662</v>
      </c>
      <c r="AH60" s="118">
        <f>SUM(D60:AG60)</f>
        <v>5176863.3037305512</v>
      </c>
    </row>
    <row r="61" spans="2:34" x14ac:dyDescent="0.25">
      <c r="B61" s="13" t="s">
        <v>104</v>
      </c>
      <c r="C61" s="142" t="s">
        <v>78</v>
      </c>
      <c r="D61" s="139">
        <f>SUM(D59:D60)</f>
        <v>164474.74897694233</v>
      </c>
      <c r="E61" s="135">
        <f t="shared" ref="E61:AG61" si="18">SUM(E59:E60)</f>
        <v>140762.43283208023</v>
      </c>
      <c r="F61" s="135">
        <f t="shared" si="18"/>
        <v>144764.12180451132</v>
      </c>
      <c r="G61" s="135">
        <f t="shared" si="18"/>
        <v>153536.77460451133</v>
      </c>
      <c r="H61" s="135">
        <f t="shared" si="18"/>
        <v>134817.01165614041</v>
      </c>
      <c r="I61" s="135">
        <f t="shared" si="18"/>
        <v>293341.57258822053</v>
      </c>
      <c r="J61" s="135">
        <f t="shared" si="18"/>
        <v>423751.27449411037</v>
      </c>
      <c r="K61" s="135">
        <f t="shared" si="18"/>
        <v>513959.22130325832</v>
      </c>
      <c r="L61" s="135">
        <f t="shared" si="18"/>
        <v>496425.5929824562</v>
      </c>
      <c r="M61" s="135">
        <f t="shared" si="18"/>
        <v>383914.10025062668</v>
      </c>
      <c r="N61" s="135">
        <f t="shared" si="18"/>
        <v>428599.59147869673</v>
      </c>
      <c r="O61" s="135">
        <f t="shared" si="18"/>
        <v>404948.04110275692</v>
      </c>
      <c r="P61" s="135">
        <f t="shared" si="18"/>
        <v>393811.27418546373</v>
      </c>
      <c r="Q61" s="135">
        <f t="shared" si="18"/>
        <v>463620.35499598994</v>
      </c>
      <c r="R61" s="135">
        <f t="shared" si="18"/>
        <v>483829.09607328323</v>
      </c>
      <c r="S61" s="135">
        <f t="shared" si="18"/>
        <v>475476.26161140355</v>
      </c>
      <c r="T61" s="135">
        <f t="shared" si="18"/>
        <v>481179.87819949869</v>
      </c>
      <c r="U61" s="135">
        <f t="shared" si="18"/>
        <v>443397.33708546369</v>
      </c>
      <c r="V61" s="135">
        <f t="shared" si="18"/>
        <v>456775.15142355888</v>
      </c>
      <c r="W61" s="135">
        <f t="shared" si="18"/>
        <v>513492.66421679204</v>
      </c>
      <c r="X61" s="135">
        <f t="shared" si="18"/>
        <v>534409.94586867164</v>
      </c>
      <c r="Y61" s="135">
        <f t="shared" si="18"/>
        <v>579840.06135513796</v>
      </c>
      <c r="Z61" s="135">
        <f t="shared" si="18"/>
        <v>517245.80873082706</v>
      </c>
      <c r="AA61" s="135">
        <f t="shared" si="18"/>
        <v>462413.88503734337</v>
      </c>
      <c r="AB61" s="135">
        <f t="shared" si="18"/>
        <v>538286.60868245608</v>
      </c>
      <c r="AC61" s="135">
        <f t="shared" si="18"/>
        <v>456940.21189949871</v>
      </c>
      <c r="AD61" s="135">
        <f t="shared" si="18"/>
        <v>447719.45560927317</v>
      </c>
      <c r="AE61" s="135">
        <f t="shared" si="18"/>
        <v>0</v>
      </c>
      <c r="AF61" s="135">
        <f t="shared" si="18"/>
        <v>0</v>
      </c>
      <c r="AG61" s="135">
        <f t="shared" si="18"/>
        <v>130362.13591854637</v>
      </c>
      <c r="AH61" s="118">
        <f>SUM(D61:AG61)</f>
        <v>11062094.614967519</v>
      </c>
    </row>
    <row r="62" spans="2:34" ht="15.75" thickBot="1" x14ac:dyDescent="0.3">
      <c r="B62" s="127" t="s">
        <v>97</v>
      </c>
      <c r="C62" s="143" t="s">
        <v>44</v>
      </c>
      <c r="D62" s="140">
        <f>IFERROR(D54+D61,"")</f>
        <v>518064.68281095219</v>
      </c>
      <c r="E62" s="100">
        <f t="shared" ref="E62:AG62" si="19">IFERROR(E54+E61,"")</f>
        <v>512161.80572060146</v>
      </c>
      <c r="F62" s="100">
        <f t="shared" si="19"/>
        <v>556254.43682338484</v>
      </c>
      <c r="G62" s="100">
        <f t="shared" si="19"/>
        <v>556860.91816647886</v>
      </c>
      <c r="H62" s="100">
        <f t="shared" si="19"/>
        <v>549568.63476045337</v>
      </c>
      <c r="I62" s="100">
        <f t="shared" si="19"/>
        <v>787556.55200144369</v>
      </c>
      <c r="J62" s="100">
        <f t="shared" si="19"/>
        <v>792805.85561311035</v>
      </c>
      <c r="K62" s="100">
        <f t="shared" si="19"/>
        <v>924988.12071325816</v>
      </c>
      <c r="L62" s="100">
        <f t="shared" si="19"/>
        <v>883410.23947245628</v>
      </c>
      <c r="M62" s="100">
        <f t="shared" si="19"/>
        <v>726524.83437162638</v>
      </c>
      <c r="N62" s="100">
        <f t="shared" si="19"/>
        <v>737858.9544186967</v>
      </c>
      <c r="O62" s="100">
        <f t="shared" si="19"/>
        <v>674817.21890275693</v>
      </c>
      <c r="P62" s="100">
        <f t="shared" si="19"/>
        <v>765077.6786794638</v>
      </c>
      <c r="Q62" s="100">
        <f t="shared" si="19"/>
        <v>861446.54951238981</v>
      </c>
      <c r="R62" s="100">
        <f t="shared" si="19"/>
        <v>930584.57291728305</v>
      </c>
      <c r="S62" s="100">
        <f t="shared" si="19"/>
        <v>921637.36409540358</v>
      </c>
      <c r="T62" s="100">
        <f t="shared" si="19"/>
        <v>924422.21227349853</v>
      </c>
      <c r="U62" s="100">
        <f t="shared" si="19"/>
        <v>887120.82265846373</v>
      </c>
      <c r="V62" s="100">
        <f t="shared" si="19"/>
        <v>924928.19313555898</v>
      </c>
      <c r="W62" s="100">
        <f t="shared" si="19"/>
        <v>968599.52359379211</v>
      </c>
      <c r="X62" s="100">
        <f t="shared" si="19"/>
        <v>1042955.0745376716</v>
      </c>
      <c r="Y62" s="100">
        <f t="shared" si="19"/>
        <v>1054159.6471121379</v>
      </c>
      <c r="Z62" s="100">
        <f t="shared" si="19"/>
        <v>950268.03177082678</v>
      </c>
      <c r="AA62" s="100">
        <f t="shared" si="19"/>
        <v>874299.90278734337</v>
      </c>
      <c r="AB62" s="100">
        <f t="shared" si="19"/>
        <v>979761.70828245603</v>
      </c>
      <c r="AC62" s="100">
        <f t="shared" si="19"/>
        <v>900221.4892034987</v>
      </c>
      <c r="AD62" s="100">
        <f t="shared" si="19"/>
        <v>839660.74544227333</v>
      </c>
      <c r="AE62" s="100">
        <f t="shared" si="19"/>
        <v>457121.21741203015</v>
      </c>
      <c r="AF62" s="100">
        <f t="shared" si="19"/>
        <v>455093.41140877549</v>
      </c>
      <c r="AG62" s="100">
        <f t="shared" si="19"/>
        <v>707029.4029718769</v>
      </c>
      <c r="AH62" s="119">
        <f>SUM(D62:AG62)</f>
        <v>23665259.801569961</v>
      </c>
    </row>
    <row r="63" spans="2:34" ht="16.5" thickBot="1" x14ac:dyDescent="0.3">
      <c r="B63" s="241" t="s">
        <v>62</v>
      </c>
      <c r="C63" s="242"/>
      <c r="D63" s="243"/>
      <c r="E63" s="244"/>
      <c r="F63" s="244"/>
      <c r="G63" s="244"/>
      <c r="H63" s="244"/>
      <c r="I63" s="244"/>
      <c r="J63" s="244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5"/>
    </row>
    <row r="64" spans="2:34" x14ac:dyDescent="0.25">
      <c r="B64" s="130" t="s">
        <v>61</v>
      </c>
      <c r="C64" s="131" t="s">
        <v>32</v>
      </c>
      <c r="D64" s="83">
        <f t="shared" ref="D64:AG64" si="20">(SUM(D13:D15)*9500)/10^6</f>
        <v>450.03321149999999</v>
      </c>
      <c r="E64" s="84">
        <f t="shared" si="20"/>
        <v>472.01486249999999</v>
      </c>
      <c r="F64" s="84">
        <f t="shared" si="20"/>
        <v>491.80730499999999</v>
      </c>
      <c r="G64" s="84">
        <f t="shared" si="20"/>
        <v>486.94140499999997</v>
      </c>
      <c r="H64" s="84">
        <f t="shared" si="20"/>
        <v>544.29281000000003</v>
      </c>
      <c r="I64" s="84">
        <f t="shared" si="20"/>
        <v>447.09361700000005</v>
      </c>
      <c r="J64" s="84">
        <f t="shared" si="20"/>
        <v>364.28757000000002</v>
      </c>
      <c r="K64" s="84">
        <f t="shared" si="20"/>
        <v>379.20494500000001</v>
      </c>
      <c r="L64" s="84">
        <f t="shared" si="20"/>
        <v>372.87975</v>
      </c>
      <c r="M64" s="84">
        <f t="shared" si="20"/>
        <v>358.62880000000001</v>
      </c>
      <c r="N64" s="84">
        <f t="shared" si="20"/>
        <v>374.14220499999999</v>
      </c>
      <c r="O64" s="84">
        <f t="shared" si="20"/>
        <v>364.99759999999998</v>
      </c>
      <c r="P64" s="84">
        <f t="shared" si="20"/>
        <v>366.09342500000002</v>
      </c>
      <c r="Q64" s="84">
        <f t="shared" si="20"/>
        <v>387.68531000000007</v>
      </c>
      <c r="R64" s="84">
        <f t="shared" si="20"/>
        <v>404.54001049999999</v>
      </c>
      <c r="S64" s="84">
        <f t="shared" si="20"/>
        <v>408.69985149999997</v>
      </c>
      <c r="T64" s="84">
        <f t="shared" si="20"/>
        <v>403.99157549999995</v>
      </c>
      <c r="U64" s="84">
        <f t="shared" si="20"/>
        <v>400.69328000000002</v>
      </c>
      <c r="V64" s="84">
        <f t="shared" si="20"/>
        <v>412.44335499999994</v>
      </c>
      <c r="W64" s="84">
        <f t="shared" si="20"/>
        <v>419.99214999999998</v>
      </c>
      <c r="X64" s="84">
        <f t="shared" si="20"/>
        <v>425.51193499999994</v>
      </c>
      <c r="Y64" s="84">
        <f t="shared" si="20"/>
        <v>415.37990000000008</v>
      </c>
      <c r="Z64" s="84">
        <f t="shared" si="20"/>
        <v>396.04644999999999</v>
      </c>
      <c r="AA64" s="84">
        <f t="shared" si="20"/>
        <v>394.89789999999999</v>
      </c>
      <c r="AB64" s="84">
        <f t="shared" si="20"/>
        <v>403.94056999999998</v>
      </c>
      <c r="AC64" s="84">
        <f t="shared" si="20"/>
        <v>399.41135000000003</v>
      </c>
      <c r="AD64" s="84">
        <f t="shared" si="20"/>
        <v>435.88360749999993</v>
      </c>
      <c r="AE64" s="84">
        <f t="shared" si="20"/>
        <v>627.36470499999996</v>
      </c>
      <c r="AF64" s="84">
        <f t="shared" si="20"/>
        <v>630.27597049999986</v>
      </c>
      <c r="AG64" s="84">
        <f t="shared" si="20"/>
        <v>414.78143799999998</v>
      </c>
      <c r="AH64" s="63">
        <f>SUM(D64:AG64)</f>
        <v>12853.956864500002</v>
      </c>
    </row>
    <row r="65" spans="2:34" x14ac:dyDescent="0.25">
      <c r="B65" s="7" t="s">
        <v>57</v>
      </c>
      <c r="C65" s="8" t="s">
        <v>32</v>
      </c>
      <c r="D65" s="28">
        <f t="shared" ref="D65:AG65" si="21">((D26*860.5)/10^6)+((D30*1000*565)/10^6)+((D46*3024)/10^6)+D39</f>
        <v>312.47994976000001</v>
      </c>
      <c r="E65" s="28">
        <f t="shared" si="21"/>
        <v>334.01333103999997</v>
      </c>
      <c r="F65" s="28">
        <f t="shared" si="21"/>
        <v>354.90013599999997</v>
      </c>
      <c r="G65" s="28">
        <f t="shared" si="21"/>
        <v>352.34954105600002</v>
      </c>
      <c r="H65" s="28">
        <f t="shared" si="21"/>
        <v>401.84367240000006</v>
      </c>
      <c r="I65" s="28">
        <f t="shared" si="21"/>
        <v>344.69340199999999</v>
      </c>
      <c r="J65" s="28">
        <f t="shared" si="21"/>
        <v>246.47924147199998</v>
      </c>
      <c r="K65" s="28">
        <f t="shared" si="21"/>
        <v>259.580420672</v>
      </c>
      <c r="L65" s="28">
        <f t="shared" si="21"/>
        <v>252.08036358400003</v>
      </c>
      <c r="M65" s="28">
        <f t="shared" si="21"/>
        <v>237.09757683999999</v>
      </c>
      <c r="N65" s="28">
        <f t="shared" si="21"/>
        <v>247.09048319999999</v>
      </c>
      <c r="O65" s="28">
        <f t="shared" si="21"/>
        <v>238.88784576</v>
      </c>
      <c r="P65" s="28">
        <f t="shared" si="21"/>
        <v>243.87505503999998</v>
      </c>
      <c r="Q65" s="28">
        <f t="shared" si="21"/>
        <v>258.66368272</v>
      </c>
      <c r="R65" s="28">
        <f t="shared" si="21"/>
        <v>280.62949816000003</v>
      </c>
      <c r="S65" s="28">
        <f t="shared" si="21"/>
        <v>284.11267000000004</v>
      </c>
      <c r="T65" s="28">
        <f t="shared" si="21"/>
        <v>279.50207280000006</v>
      </c>
      <c r="U65" s="28">
        <f t="shared" si="21"/>
        <v>274.60821880000003</v>
      </c>
      <c r="V65" s="28">
        <f t="shared" si="21"/>
        <v>283.79840369599998</v>
      </c>
      <c r="W65" s="28">
        <f t="shared" si="21"/>
        <v>287.71963719999997</v>
      </c>
      <c r="X65" s="28">
        <f t="shared" si="21"/>
        <v>296.47413103999997</v>
      </c>
      <c r="Y65" s="28">
        <f t="shared" si="21"/>
        <v>283.00611350399998</v>
      </c>
      <c r="Z65" s="28">
        <f t="shared" si="21"/>
        <v>267.44274760000002</v>
      </c>
      <c r="AA65" s="28">
        <f t="shared" si="21"/>
        <v>261.92847856000003</v>
      </c>
      <c r="AB65" s="28">
        <f t="shared" si="21"/>
        <v>273.12380519999999</v>
      </c>
      <c r="AC65" s="28">
        <f t="shared" si="21"/>
        <v>268.71434825599999</v>
      </c>
      <c r="AD65" s="28">
        <f t="shared" si="21"/>
        <v>277.16753425600001</v>
      </c>
      <c r="AE65" s="28">
        <f t="shared" si="21"/>
        <v>470.679448256</v>
      </c>
      <c r="AF65" s="28">
        <f t="shared" si="21"/>
        <v>469.47324825600003</v>
      </c>
      <c r="AG65" s="28">
        <f t="shared" si="21"/>
        <v>337.35073025600002</v>
      </c>
      <c r="AH65" s="44">
        <f>SUM(D65:AG65)</f>
        <v>8979.7657873839999</v>
      </c>
    </row>
    <row r="66" spans="2:34" ht="15.75" thickBot="1" x14ac:dyDescent="0.3">
      <c r="B66" s="132" t="s">
        <v>62</v>
      </c>
      <c r="C66" s="133" t="s">
        <v>63</v>
      </c>
      <c r="D66" s="90">
        <f>IFERROR((D65/D64)*100,"")</f>
        <v>69.434864311119853</v>
      </c>
      <c r="E66" s="90">
        <f t="shared" ref="E66:AG66" si="22">IFERROR((E65/E64)*100,"")</f>
        <v>70.763308017658019</v>
      </c>
      <c r="F66" s="90">
        <f t="shared" si="22"/>
        <v>72.162436871489732</v>
      </c>
      <c r="G66" s="90">
        <f t="shared" si="22"/>
        <v>72.359741323701982</v>
      </c>
      <c r="H66" s="90">
        <f t="shared" si="22"/>
        <v>73.828583625787743</v>
      </c>
      <c r="I66" s="90">
        <f t="shared" si="22"/>
        <v>77.096471274381884</v>
      </c>
      <c r="J66" s="90">
        <f t="shared" si="22"/>
        <v>67.660623576039114</v>
      </c>
      <c r="K66" s="90">
        <f t="shared" si="22"/>
        <v>68.453859606709514</v>
      </c>
      <c r="L66" s="90">
        <f t="shared" si="22"/>
        <v>67.603661390568945</v>
      </c>
      <c r="M66" s="90">
        <f t="shared" si="22"/>
        <v>66.112252234064854</v>
      </c>
      <c r="N66" s="90">
        <f t="shared" si="22"/>
        <v>66.041863200116651</v>
      </c>
      <c r="O66" s="90">
        <f t="shared" si="22"/>
        <v>65.449155216363081</v>
      </c>
      <c r="P66" s="90">
        <f t="shared" si="22"/>
        <v>66.615524449804013</v>
      </c>
      <c r="Q66" s="90">
        <f t="shared" si="22"/>
        <v>66.720011320521778</v>
      </c>
      <c r="R66" s="90">
        <f t="shared" si="22"/>
        <v>69.370022958458406</v>
      </c>
      <c r="S66" s="90">
        <f t="shared" si="22"/>
        <v>69.516215618199226</v>
      </c>
      <c r="T66" s="90">
        <f t="shared" si="22"/>
        <v>69.185124084351131</v>
      </c>
      <c r="U66" s="90">
        <f t="shared" si="22"/>
        <v>68.533272831528407</v>
      </c>
      <c r="V66" s="90">
        <f t="shared" si="22"/>
        <v>68.80906196100554</v>
      </c>
      <c r="W66" s="90">
        <f t="shared" si="22"/>
        <v>68.505955932747781</v>
      </c>
      <c r="X66" s="90">
        <f t="shared" si="22"/>
        <v>69.6746922128048</v>
      </c>
      <c r="Y66" s="90">
        <f t="shared" si="22"/>
        <v>68.131874822060468</v>
      </c>
      <c r="Z66" s="90">
        <f t="shared" si="22"/>
        <v>67.528126460923971</v>
      </c>
      <c r="AA66" s="90">
        <f t="shared" si="22"/>
        <v>66.328151798224312</v>
      </c>
      <c r="AB66" s="90">
        <f t="shared" si="22"/>
        <v>67.614848689251488</v>
      </c>
      <c r="AC66" s="90">
        <f t="shared" si="22"/>
        <v>67.277594453938278</v>
      </c>
      <c r="AD66" s="90">
        <f t="shared" si="22"/>
        <v>63.58751040115682</v>
      </c>
      <c r="AE66" s="90">
        <f t="shared" si="22"/>
        <v>75.024853088603379</v>
      </c>
      <c r="AF66" s="90">
        <f t="shared" si="22"/>
        <v>74.486934331887269</v>
      </c>
      <c r="AG66" s="90">
        <f t="shared" si="22"/>
        <v>81.332166618314304</v>
      </c>
      <c r="AH66" s="71"/>
    </row>
    <row r="67" spans="2:34" ht="16.5" thickBot="1" x14ac:dyDescent="0.3">
      <c r="B67" s="237" t="s">
        <v>66</v>
      </c>
      <c r="C67" s="238"/>
      <c r="D67" s="228"/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29"/>
      <c r="AD67" s="229"/>
      <c r="AE67" s="229"/>
      <c r="AF67" s="229"/>
      <c r="AG67" s="229"/>
      <c r="AH67" s="230"/>
    </row>
    <row r="68" spans="2:34" x14ac:dyDescent="0.25">
      <c r="B68" s="130" t="s">
        <v>64</v>
      </c>
      <c r="C68" s="131" t="s">
        <v>32</v>
      </c>
      <c r="D68" s="60">
        <f t="shared" ref="D68:AG68" si="23">(D21*1000*4800)/10^6</f>
        <v>0</v>
      </c>
      <c r="E68" s="61">
        <f t="shared" si="23"/>
        <v>0</v>
      </c>
      <c r="F68" s="61">
        <f t="shared" si="23"/>
        <v>0</v>
      </c>
      <c r="G68" s="61">
        <f t="shared" si="23"/>
        <v>0</v>
      </c>
      <c r="H68" s="61">
        <f t="shared" si="23"/>
        <v>0</v>
      </c>
      <c r="I68" s="61">
        <f t="shared" si="23"/>
        <v>177.50399999999999</v>
      </c>
      <c r="J68" s="61">
        <f t="shared" si="23"/>
        <v>237.072</v>
      </c>
      <c r="K68" s="61">
        <f t="shared" si="23"/>
        <v>300.52800000000002</v>
      </c>
      <c r="L68" s="61">
        <f t="shared" si="23"/>
        <v>288</v>
      </c>
      <c r="M68" s="61">
        <f t="shared" si="23"/>
        <v>171.50399999999999</v>
      </c>
      <c r="N68" s="61">
        <f t="shared" si="23"/>
        <v>229.92</v>
      </c>
      <c r="O68" s="61">
        <f t="shared" si="23"/>
        <v>237.55199999999999</v>
      </c>
      <c r="P68" s="61">
        <f t="shared" si="23"/>
        <v>220.89599999999999</v>
      </c>
      <c r="Q68" s="61">
        <f t="shared" si="23"/>
        <v>234.624</v>
      </c>
      <c r="R68" s="61">
        <f t="shared" si="23"/>
        <v>216</v>
      </c>
      <c r="S68" s="61">
        <f t="shared" si="23"/>
        <v>200.54400000000001</v>
      </c>
      <c r="T68" s="61">
        <f t="shared" si="23"/>
        <v>232.75200000000001</v>
      </c>
      <c r="U68" s="61">
        <f t="shared" si="23"/>
        <v>243.36</v>
      </c>
      <c r="V68" s="61">
        <f t="shared" si="23"/>
        <v>235.10400000000001</v>
      </c>
      <c r="W68" s="61">
        <f t="shared" si="23"/>
        <v>239.76</v>
      </c>
      <c r="X68" s="61">
        <f t="shared" si="23"/>
        <v>221.85599999999999</v>
      </c>
      <c r="Y68" s="61">
        <f t="shared" si="23"/>
        <v>264.57600000000002</v>
      </c>
      <c r="Z68" s="61">
        <f t="shared" si="23"/>
        <v>255.45599999999999</v>
      </c>
      <c r="AA68" s="61">
        <f t="shared" si="23"/>
        <v>241.92</v>
      </c>
      <c r="AB68" s="61">
        <f t="shared" si="23"/>
        <v>271.488</v>
      </c>
      <c r="AC68" s="61">
        <f t="shared" si="23"/>
        <v>288</v>
      </c>
      <c r="AD68" s="61">
        <f t="shared" si="23"/>
        <v>156.33600000000001</v>
      </c>
      <c r="AE68" s="61">
        <f t="shared" si="23"/>
        <v>0</v>
      </c>
      <c r="AF68" s="61">
        <f t="shared" si="23"/>
        <v>0</v>
      </c>
      <c r="AG68" s="61">
        <f t="shared" si="23"/>
        <v>129.6</v>
      </c>
      <c r="AH68" s="63">
        <f>SUM(D68:AG68)</f>
        <v>5294.3520000000008</v>
      </c>
    </row>
    <row r="69" spans="2:34" x14ac:dyDescent="0.25">
      <c r="B69" s="7" t="s">
        <v>65</v>
      </c>
      <c r="C69" s="8" t="s">
        <v>32</v>
      </c>
      <c r="D69" s="28">
        <f t="shared" ref="D69:AG69" si="24">D40+(((D32)*1000*565))/10^6</f>
        <v>0</v>
      </c>
      <c r="E69" s="3">
        <f t="shared" si="24"/>
        <v>0</v>
      </c>
      <c r="F69" s="3">
        <f t="shared" si="24"/>
        <v>0</v>
      </c>
      <c r="G69" s="3">
        <f t="shared" si="24"/>
        <v>0</v>
      </c>
      <c r="H69" s="3">
        <f t="shared" si="24"/>
        <v>0</v>
      </c>
      <c r="I69" s="3">
        <f t="shared" si="24"/>
        <v>135</v>
      </c>
      <c r="J69" s="3">
        <f t="shared" si="24"/>
        <v>183</v>
      </c>
      <c r="K69" s="3">
        <f t="shared" si="24"/>
        <v>238</v>
      </c>
      <c r="L69" s="3">
        <f t="shared" si="24"/>
        <v>229</v>
      </c>
      <c r="M69" s="3">
        <f t="shared" si="24"/>
        <v>132</v>
      </c>
      <c r="N69" s="3">
        <f t="shared" si="24"/>
        <v>179</v>
      </c>
      <c r="O69" s="3">
        <f t="shared" si="24"/>
        <v>183</v>
      </c>
      <c r="P69" s="3">
        <f t="shared" si="24"/>
        <v>168</v>
      </c>
      <c r="Q69" s="3">
        <f t="shared" si="24"/>
        <v>185.91</v>
      </c>
      <c r="R69" s="3">
        <f t="shared" si="24"/>
        <v>174.08500000000001</v>
      </c>
      <c r="S69" s="3">
        <f t="shared" si="24"/>
        <v>161.65</v>
      </c>
      <c r="T69" s="3">
        <f t="shared" si="24"/>
        <v>190.08500000000001</v>
      </c>
      <c r="U69" s="3">
        <f t="shared" si="24"/>
        <v>193.95500000000001</v>
      </c>
      <c r="V69" s="3">
        <f t="shared" si="24"/>
        <v>190.91</v>
      </c>
      <c r="W69" s="3">
        <f t="shared" si="24"/>
        <v>197.345</v>
      </c>
      <c r="X69" s="3">
        <f t="shared" si="24"/>
        <v>176.78</v>
      </c>
      <c r="Y69" s="3">
        <f t="shared" si="24"/>
        <v>215.215</v>
      </c>
      <c r="Z69" s="3">
        <f t="shared" si="24"/>
        <v>200.26</v>
      </c>
      <c r="AA69" s="3">
        <f t="shared" si="24"/>
        <v>191.82499999999999</v>
      </c>
      <c r="AB69" s="3">
        <f t="shared" si="24"/>
        <v>221.345</v>
      </c>
      <c r="AC69" s="3">
        <f t="shared" si="24"/>
        <v>205.04</v>
      </c>
      <c r="AD69" s="3">
        <f t="shared" si="24"/>
        <v>149.54249999999999</v>
      </c>
      <c r="AE69" s="3">
        <f t="shared" si="24"/>
        <v>0</v>
      </c>
      <c r="AF69" s="3">
        <f t="shared" si="24"/>
        <v>0</v>
      </c>
      <c r="AG69" s="3">
        <f t="shared" si="24"/>
        <v>67.17</v>
      </c>
      <c r="AH69" s="44">
        <f>SUM(D69:AG69)</f>
        <v>4168.1174999999994</v>
      </c>
    </row>
    <row r="70" spans="2:34" ht="15.75" thickBot="1" x14ac:dyDescent="0.3">
      <c r="B70" s="7" t="s">
        <v>67</v>
      </c>
      <c r="C70" s="8" t="s">
        <v>63</v>
      </c>
      <c r="D70" s="90" t="str">
        <f>IFERROR((D69/D68)*100,"")</f>
        <v/>
      </c>
      <c r="E70" s="90" t="str">
        <f t="shared" ref="E70:AH70" si="25">IFERROR((E69/E68)*100,"")</f>
        <v/>
      </c>
      <c r="F70" s="90" t="str">
        <f t="shared" si="25"/>
        <v/>
      </c>
      <c r="G70" s="90" t="str">
        <f t="shared" si="25"/>
        <v/>
      </c>
      <c r="H70" s="90" t="str">
        <f t="shared" si="25"/>
        <v/>
      </c>
      <c r="I70" s="90">
        <f t="shared" si="25"/>
        <v>76.054624121146574</v>
      </c>
      <c r="J70" s="90">
        <f t="shared" si="25"/>
        <v>77.191739218465273</v>
      </c>
      <c r="K70" s="90">
        <f t="shared" si="25"/>
        <v>79.193951977852308</v>
      </c>
      <c r="L70" s="90">
        <f t="shared" si="25"/>
        <v>79.513888888888886</v>
      </c>
      <c r="M70" s="90">
        <f t="shared" si="25"/>
        <v>76.966134900643723</v>
      </c>
      <c r="N70" s="90">
        <f t="shared" si="25"/>
        <v>77.853166318719559</v>
      </c>
      <c r="O70" s="90">
        <f t="shared" si="25"/>
        <v>77.035764800969901</v>
      </c>
      <c r="P70" s="90">
        <f t="shared" si="25"/>
        <v>76.053889613211652</v>
      </c>
      <c r="Q70" s="90">
        <f t="shared" si="25"/>
        <v>79.237418166939449</v>
      </c>
      <c r="R70" s="90">
        <f t="shared" si="25"/>
        <v>80.594907407407419</v>
      </c>
      <c r="S70" s="90">
        <f t="shared" si="25"/>
        <v>80.60575235359822</v>
      </c>
      <c r="T70" s="90">
        <f t="shared" si="25"/>
        <v>81.668471162438991</v>
      </c>
      <c r="U70" s="90">
        <f t="shared" si="25"/>
        <v>79.698800131492447</v>
      </c>
      <c r="V70" s="90">
        <f t="shared" si="25"/>
        <v>81.202361508098548</v>
      </c>
      <c r="W70" s="90">
        <f t="shared" si="25"/>
        <v>82.3093927260594</v>
      </c>
      <c r="X70" s="90">
        <f t="shared" si="25"/>
        <v>79.682316457521992</v>
      </c>
      <c r="Y70" s="90">
        <f t="shared" si="25"/>
        <v>81.343356918238982</v>
      </c>
      <c r="Z70" s="90">
        <f t="shared" si="25"/>
        <v>78.393147939371161</v>
      </c>
      <c r="AA70" s="90">
        <f t="shared" si="25"/>
        <v>79.292741402116405</v>
      </c>
      <c r="AB70" s="90">
        <f t="shared" si="25"/>
        <v>81.530307048561994</v>
      </c>
      <c r="AC70" s="90">
        <f t="shared" si="25"/>
        <v>71.194444444444443</v>
      </c>
      <c r="AD70" s="90">
        <f t="shared" si="25"/>
        <v>95.654551734725189</v>
      </c>
      <c r="AE70" s="90" t="str">
        <f t="shared" si="25"/>
        <v/>
      </c>
      <c r="AF70" s="90" t="str">
        <f t="shared" si="25"/>
        <v/>
      </c>
      <c r="AG70" s="90">
        <f t="shared" si="25"/>
        <v>51.828703703703702</v>
      </c>
      <c r="AH70" s="90">
        <f t="shared" si="25"/>
        <v>78.72762332387417</v>
      </c>
    </row>
    <row r="71" spans="2:34" x14ac:dyDescent="0.25">
      <c r="B71" s="7" t="s">
        <v>68</v>
      </c>
      <c r="C71" s="8" t="s">
        <v>32</v>
      </c>
      <c r="D71" s="28">
        <f t="shared" ref="D71:AG71" si="26">(D22*1000*4800)/10^6</f>
        <v>174.24</v>
      </c>
      <c r="E71" s="3">
        <f t="shared" si="26"/>
        <v>184.84800000000001</v>
      </c>
      <c r="F71" s="3">
        <f t="shared" si="26"/>
        <v>186.14400000000001</v>
      </c>
      <c r="G71" s="3">
        <f t="shared" si="26"/>
        <v>190.12799999999999</v>
      </c>
      <c r="H71" s="3">
        <f t="shared" si="26"/>
        <v>186.14400000000001</v>
      </c>
      <c r="I71" s="3">
        <f t="shared" si="26"/>
        <v>159.98400000000001</v>
      </c>
      <c r="J71" s="3">
        <f t="shared" si="26"/>
        <v>192.48</v>
      </c>
      <c r="K71" s="3">
        <f t="shared" si="26"/>
        <v>196.22399999999999</v>
      </c>
      <c r="L71" s="3">
        <f t="shared" si="26"/>
        <v>191.42400000000001</v>
      </c>
      <c r="M71" s="3">
        <f t="shared" si="26"/>
        <v>173.136</v>
      </c>
      <c r="N71" s="3">
        <f t="shared" si="26"/>
        <v>221.76</v>
      </c>
      <c r="O71" s="3">
        <f t="shared" si="26"/>
        <v>214.22399999999999</v>
      </c>
      <c r="P71" s="3">
        <f t="shared" si="26"/>
        <v>226.08</v>
      </c>
      <c r="Q71" s="3">
        <f t="shared" si="26"/>
        <v>239.66399999999999</v>
      </c>
      <c r="R71" s="3">
        <f t="shared" si="26"/>
        <v>249.6</v>
      </c>
      <c r="S71" s="3">
        <f t="shared" si="26"/>
        <v>227.47200000000001</v>
      </c>
      <c r="T71" s="3">
        <f t="shared" si="26"/>
        <v>239.04</v>
      </c>
      <c r="U71" s="3">
        <f t="shared" si="26"/>
        <v>182.88</v>
      </c>
      <c r="V71" s="3">
        <f t="shared" si="26"/>
        <v>230.976</v>
      </c>
      <c r="W71" s="3">
        <f t="shared" si="26"/>
        <v>216.24</v>
      </c>
      <c r="X71" s="3">
        <f t="shared" si="26"/>
        <v>260.01600000000002</v>
      </c>
      <c r="Y71" s="3">
        <f t="shared" si="26"/>
        <v>250.416</v>
      </c>
      <c r="Z71" s="3">
        <f t="shared" si="26"/>
        <v>238.94399999999999</v>
      </c>
      <c r="AA71" s="3">
        <f t="shared" si="26"/>
        <v>200.64</v>
      </c>
      <c r="AB71" s="3">
        <f t="shared" si="26"/>
        <v>208.512</v>
      </c>
      <c r="AC71" s="3">
        <f t="shared" si="26"/>
        <v>220.8</v>
      </c>
      <c r="AD71" s="3">
        <f t="shared" si="26"/>
        <v>144.38399999999999</v>
      </c>
      <c r="AE71" s="3">
        <f t="shared" si="26"/>
        <v>0</v>
      </c>
      <c r="AF71" s="3">
        <f t="shared" si="26"/>
        <v>0</v>
      </c>
      <c r="AG71" s="3">
        <f t="shared" si="26"/>
        <v>206.4</v>
      </c>
      <c r="AH71" s="44">
        <f>SUM(D71:AG71)</f>
        <v>5812.8</v>
      </c>
    </row>
    <row r="72" spans="2:34" x14ac:dyDescent="0.25">
      <c r="B72" s="7" t="s">
        <v>69</v>
      </c>
      <c r="C72" s="8" t="s">
        <v>32</v>
      </c>
      <c r="D72" s="28">
        <f t="shared" ref="D72:AG72" si="27">D41+(((D33)*1000*565))/10^6</f>
        <v>126.13</v>
      </c>
      <c r="E72" s="3">
        <f t="shared" si="27"/>
        <v>121</v>
      </c>
      <c r="F72" s="3">
        <f t="shared" si="27"/>
        <v>123</v>
      </c>
      <c r="G72" s="3">
        <f t="shared" si="27"/>
        <v>127.52</v>
      </c>
      <c r="H72" s="3">
        <f t="shared" si="27"/>
        <v>118.78</v>
      </c>
      <c r="I72" s="3">
        <f t="shared" si="27"/>
        <v>99.694999999999993</v>
      </c>
      <c r="J72" s="3">
        <f t="shared" si="27"/>
        <v>134.97749999999999</v>
      </c>
      <c r="K72" s="3">
        <f t="shared" si="27"/>
        <v>139</v>
      </c>
      <c r="L72" s="3">
        <f t="shared" si="27"/>
        <v>135</v>
      </c>
      <c r="M72" s="3">
        <f t="shared" si="27"/>
        <v>140</v>
      </c>
      <c r="N72" s="3">
        <f t="shared" si="27"/>
        <v>149</v>
      </c>
      <c r="O72" s="3">
        <f t="shared" si="27"/>
        <v>136</v>
      </c>
      <c r="P72" s="3">
        <f t="shared" si="27"/>
        <v>145</v>
      </c>
      <c r="Q72" s="3">
        <f t="shared" si="27"/>
        <v>162.78</v>
      </c>
      <c r="R72" s="3">
        <f t="shared" si="27"/>
        <v>179.249</v>
      </c>
      <c r="S72" s="3">
        <f t="shared" si="27"/>
        <v>174.75749999999999</v>
      </c>
      <c r="T72" s="3">
        <f t="shared" si="27"/>
        <v>164.47499999999999</v>
      </c>
      <c r="U72" s="3">
        <f t="shared" si="27"/>
        <v>129.78</v>
      </c>
      <c r="V72" s="3">
        <f t="shared" si="27"/>
        <v>152.38999999999999</v>
      </c>
      <c r="W72" s="3">
        <f t="shared" si="27"/>
        <v>163.78</v>
      </c>
      <c r="X72" s="3">
        <f t="shared" si="27"/>
        <v>201.78</v>
      </c>
      <c r="Y72" s="3">
        <f t="shared" si="27"/>
        <v>192.78</v>
      </c>
      <c r="Z72" s="3">
        <f t="shared" si="27"/>
        <v>177</v>
      </c>
      <c r="AA72" s="3">
        <f t="shared" si="27"/>
        <v>145.38999999999999</v>
      </c>
      <c r="AB72" s="3">
        <f t="shared" si="27"/>
        <v>157.91</v>
      </c>
      <c r="AC72" s="3">
        <f t="shared" si="27"/>
        <v>153.47499999999999</v>
      </c>
      <c r="AD72" s="3">
        <f t="shared" si="27"/>
        <v>130.54249999999999</v>
      </c>
      <c r="AE72" s="3">
        <f t="shared" si="27"/>
        <v>0</v>
      </c>
      <c r="AF72" s="3">
        <f t="shared" si="27"/>
        <v>0</v>
      </c>
      <c r="AG72" s="3">
        <f t="shared" si="27"/>
        <v>103.605</v>
      </c>
      <c r="AH72" s="44">
        <f>SUM(D72:AG72)</f>
        <v>4084.7965000000004</v>
      </c>
    </row>
    <row r="73" spans="2:34" ht="15.75" thickBot="1" x14ac:dyDescent="0.3">
      <c r="B73" s="132" t="s">
        <v>70</v>
      </c>
      <c r="C73" s="133" t="s">
        <v>63</v>
      </c>
      <c r="D73" s="90">
        <f>IFERROR((D72/D71)*100,"")</f>
        <v>72.388659320477501</v>
      </c>
      <c r="E73" s="90">
        <f t="shared" ref="E73:AH73" si="28">IFERROR((E72/E71)*100,"")</f>
        <v>65.459188089673674</v>
      </c>
      <c r="F73" s="90">
        <f t="shared" si="28"/>
        <v>66.077875193398654</v>
      </c>
      <c r="G73" s="90">
        <f t="shared" si="28"/>
        <v>67.070605066060764</v>
      </c>
      <c r="H73" s="90">
        <f t="shared" si="28"/>
        <v>63.810813133917819</v>
      </c>
      <c r="I73" s="90">
        <f t="shared" si="28"/>
        <v>62.315606560656057</v>
      </c>
      <c r="J73" s="90">
        <f t="shared" si="28"/>
        <v>70.125467581047388</v>
      </c>
      <c r="K73" s="90">
        <f t="shared" si="28"/>
        <v>70.837410306588396</v>
      </c>
      <c r="L73" s="90">
        <f t="shared" si="28"/>
        <v>70.524072216649941</v>
      </c>
      <c r="M73" s="90">
        <f t="shared" si="28"/>
        <v>80.861288235837719</v>
      </c>
      <c r="N73" s="90">
        <f t="shared" si="28"/>
        <v>67.189754689754693</v>
      </c>
      <c r="O73" s="90">
        <f t="shared" si="28"/>
        <v>63.484950332362388</v>
      </c>
      <c r="P73" s="90">
        <f t="shared" si="28"/>
        <v>64.136588818117474</v>
      </c>
      <c r="Q73" s="90">
        <f t="shared" si="28"/>
        <v>67.920088123372722</v>
      </c>
      <c r="R73" s="90">
        <f t="shared" si="28"/>
        <v>71.814503205128204</v>
      </c>
      <c r="S73" s="90">
        <f t="shared" si="28"/>
        <v>76.825939016670176</v>
      </c>
      <c r="T73" s="90">
        <f t="shared" si="28"/>
        <v>68.806475903614455</v>
      </c>
      <c r="U73" s="90">
        <f t="shared" si="28"/>
        <v>70.964566929133866</v>
      </c>
      <c r="V73" s="90">
        <f t="shared" si="28"/>
        <v>65.976551676364636</v>
      </c>
      <c r="W73" s="90">
        <f t="shared" si="28"/>
        <v>75.739918608953019</v>
      </c>
      <c r="X73" s="90">
        <f t="shared" si="28"/>
        <v>77.602916743584998</v>
      </c>
      <c r="Y73" s="90">
        <f t="shared" si="28"/>
        <v>76.983898792409434</v>
      </c>
      <c r="Z73" s="90">
        <f t="shared" si="28"/>
        <v>74.075934110084376</v>
      </c>
      <c r="AA73" s="90">
        <f t="shared" si="28"/>
        <v>72.463118022328544</v>
      </c>
      <c r="AB73" s="90">
        <f t="shared" si="28"/>
        <v>75.73185236341314</v>
      </c>
      <c r="AC73" s="90">
        <f t="shared" si="28"/>
        <v>69.508605072463752</v>
      </c>
      <c r="AD73" s="90">
        <f t="shared" si="28"/>
        <v>90.413411458333343</v>
      </c>
      <c r="AE73" s="90" t="str">
        <f t="shared" si="28"/>
        <v/>
      </c>
      <c r="AF73" s="90" t="str">
        <f t="shared" si="28"/>
        <v/>
      </c>
      <c r="AG73" s="90">
        <f t="shared" si="28"/>
        <v>50.196220930232563</v>
      </c>
      <c r="AH73" s="90">
        <f t="shared" si="28"/>
        <v>70.27244185246353</v>
      </c>
    </row>
    <row r="74" spans="2:34" ht="16.5" thickBot="1" x14ac:dyDescent="0.3">
      <c r="B74" s="237" t="s">
        <v>72</v>
      </c>
      <c r="C74" s="238"/>
      <c r="D74" s="228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  <c r="AA74" s="229"/>
      <c r="AB74" s="229"/>
      <c r="AC74" s="229"/>
      <c r="AD74" s="229"/>
      <c r="AE74" s="229"/>
      <c r="AF74" s="229"/>
      <c r="AG74" s="229"/>
      <c r="AH74" s="230"/>
    </row>
    <row r="75" spans="2:34" x14ac:dyDescent="0.25">
      <c r="B75" s="130" t="s">
        <v>71</v>
      </c>
      <c r="C75" s="134" t="s">
        <v>32</v>
      </c>
      <c r="D75" s="60">
        <f t="shared" ref="D75:AG75" si="29">SUM(D42:D44)</f>
        <v>0</v>
      </c>
      <c r="E75" s="61">
        <f t="shared" si="29"/>
        <v>0</v>
      </c>
      <c r="F75" s="61">
        <f t="shared" si="29"/>
        <v>0</v>
      </c>
      <c r="G75" s="61">
        <f t="shared" si="29"/>
        <v>0</v>
      </c>
      <c r="H75" s="61">
        <f t="shared" si="29"/>
        <v>0</v>
      </c>
      <c r="I75" s="61">
        <f t="shared" si="29"/>
        <v>0</v>
      </c>
      <c r="J75" s="61">
        <f t="shared" si="29"/>
        <v>0</v>
      </c>
      <c r="K75" s="61">
        <f t="shared" si="29"/>
        <v>0</v>
      </c>
      <c r="L75" s="61">
        <f t="shared" si="29"/>
        <v>0</v>
      </c>
      <c r="M75" s="61">
        <f t="shared" si="29"/>
        <v>0</v>
      </c>
      <c r="N75" s="61">
        <f t="shared" si="29"/>
        <v>0</v>
      </c>
      <c r="O75" s="61">
        <f t="shared" si="29"/>
        <v>0</v>
      </c>
      <c r="P75" s="61">
        <f t="shared" si="29"/>
        <v>0</v>
      </c>
      <c r="Q75" s="61">
        <f t="shared" si="29"/>
        <v>0</v>
      </c>
      <c r="R75" s="61">
        <f t="shared" si="29"/>
        <v>0</v>
      </c>
      <c r="S75" s="61">
        <f t="shared" si="29"/>
        <v>0</v>
      </c>
      <c r="T75" s="61">
        <f t="shared" si="29"/>
        <v>0</v>
      </c>
      <c r="U75" s="61">
        <f t="shared" si="29"/>
        <v>0</v>
      </c>
      <c r="V75" s="61">
        <f t="shared" si="29"/>
        <v>0</v>
      </c>
      <c r="W75" s="61">
        <f t="shared" si="29"/>
        <v>0</v>
      </c>
      <c r="X75" s="61">
        <f t="shared" si="29"/>
        <v>0</v>
      </c>
      <c r="Y75" s="61">
        <f t="shared" si="29"/>
        <v>0</v>
      </c>
      <c r="Z75" s="61">
        <f t="shared" si="29"/>
        <v>0</v>
      </c>
      <c r="AA75" s="61">
        <f t="shared" si="29"/>
        <v>0</v>
      </c>
      <c r="AB75" s="61">
        <f t="shared" si="29"/>
        <v>0</v>
      </c>
      <c r="AC75" s="61">
        <f t="shared" si="29"/>
        <v>0</v>
      </c>
      <c r="AD75" s="61">
        <f t="shared" si="29"/>
        <v>23.602206599999999</v>
      </c>
      <c r="AE75" s="61">
        <f t="shared" si="29"/>
        <v>141.96890819999999</v>
      </c>
      <c r="AF75" s="61">
        <f t="shared" si="29"/>
        <v>135.56823</v>
      </c>
      <c r="AG75" s="61">
        <f t="shared" si="29"/>
        <v>38.959557000000004</v>
      </c>
      <c r="AH75" s="63">
        <f>SUM(D75:AG75)</f>
        <v>340.09890180000002</v>
      </c>
    </row>
    <row r="76" spans="2:34" x14ac:dyDescent="0.25">
      <c r="B76" s="7" t="s">
        <v>58</v>
      </c>
      <c r="C76" s="54" t="s">
        <v>32</v>
      </c>
      <c r="D76" s="28">
        <f t="shared" ref="D76:AG76" si="30">(SUM(D34:D37)*1000*565)/10^6</f>
        <v>1.0204357142857143</v>
      </c>
      <c r="E76" s="28">
        <f t="shared" si="30"/>
        <v>1.2850785714285715</v>
      </c>
      <c r="F76" s="28">
        <f t="shared" si="30"/>
        <v>0.83152142857142874</v>
      </c>
      <c r="G76" s="28">
        <f t="shared" si="30"/>
        <v>3.1743571428571431</v>
      </c>
      <c r="H76" s="28">
        <f t="shared" si="30"/>
        <v>2.1921928571428571</v>
      </c>
      <c r="I76" s="28">
        <f t="shared" si="30"/>
        <v>7.7104714285714282</v>
      </c>
      <c r="J76" s="28">
        <f t="shared" si="30"/>
        <v>2.0031428571428571</v>
      </c>
      <c r="K76" s="28">
        <f t="shared" si="30"/>
        <v>0.86925000000000008</v>
      </c>
      <c r="L76" s="28">
        <f t="shared" si="30"/>
        <v>0.52915000000000012</v>
      </c>
      <c r="M76" s="28">
        <f t="shared" si="30"/>
        <v>0.79365714285714284</v>
      </c>
      <c r="N76" s="28">
        <f t="shared" si="30"/>
        <v>0.26328571428571423</v>
      </c>
      <c r="O76" s="28">
        <f t="shared" si="30"/>
        <v>1.0583000000000002</v>
      </c>
      <c r="P76" s="28">
        <f t="shared" si="30"/>
        <v>0.60474285714285714</v>
      </c>
      <c r="Q76" s="28">
        <f t="shared" si="30"/>
        <v>9.8257142857142856</v>
      </c>
      <c r="R76" s="28">
        <f t="shared" si="30"/>
        <v>44.145142857142865</v>
      </c>
      <c r="S76" s="28">
        <f t="shared" si="30"/>
        <v>44.56198928571429</v>
      </c>
      <c r="T76" s="28">
        <f t="shared" si="30"/>
        <v>13.908000000000001</v>
      </c>
      <c r="U76" s="28">
        <f t="shared" si="30"/>
        <v>0.56687857142857156</v>
      </c>
      <c r="V76" s="28">
        <f t="shared" si="30"/>
        <v>16.365853571428573</v>
      </c>
      <c r="W76" s="28">
        <f t="shared" si="30"/>
        <v>1.1716214285714286</v>
      </c>
      <c r="X76" s="28">
        <f t="shared" si="30"/>
        <v>4.7242142857142868</v>
      </c>
      <c r="Y76" s="28">
        <f t="shared" si="30"/>
        <v>4.2329285714285723</v>
      </c>
      <c r="Z76" s="28">
        <f t="shared" si="30"/>
        <v>0.71806428571428582</v>
      </c>
      <c r="AA76" s="28">
        <f t="shared" si="30"/>
        <v>0.98257142857142865</v>
      </c>
      <c r="AB76" s="28">
        <f t="shared" si="30"/>
        <v>3.5555785714285717</v>
      </c>
      <c r="AC76" s="28">
        <f t="shared" si="30"/>
        <v>1.3222642857142854</v>
      </c>
      <c r="AD76" s="28">
        <f t="shared" si="30"/>
        <v>22.904635714285714</v>
      </c>
      <c r="AE76" s="28">
        <f t="shared" si="30"/>
        <v>35.755557142857143</v>
      </c>
      <c r="AF76" s="28">
        <f t="shared" si="30"/>
        <v>85.117557142857137</v>
      </c>
      <c r="AG76" s="28">
        <f t="shared" si="30"/>
        <v>116.14794999999998</v>
      </c>
      <c r="AH76" s="44">
        <f>SUM(D76:AG76)</f>
        <v>428.34210714285717</v>
      </c>
    </row>
    <row r="77" spans="2:34" s="1" customFormat="1" ht="45" x14ac:dyDescent="0.25">
      <c r="B77" s="9" t="s">
        <v>102</v>
      </c>
      <c r="C77" s="54" t="s">
        <v>32</v>
      </c>
      <c r="D77" s="28">
        <f t="shared" ref="D77:AG77" si="31">D65+D72+D69+((D24*860.5)/10^6)+D75+D76</f>
        <v>444.83641047428574</v>
      </c>
      <c r="E77" s="3">
        <f t="shared" si="31"/>
        <v>461.41838461142856</v>
      </c>
      <c r="F77" s="3">
        <f t="shared" si="31"/>
        <v>483.24928242857141</v>
      </c>
      <c r="G77" s="3">
        <f t="shared" si="31"/>
        <v>488.76622319885718</v>
      </c>
      <c r="H77" s="3">
        <f t="shared" si="31"/>
        <v>527.8497902571429</v>
      </c>
      <c r="I77" s="3">
        <f t="shared" si="31"/>
        <v>592.30489842857139</v>
      </c>
      <c r="J77" s="3">
        <f t="shared" si="31"/>
        <v>572.69850932914278</v>
      </c>
      <c r="K77" s="3">
        <f t="shared" si="31"/>
        <v>643.68829567199987</v>
      </c>
      <c r="L77" s="3">
        <f t="shared" si="31"/>
        <v>623.88073858399991</v>
      </c>
      <c r="M77" s="3">
        <f t="shared" si="31"/>
        <v>516.47405898285706</v>
      </c>
      <c r="N77" s="3">
        <f t="shared" si="31"/>
        <v>578.19341891428576</v>
      </c>
      <c r="O77" s="3">
        <f t="shared" si="31"/>
        <v>565.70107075999999</v>
      </c>
      <c r="P77" s="3">
        <f t="shared" si="31"/>
        <v>562.16952289714277</v>
      </c>
      <c r="Q77" s="3">
        <f t="shared" si="31"/>
        <v>621.78307200571419</v>
      </c>
      <c r="R77" s="3">
        <f t="shared" si="31"/>
        <v>683.271641017143</v>
      </c>
      <c r="S77" s="3">
        <f t="shared" si="31"/>
        <v>670.33120928571429</v>
      </c>
      <c r="T77" s="3">
        <f t="shared" si="31"/>
        <v>655.88667280000016</v>
      </c>
      <c r="U77" s="3">
        <f t="shared" si="31"/>
        <v>602.99747237142856</v>
      </c>
      <c r="V77" s="3">
        <f t="shared" si="31"/>
        <v>647.89583226742855</v>
      </c>
      <c r="W77" s="3">
        <f t="shared" si="31"/>
        <v>655.82463362857141</v>
      </c>
      <c r="X77" s="3">
        <f t="shared" si="31"/>
        <v>688.92267032571419</v>
      </c>
      <c r="Y77" s="3">
        <f t="shared" si="31"/>
        <v>708.78691707542862</v>
      </c>
      <c r="Z77" s="3">
        <f t="shared" si="31"/>
        <v>651.48733688571429</v>
      </c>
      <c r="AA77" s="3">
        <f t="shared" si="31"/>
        <v>605.28904998857138</v>
      </c>
      <c r="AB77" s="3">
        <f t="shared" si="31"/>
        <v>660.92528377142855</v>
      </c>
      <c r="AC77" s="3">
        <f t="shared" si="31"/>
        <v>634.10183754171419</v>
      </c>
      <c r="AD77" s="3">
        <f t="shared" si="31"/>
        <v>609.26657657028579</v>
      </c>
      <c r="AE77" s="3">
        <f t="shared" si="31"/>
        <v>653.39481359885713</v>
      </c>
      <c r="AF77" s="3">
        <f t="shared" si="31"/>
        <v>695.10691039885717</v>
      </c>
      <c r="AG77" s="3">
        <f t="shared" si="31"/>
        <v>671.58008725600007</v>
      </c>
      <c r="AH77" s="44">
        <f>SUM(D77:AG77)</f>
        <v>18178.082621326856</v>
      </c>
    </row>
    <row r="78" spans="2:34" s="1" customFormat="1" ht="30" x14ac:dyDescent="0.25">
      <c r="B78" s="9" t="s">
        <v>103</v>
      </c>
      <c r="C78" s="54" t="s">
        <v>44</v>
      </c>
      <c r="D78" s="28">
        <f t="shared" ref="D78:AG78" si="32">(((D13+D14+D15)*D49)+((D21+D22)*1000*D50)+(D24*D51)+((SUM(D5:D12))*D49))</f>
        <v>1206973.5652300001</v>
      </c>
      <c r="E78" s="28">
        <f t="shared" si="32"/>
        <v>1264992.1138500001</v>
      </c>
      <c r="F78" s="28">
        <f t="shared" si="32"/>
        <v>1303275.4094</v>
      </c>
      <c r="G78" s="28">
        <f t="shared" si="32"/>
        <v>1311524.8921000001</v>
      </c>
      <c r="H78" s="28">
        <f t="shared" si="32"/>
        <v>1425732.7039000003</v>
      </c>
      <c r="I78" s="28">
        <f t="shared" si="32"/>
        <v>1366232.9771400001</v>
      </c>
      <c r="J78" s="28">
        <f t="shared" si="32"/>
        <v>1272914.3574000001</v>
      </c>
      <c r="K78" s="28">
        <f t="shared" si="32"/>
        <v>1367951.5204</v>
      </c>
      <c r="L78" s="28">
        <f t="shared" si="32"/>
        <v>1346921.5461000002</v>
      </c>
      <c r="M78" s="28">
        <f t="shared" si="32"/>
        <v>1181066.0032000002</v>
      </c>
      <c r="N78" s="28">
        <f t="shared" si="32"/>
        <v>1280386.2831000001</v>
      </c>
      <c r="O78" s="28">
        <f t="shared" si="32"/>
        <v>1299130.4142</v>
      </c>
      <c r="P78" s="28">
        <f t="shared" si="32"/>
        <v>1276471.9319</v>
      </c>
      <c r="Q78" s="28">
        <f t="shared" si="32"/>
        <v>1363323.1522000001</v>
      </c>
      <c r="R78" s="28">
        <f t="shared" si="32"/>
        <v>1450303.1835100001</v>
      </c>
      <c r="S78" s="28">
        <f t="shared" si="32"/>
        <v>1425133.9912799997</v>
      </c>
      <c r="T78" s="28">
        <f t="shared" si="32"/>
        <v>1434849.58381</v>
      </c>
      <c r="U78" s="28">
        <f t="shared" si="32"/>
        <v>1326979.5089</v>
      </c>
      <c r="V78" s="28">
        <f t="shared" si="32"/>
        <v>1418367.0855499997</v>
      </c>
      <c r="W78" s="28">
        <f t="shared" si="32"/>
        <v>1415181.5666999999</v>
      </c>
      <c r="X78" s="28">
        <f t="shared" si="32"/>
        <v>1489594.9586999998</v>
      </c>
      <c r="Y78" s="28">
        <f t="shared" si="32"/>
        <v>1540166.929</v>
      </c>
      <c r="Z78" s="28">
        <f t="shared" si="32"/>
        <v>1400863.0889000001</v>
      </c>
      <c r="AA78" s="28">
        <f t="shared" si="32"/>
        <v>1340726.1339999998</v>
      </c>
      <c r="AB78" s="28">
        <f t="shared" si="32"/>
        <v>1398567.0245000001</v>
      </c>
      <c r="AC78" s="28">
        <f t="shared" si="32"/>
        <v>1417952.3497000001</v>
      </c>
      <c r="AD78" s="28">
        <f t="shared" si="32"/>
        <v>1394637.5998499999</v>
      </c>
      <c r="AE78" s="28">
        <f t="shared" si="32"/>
        <v>1854074.6040000001</v>
      </c>
      <c r="AF78" s="28">
        <f t="shared" si="32"/>
        <v>1919289.2715099999</v>
      </c>
      <c r="AG78" s="28">
        <f t="shared" si="32"/>
        <v>1592777.9253600002</v>
      </c>
      <c r="AH78" s="44">
        <f>SUM(D78:AG78)</f>
        <v>42086361.675390005</v>
      </c>
    </row>
    <row r="79" spans="2:34" s="2" customFormat="1" ht="15.75" thickBot="1" x14ac:dyDescent="0.3">
      <c r="B79" s="55" t="s">
        <v>60</v>
      </c>
      <c r="C79" s="56" t="s">
        <v>56</v>
      </c>
      <c r="D79" s="57">
        <f>IFERROR(D78/D77,"")</f>
        <v>2713.2976006687982</v>
      </c>
      <c r="E79" s="57">
        <f t="shared" ref="E79:AG79" si="33">IFERROR(E78/E77,"")</f>
        <v>2741.529501290418</v>
      </c>
      <c r="F79" s="57">
        <f t="shared" si="33"/>
        <v>2696.9008683269712</v>
      </c>
      <c r="G79" s="57">
        <f t="shared" si="33"/>
        <v>2683.3378205154718</v>
      </c>
      <c r="H79" s="57">
        <f t="shared" si="33"/>
        <v>2701.0197412514881</v>
      </c>
      <c r="I79" s="57">
        <f t="shared" si="33"/>
        <v>2306.6379845324882</v>
      </c>
      <c r="J79" s="57">
        <f t="shared" si="33"/>
        <v>2222.660504025212</v>
      </c>
      <c r="K79" s="57">
        <f t="shared" si="33"/>
        <v>2125.1769367219604</v>
      </c>
      <c r="L79" s="57">
        <f t="shared" si="33"/>
        <v>2158.940744279204</v>
      </c>
      <c r="M79" s="57">
        <f t="shared" si="33"/>
        <v>2286.7866888145149</v>
      </c>
      <c r="N79" s="57">
        <f t="shared" si="33"/>
        <v>2214.4601464061475</v>
      </c>
      <c r="O79" s="57">
        <f t="shared" si="33"/>
        <v>2296.4962969836047</v>
      </c>
      <c r="P79" s="57">
        <f t="shared" si="33"/>
        <v>2270.6174559618548</v>
      </c>
      <c r="Q79" s="57">
        <f t="shared" si="33"/>
        <v>2192.6025547821141</v>
      </c>
      <c r="R79" s="57">
        <f t="shared" si="33"/>
        <v>2122.5865328627224</v>
      </c>
      <c r="S79" s="57">
        <f t="shared" si="33"/>
        <v>2126.0146798156416</v>
      </c>
      <c r="T79" s="57">
        <f t="shared" si="33"/>
        <v>2187.648634000419</v>
      </c>
      <c r="U79" s="57">
        <f t="shared" si="33"/>
        <v>2200.6385925323084</v>
      </c>
      <c r="V79" s="57">
        <f t="shared" si="33"/>
        <v>2189.1900131324628</v>
      </c>
      <c r="W79" s="57">
        <f t="shared" si="33"/>
        <v>2157.8658289641085</v>
      </c>
      <c r="X79" s="57">
        <f t="shared" si="33"/>
        <v>2162.2092331433041</v>
      </c>
      <c r="Y79" s="57">
        <f t="shared" si="33"/>
        <v>2172.9618477651675</v>
      </c>
      <c r="Z79" s="57">
        <f t="shared" si="33"/>
        <v>2150.2537495149249</v>
      </c>
      <c r="AA79" s="57">
        <f t="shared" si="33"/>
        <v>2215.0179885549137</v>
      </c>
      <c r="AB79" s="57">
        <f t="shared" si="33"/>
        <v>2116.0743261619177</v>
      </c>
      <c r="AC79" s="57">
        <f t="shared" si="33"/>
        <v>2236.1587141855912</v>
      </c>
      <c r="AD79" s="57">
        <f t="shared" si="33"/>
        <v>2289.0433407668024</v>
      </c>
      <c r="AE79" s="57">
        <f t="shared" si="33"/>
        <v>2837.602266519189</v>
      </c>
      <c r="AF79" s="57">
        <f t="shared" si="33"/>
        <v>2761.1425563424459</v>
      </c>
      <c r="AG79" s="57">
        <f t="shared" si="33"/>
        <v>2371.6872426457876</v>
      </c>
      <c r="AH79" s="47"/>
    </row>
    <row r="80" spans="2:34" ht="15.75" thickBot="1" x14ac:dyDescent="0.3"/>
    <row r="81" spans="2:34" ht="30" x14ac:dyDescent="0.25">
      <c r="B81" s="184" t="s">
        <v>143</v>
      </c>
      <c r="C81" s="185" t="s">
        <v>32</v>
      </c>
      <c r="D81" s="182">
        <f>D65+D72+D69+D75+D76</f>
        <v>439.63038547428573</v>
      </c>
      <c r="E81" s="180">
        <f t="shared" ref="E81:AG81" si="34">E65+E72+E69+E75+E76</f>
        <v>456.29840961142855</v>
      </c>
      <c r="F81" s="180">
        <f t="shared" si="34"/>
        <v>478.7316574285714</v>
      </c>
      <c r="G81" s="180">
        <f t="shared" si="34"/>
        <v>483.04389819885716</v>
      </c>
      <c r="H81" s="180">
        <f t="shared" si="34"/>
        <v>522.81586525714295</v>
      </c>
      <c r="I81" s="180">
        <f t="shared" si="34"/>
        <v>587.09887342857144</v>
      </c>
      <c r="J81" s="180">
        <f t="shared" si="34"/>
        <v>566.45988432914282</v>
      </c>
      <c r="K81" s="180">
        <f t="shared" si="34"/>
        <v>637.44967067199991</v>
      </c>
      <c r="L81" s="180">
        <f t="shared" si="34"/>
        <v>616.60951358399996</v>
      </c>
      <c r="M81" s="180">
        <f t="shared" si="34"/>
        <v>509.89123398285716</v>
      </c>
      <c r="N81" s="180">
        <f t="shared" si="34"/>
        <v>575.35376891428575</v>
      </c>
      <c r="O81" s="180">
        <f t="shared" si="34"/>
        <v>558.94614576000004</v>
      </c>
      <c r="P81" s="180">
        <f t="shared" si="34"/>
        <v>557.47979789714282</v>
      </c>
      <c r="Q81" s="180">
        <f t="shared" si="34"/>
        <v>617.17939700571424</v>
      </c>
      <c r="R81" s="180">
        <f t="shared" si="34"/>
        <v>678.10864101714299</v>
      </c>
      <c r="S81" s="180">
        <f t="shared" si="34"/>
        <v>665.08215928571428</v>
      </c>
      <c r="T81" s="180">
        <f t="shared" si="34"/>
        <v>647.97007280000014</v>
      </c>
      <c r="U81" s="180">
        <f t="shared" si="34"/>
        <v>598.91009737142861</v>
      </c>
      <c r="V81" s="180">
        <f t="shared" si="34"/>
        <v>643.46425726742859</v>
      </c>
      <c r="W81" s="180">
        <f t="shared" si="34"/>
        <v>650.01625862857145</v>
      </c>
      <c r="X81" s="180">
        <f t="shared" si="34"/>
        <v>679.75834532571423</v>
      </c>
      <c r="Y81" s="180">
        <f t="shared" si="34"/>
        <v>695.23404207542865</v>
      </c>
      <c r="Z81" s="180">
        <f t="shared" si="34"/>
        <v>645.42081188571433</v>
      </c>
      <c r="AA81" s="180">
        <f t="shared" si="34"/>
        <v>600.12604998857137</v>
      </c>
      <c r="AB81" s="180">
        <f t="shared" si="34"/>
        <v>655.93438377142854</v>
      </c>
      <c r="AC81" s="180">
        <f t="shared" si="34"/>
        <v>628.55161254171423</v>
      </c>
      <c r="AD81" s="180">
        <f t="shared" si="34"/>
        <v>603.75937657028578</v>
      </c>
      <c r="AE81" s="180">
        <f t="shared" si="34"/>
        <v>648.40391359885712</v>
      </c>
      <c r="AF81" s="180">
        <f t="shared" si="34"/>
        <v>690.1590353988571</v>
      </c>
      <c r="AG81" s="180">
        <f t="shared" si="34"/>
        <v>663.23323725599994</v>
      </c>
      <c r="AH81" s="44">
        <f>SUM(D81:AG81)</f>
        <v>18001.120796326861</v>
      </c>
    </row>
    <row r="82" spans="2:34" ht="30" x14ac:dyDescent="0.25">
      <c r="B82" s="186" t="s">
        <v>142</v>
      </c>
      <c r="C82" s="187" t="s">
        <v>44</v>
      </c>
      <c r="D82" s="183">
        <f>(((D13+D14+D15)*D49)+((D21+D22)*1000*D50)+((SUM(D5:D12))*D49))</f>
        <v>1157061.0652300001</v>
      </c>
      <c r="E82" s="181">
        <f t="shared" ref="E82:AG82" si="35">(((E13+E14+E15)*E49)+((E21+E22)*1000*E50)+((SUM(E5:E12))*E49))</f>
        <v>1215904.6138500001</v>
      </c>
      <c r="F82" s="181">
        <f t="shared" si="35"/>
        <v>1259962.9094</v>
      </c>
      <c r="G82" s="181">
        <f t="shared" si="35"/>
        <v>1256662.3921000001</v>
      </c>
      <c r="H82" s="181">
        <f t="shared" si="35"/>
        <v>1377470.2039000003</v>
      </c>
      <c r="I82" s="181">
        <f t="shared" si="35"/>
        <v>1316320.4771400001</v>
      </c>
      <c r="J82" s="181">
        <f t="shared" si="35"/>
        <v>1213101.8574000001</v>
      </c>
      <c r="K82" s="181">
        <f t="shared" si="35"/>
        <v>1308139.0204</v>
      </c>
      <c r="L82" s="181">
        <f t="shared" si="35"/>
        <v>1277209.0461000002</v>
      </c>
      <c r="M82" s="181">
        <f t="shared" si="35"/>
        <v>1117953.5032000002</v>
      </c>
      <c r="N82" s="181">
        <f t="shared" si="35"/>
        <v>1253161.2831000001</v>
      </c>
      <c r="O82" s="181">
        <f t="shared" si="35"/>
        <v>1234367.9142</v>
      </c>
      <c r="P82" s="181">
        <f t="shared" si="35"/>
        <v>1231509.4319</v>
      </c>
      <c r="Q82" s="181">
        <f t="shared" si="35"/>
        <v>1319185.6522000001</v>
      </c>
      <c r="R82" s="181">
        <f t="shared" si="35"/>
        <v>1400803.1835100001</v>
      </c>
      <c r="S82" s="181">
        <f t="shared" si="35"/>
        <v>1374808.9912799997</v>
      </c>
      <c r="T82" s="181">
        <f t="shared" si="35"/>
        <v>1358949.58381</v>
      </c>
      <c r="U82" s="181">
        <f t="shared" si="35"/>
        <v>1287792.0089</v>
      </c>
      <c r="V82" s="181">
        <f t="shared" si="35"/>
        <v>1375879.5855499997</v>
      </c>
      <c r="W82" s="181">
        <f t="shared" si="35"/>
        <v>1359494.0666999999</v>
      </c>
      <c r="X82" s="181">
        <f t="shared" si="35"/>
        <v>1401732.4586999998</v>
      </c>
      <c r="Y82" s="181">
        <f t="shared" si="35"/>
        <v>1410229.429</v>
      </c>
      <c r="Z82" s="181">
        <f t="shared" si="35"/>
        <v>1342700.5889000001</v>
      </c>
      <c r="AA82" s="181">
        <f t="shared" si="35"/>
        <v>1291226.1339999998</v>
      </c>
      <c r="AB82" s="181">
        <f t="shared" si="35"/>
        <v>1350717.0245000001</v>
      </c>
      <c r="AC82" s="181">
        <f t="shared" si="35"/>
        <v>1364739.8497000001</v>
      </c>
      <c r="AD82" s="181">
        <f t="shared" si="35"/>
        <v>1341837.5998499999</v>
      </c>
      <c r="AE82" s="181">
        <f t="shared" si="35"/>
        <v>1806224.6040000001</v>
      </c>
      <c r="AF82" s="181">
        <f t="shared" si="35"/>
        <v>1871851.7715099999</v>
      </c>
      <c r="AG82" s="181">
        <f t="shared" si="35"/>
        <v>1512752.9253600002</v>
      </c>
      <c r="AH82" s="44">
        <f>SUM(D82:AG82)</f>
        <v>40389749.175390005</v>
      </c>
    </row>
    <row r="83" spans="2:34" ht="15.75" thickBot="1" x14ac:dyDescent="0.3">
      <c r="B83" s="188" t="s">
        <v>60</v>
      </c>
      <c r="C83" s="189" t="s">
        <v>56</v>
      </c>
      <c r="D83" s="179">
        <f>IFERROR(D82/D81,"")</f>
        <v>2631.8951179448841</v>
      </c>
      <c r="E83" s="57">
        <f t="shared" ref="E83:AG83" si="36">IFERROR(E82/E81,"")</f>
        <v>2664.7136791150156</v>
      </c>
      <c r="F83" s="57">
        <f t="shared" si="36"/>
        <v>2631.8771483960018</v>
      </c>
      <c r="G83" s="57">
        <f t="shared" si="36"/>
        <v>2601.5490450987199</v>
      </c>
      <c r="H83" s="57">
        <f t="shared" si="36"/>
        <v>2634.7138551782514</v>
      </c>
      <c r="I83" s="57">
        <f t="shared" si="36"/>
        <v>2242.0763123813904</v>
      </c>
      <c r="J83" s="57">
        <f t="shared" si="36"/>
        <v>2141.5494564750579</v>
      </c>
      <c r="K83" s="57">
        <f t="shared" si="36"/>
        <v>2052.144789754082</v>
      </c>
      <c r="L83" s="57">
        <f t="shared" si="36"/>
        <v>2071.3417778397729</v>
      </c>
      <c r="M83" s="57">
        <f t="shared" si="36"/>
        <v>2192.5332868883688</v>
      </c>
      <c r="N83" s="57">
        <f t="shared" si="36"/>
        <v>2178.070868406342</v>
      </c>
      <c r="O83" s="57">
        <f t="shared" si="36"/>
        <v>2208.3843382113814</v>
      </c>
      <c r="P83" s="57">
        <f t="shared" si="36"/>
        <v>2209.0655778834484</v>
      </c>
      <c r="Q83" s="57">
        <f t="shared" si="36"/>
        <v>2137.4427898923955</v>
      </c>
      <c r="R83" s="57">
        <f t="shared" si="36"/>
        <v>2065.7503809549403</v>
      </c>
      <c r="S83" s="57">
        <f t="shared" si="36"/>
        <v>2067.1265528405074</v>
      </c>
      <c r="T83" s="57">
        <f t="shared" si="36"/>
        <v>2097.2412783475079</v>
      </c>
      <c r="U83" s="57">
        <f t="shared" si="36"/>
        <v>2150.225909618192</v>
      </c>
      <c r="V83" s="57">
        <f t="shared" si="36"/>
        <v>2138.2377809031495</v>
      </c>
      <c r="W83" s="57">
        <f t="shared" si="36"/>
        <v>2091.4770186953647</v>
      </c>
      <c r="X83" s="57">
        <f t="shared" si="36"/>
        <v>2062.1040820445437</v>
      </c>
      <c r="Y83" s="57">
        <f t="shared" si="36"/>
        <v>2028.4240178892142</v>
      </c>
      <c r="Z83" s="57">
        <f t="shared" si="36"/>
        <v>2080.3490748571558</v>
      </c>
      <c r="AA83" s="57">
        <f t="shared" si="36"/>
        <v>2151.5915431842855</v>
      </c>
      <c r="AB83" s="57">
        <f t="shared" si="36"/>
        <v>2059.225827946047</v>
      </c>
      <c r="AC83" s="57">
        <f t="shared" si="36"/>
        <v>2171.2454832170656</v>
      </c>
      <c r="AD83" s="57">
        <f t="shared" si="36"/>
        <v>2222.4708251695233</v>
      </c>
      <c r="AE83" s="57">
        <f t="shared" si="36"/>
        <v>2785.6472888555736</v>
      </c>
      <c r="AF83" s="57">
        <f t="shared" si="36"/>
        <v>2712.203529188339</v>
      </c>
      <c r="AG83" s="57">
        <f t="shared" si="36"/>
        <v>2280.8762293318182</v>
      </c>
      <c r="AH83" s="57"/>
    </row>
    <row r="84" spans="2:34" s="176" customFormat="1" ht="15.75" thickBot="1" x14ac:dyDescent="0.3">
      <c r="D84" s="177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8"/>
      <c r="AD84" s="178"/>
      <c r="AE84" s="178"/>
      <c r="AF84" s="178"/>
      <c r="AG84" s="178"/>
    </row>
    <row r="85" spans="2:34" ht="19.5" thickBot="1" x14ac:dyDescent="0.3">
      <c r="B85" s="151" t="s">
        <v>152</v>
      </c>
      <c r="C85" s="150" t="s">
        <v>39</v>
      </c>
      <c r="D85" s="153">
        <f>SUMPRODUCT(D26:AG26,D53:AG53)/SUM(D26:AG26)</f>
        <v>4.8838239273402557</v>
      </c>
    </row>
    <row r="86" spans="2:34" ht="19.5" thickBot="1" x14ac:dyDescent="0.3">
      <c r="B86" s="151" t="s">
        <v>153</v>
      </c>
      <c r="C86" s="150" t="s">
        <v>39</v>
      </c>
      <c r="D86" s="153">
        <f>SUMPRODUCT(D56:AG56,D57:AG57)/SUM(D56:AG56)</f>
        <v>5.3058891193018098</v>
      </c>
    </row>
    <row r="87" spans="2:34" ht="19.5" thickBot="1" x14ac:dyDescent="0.3">
      <c r="B87" s="151" t="s">
        <v>154</v>
      </c>
      <c r="C87" s="150" t="s">
        <v>56</v>
      </c>
      <c r="D87" s="153">
        <f>SUMPRODUCT(D77:AG77,D79:AG79)/SUM(D77:AG77)</f>
        <v>2315.2255687304187</v>
      </c>
    </row>
    <row r="88" spans="2:34" ht="19.5" thickBot="1" x14ac:dyDescent="0.3">
      <c r="B88" s="151" t="s">
        <v>155</v>
      </c>
      <c r="C88" s="150" t="s">
        <v>56</v>
      </c>
      <c r="D88" s="153">
        <f>SUMPRODUCT(D81:AG81,D83:AG83)/SUM(D81:AG81)</f>
        <v>2243.7352447316257</v>
      </c>
      <c r="E88" s="160"/>
    </row>
    <row r="89" spans="2:34" ht="19.5" thickBot="1" x14ac:dyDescent="0.3">
      <c r="B89" s="152" t="s">
        <v>156</v>
      </c>
      <c r="C89" s="150" t="s">
        <v>106</v>
      </c>
      <c r="D89" s="153">
        <f>AH54/10^5</f>
        <v>126.03165186602445</v>
      </c>
    </row>
    <row r="90" spans="2:34" ht="19.5" thickBot="1" x14ac:dyDescent="0.3">
      <c r="B90" s="152" t="s">
        <v>157</v>
      </c>
      <c r="C90" s="150" t="s">
        <v>106</v>
      </c>
      <c r="D90" s="153">
        <f>SUM(D61:AG61)/10^5</f>
        <v>110.62094614967519</v>
      </c>
    </row>
    <row r="91" spans="2:34" ht="19.5" thickBot="1" x14ac:dyDescent="0.3">
      <c r="B91" s="152" t="s">
        <v>158</v>
      </c>
      <c r="C91" s="150" t="s">
        <v>106</v>
      </c>
      <c r="D91" s="153">
        <f>D89+D90</f>
        <v>236.65259801569965</v>
      </c>
      <c r="F91" t="s">
        <v>151</v>
      </c>
      <c r="G91" t="s">
        <v>139</v>
      </c>
      <c r="H91" t="s">
        <v>151</v>
      </c>
    </row>
    <row r="96" spans="2:34" x14ac:dyDescent="0.25">
      <c r="D96" s="160"/>
    </row>
  </sheetData>
  <mergeCells count="23">
    <mergeCell ref="B74:C74"/>
    <mergeCell ref="D74:AH74"/>
    <mergeCell ref="B48:C48"/>
    <mergeCell ref="D48:AH48"/>
    <mergeCell ref="B58:C58"/>
    <mergeCell ref="B63:C63"/>
    <mergeCell ref="D63:AH63"/>
    <mergeCell ref="B67:C67"/>
    <mergeCell ref="D67:AH67"/>
    <mergeCell ref="B45:C45"/>
    <mergeCell ref="D45:AH45"/>
    <mergeCell ref="B3:C3"/>
    <mergeCell ref="B4:C4"/>
    <mergeCell ref="D4:AH4"/>
    <mergeCell ref="B20:C20"/>
    <mergeCell ref="D20:AH20"/>
    <mergeCell ref="B23:C23"/>
    <mergeCell ref="D23:AH23"/>
    <mergeCell ref="B25:C25"/>
    <mergeCell ref="B29:C29"/>
    <mergeCell ref="D29:AH29"/>
    <mergeCell ref="B38:C38"/>
    <mergeCell ref="D38:AH3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Rough1</vt:lpstr>
      <vt:lpstr>Sheet2</vt:lpstr>
      <vt:lpstr>Dec 2015</vt:lpstr>
      <vt:lpstr>Jan 2016</vt:lpstr>
      <vt:lpstr>Feb 2016</vt:lpstr>
      <vt:lpstr>Mar 2016</vt:lpstr>
      <vt:lpstr>Apr 2016</vt:lpstr>
      <vt:lpstr>May 2016</vt:lpstr>
      <vt:lpstr>Jun 2016</vt:lpstr>
      <vt:lpstr>July 2016</vt:lpstr>
      <vt:lpstr>Aug 2016</vt:lpstr>
      <vt:lpstr>Sept 2016</vt:lpstr>
      <vt:lpstr>Oct 2016</vt:lpstr>
      <vt:lpstr>Nov 2016</vt:lpstr>
      <vt:lpstr>Dec-2016</vt:lpstr>
      <vt:lpstr>Jan 2017</vt:lpstr>
      <vt:lpstr>Feb 2017</vt:lpstr>
      <vt:lpstr>Mar 2017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2017-04-14T09:25:59Z</dcterms:modified>
</cp:coreProperties>
</file>