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14940" windowHeight="5985" firstSheet="4" activeTab="5"/>
  </bookViews>
  <sheets>
    <sheet name="Jan to March 2015" sheetId="1" r:id="rId1"/>
    <sheet name="VVF normal &amp; Union Rates15,16, " sheetId="4" state="hidden" r:id="rId2"/>
    <sheet name="Jan 2014 rates" sheetId="9" state="hidden" r:id="rId3"/>
    <sheet name="Feb March rates" sheetId="12" state="hidden" r:id="rId4"/>
    <sheet name="up to March 2016" sheetId="14" r:id="rId5"/>
    <sheet name="Aprl 16 to March 17" sheetId="24" r:id="rId6"/>
    <sheet name="April 17 to March 2018" sheetId="26" r:id="rId7"/>
    <sheet name="Sheet1" sheetId="25" r:id="rId8"/>
    <sheet name="Pivot April to Aug" sheetId="15" r:id="rId9"/>
    <sheet name="April to August 2015 Ex Zirk" sheetId="13" r:id="rId10"/>
  </sheets>
  <definedNames>
    <definedName name="_xlnm._FilterDatabase" localSheetId="6" hidden="1">'April 17 to March 2018'!$A$1:$O$28</definedName>
    <definedName name="_xlnm._FilterDatabase" localSheetId="9" hidden="1">'April to August 2015 Ex Zirk'!$A$1:$N$429</definedName>
    <definedName name="_xlnm._FilterDatabase" localSheetId="5" hidden="1">'Aprl 16 to March 17'!$A$693:$O$1160</definedName>
    <definedName name="_xlnm._FilterDatabase" localSheetId="0" hidden="1">'Jan to March 2015'!$A$805:$AD$866</definedName>
    <definedName name="_xlnm._FilterDatabase" localSheetId="4" hidden="1">'up to March 2016'!$A$368:$M$810</definedName>
    <definedName name="_xlnm._FilterDatabase" localSheetId="1" hidden="1">'VVF normal &amp; Union Rates15,16, '!$A$1:$N$25</definedName>
  </definedName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F860" i="24" l="1"/>
  <c r="I3" i="26" l="1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" i="26"/>
  <c r="C28" i="26"/>
  <c r="C1160" i="24" l="1"/>
  <c r="I1159" i="24" l="1"/>
  <c r="L1159" i="24" s="1"/>
  <c r="I1158" i="24"/>
  <c r="L1158" i="24" s="1"/>
  <c r="I1144" i="24" l="1"/>
  <c r="I1157" i="24" l="1"/>
  <c r="L1157" i="24" s="1"/>
  <c r="I1156" i="24"/>
  <c r="L1156" i="24" s="1"/>
  <c r="I1155" i="24"/>
  <c r="L1155" i="24" s="1"/>
  <c r="L1144" i="24" l="1"/>
  <c r="I1154" i="24" l="1"/>
  <c r="L1154" i="24" s="1"/>
  <c r="I1153" i="24"/>
  <c r="L1153" i="24" s="1"/>
  <c r="I1152" i="24"/>
  <c r="L1152" i="24" s="1"/>
  <c r="I1151" i="24"/>
  <c r="L1151" i="24" s="1"/>
  <c r="I1150" i="24"/>
  <c r="L1150" i="24" s="1"/>
  <c r="I1149" i="24"/>
  <c r="L1149" i="24" s="1"/>
  <c r="I1148" i="24"/>
  <c r="L1148" i="24" s="1"/>
  <c r="I1147" i="24"/>
  <c r="L1147" i="24" s="1"/>
  <c r="I1146" i="24"/>
  <c r="L1146" i="24" s="1"/>
  <c r="I1145" i="24"/>
  <c r="L1145" i="24" s="1"/>
  <c r="I1143" i="24"/>
  <c r="L1143" i="24" s="1"/>
  <c r="I1142" i="24"/>
  <c r="L1142" i="24" s="1"/>
  <c r="I1141" i="24"/>
  <c r="L1141" i="24" s="1"/>
  <c r="I1140" i="24"/>
  <c r="L1140" i="24" s="1"/>
  <c r="I1139" i="24"/>
  <c r="L1139" i="24" s="1"/>
  <c r="I1138" i="24"/>
  <c r="L1138" i="24" s="1"/>
  <c r="I1137" i="24"/>
  <c r="L1137" i="24" s="1"/>
  <c r="I1136" i="24"/>
  <c r="L1136" i="24" s="1"/>
  <c r="I1135" i="24"/>
  <c r="L1135" i="24" s="1"/>
  <c r="I1134" i="24" l="1"/>
  <c r="L1134" i="24" s="1"/>
  <c r="I1133" i="24"/>
  <c r="L1133" i="24" s="1"/>
  <c r="I1132" i="24"/>
  <c r="L1132" i="24" s="1"/>
  <c r="I1131" i="24"/>
  <c r="L1131" i="24" s="1"/>
  <c r="I1130" i="24" l="1"/>
  <c r="L1130" i="24" s="1"/>
  <c r="I1129" i="24"/>
  <c r="L1129" i="24" s="1"/>
  <c r="I1128" i="24"/>
  <c r="L1128" i="24" s="1"/>
  <c r="I1127" i="24"/>
  <c r="L1127" i="24" s="1"/>
  <c r="I1122" i="24" l="1"/>
  <c r="L1122" i="24" s="1"/>
  <c r="I1123" i="24"/>
  <c r="L1123" i="24" s="1"/>
  <c r="I1124" i="24"/>
  <c r="L1124" i="24" s="1"/>
  <c r="I1125" i="24"/>
  <c r="L1125" i="24" s="1"/>
  <c r="I1126" i="24"/>
  <c r="L1126" i="24" s="1"/>
  <c r="I1121" i="24" l="1"/>
  <c r="L1121" i="24" s="1"/>
  <c r="I1120" i="24"/>
  <c r="L1120" i="24" s="1"/>
  <c r="I1119" i="24"/>
  <c r="L1119" i="24" s="1"/>
  <c r="I1118" i="24"/>
  <c r="L1118" i="24" s="1"/>
  <c r="M1081" i="14" l="1"/>
  <c r="I1103" i="24" l="1"/>
  <c r="L1103" i="24" s="1"/>
  <c r="I1117" i="24" l="1"/>
  <c r="L1117" i="24" s="1"/>
  <c r="I1116" i="24"/>
  <c r="L1116" i="24" s="1"/>
  <c r="I1115" i="24"/>
  <c r="L1115" i="24" s="1"/>
  <c r="I1114" i="24"/>
  <c r="L1114" i="24" s="1"/>
  <c r="I1113" i="24"/>
  <c r="L1113" i="24" s="1"/>
  <c r="I1112" i="24"/>
  <c r="L1112" i="24" s="1"/>
  <c r="I1111" i="24"/>
  <c r="L1111" i="24" s="1"/>
  <c r="I1110" i="24"/>
  <c r="L1110" i="24" s="1"/>
  <c r="I1109" i="24"/>
  <c r="L1109" i="24" s="1"/>
  <c r="I1108" i="24"/>
  <c r="L1108" i="24" s="1"/>
  <c r="I1107" i="24"/>
  <c r="L1107" i="24" s="1"/>
  <c r="C860" i="24" l="1"/>
  <c r="C953" i="24"/>
  <c r="I1106" i="24" l="1"/>
  <c r="L1106" i="24" s="1"/>
  <c r="I1105" i="24"/>
  <c r="L1105" i="24" s="1"/>
  <c r="I1104" i="24"/>
  <c r="L1104" i="24" s="1"/>
  <c r="I1102" i="24" l="1"/>
  <c r="L1102" i="24" s="1"/>
  <c r="I1101" i="24"/>
  <c r="L1101" i="24" s="1"/>
  <c r="I1084" i="24" l="1"/>
  <c r="I1081" i="24"/>
  <c r="I1100" i="24"/>
  <c r="L1100" i="24" s="1"/>
  <c r="I1099" i="24" l="1"/>
  <c r="L1099" i="24" s="1"/>
  <c r="I1098" i="24"/>
  <c r="L1098" i="24" s="1"/>
  <c r="I1097" i="24"/>
  <c r="L1097" i="24" s="1"/>
  <c r="I1096" i="24"/>
  <c r="L1096" i="24" s="1"/>
  <c r="I1095" i="24"/>
  <c r="L1095" i="24" s="1"/>
  <c r="I1094" i="24"/>
  <c r="L1094" i="24" s="1"/>
  <c r="I1093" i="24"/>
  <c r="L1093" i="24" s="1"/>
  <c r="I1092" i="24"/>
  <c r="L1092" i="24" s="1"/>
  <c r="I1091" i="24"/>
  <c r="L1091" i="24" s="1"/>
  <c r="I1090" i="24"/>
  <c r="L1090" i="24" s="1"/>
  <c r="I1089" i="24"/>
  <c r="L1089" i="24" s="1"/>
  <c r="I1088" i="24"/>
  <c r="L1088" i="24" s="1"/>
  <c r="I1085" i="24" l="1"/>
  <c r="L1085" i="24" s="1"/>
  <c r="I1086" i="24"/>
  <c r="L1086" i="24" s="1"/>
  <c r="I1087" i="24"/>
  <c r="L1087" i="24" s="1"/>
  <c r="I1083" i="24" l="1"/>
  <c r="L1083" i="24" s="1"/>
  <c r="L1084" i="24" l="1"/>
  <c r="I1082" i="24"/>
  <c r="L1082" i="24" s="1"/>
  <c r="L1081" i="24"/>
  <c r="I1080" i="24"/>
  <c r="L1080" i="24" s="1"/>
  <c r="I1079" i="24"/>
  <c r="L1079" i="24" s="1"/>
  <c r="I1078" i="24"/>
  <c r="L1078" i="24" s="1"/>
  <c r="I1077" i="24"/>
  <c r="L1077" i="24" s="1"/>
  <c r="I1076" i="24"/>
  <c r="L1076" i="24" s="1"/>
  <c r="I1075" i="24" l="1"/>
  <c r="L1075" i="24" s="1"/>
  <c r="I1074" i="24"/>
  <c r="L1074" i="24" s="1"/>
  <c r="I1060" i="24" l="1"/>
  <c r="L1060" i="24" s="1"/>
  <c r="I1061" i="24"/>
  <c r="L1061" i="24" s="1"/>
  <c r="I1062" i="24"/>
  <c r="L1062" i="24" s="1"/>
  <c r="I1063" i="24"/>
  <c r="L1063" i="24" s="1"/>
  <c r="I1064" i="24"/>
  <c r="L1064" i="24" s="1"/>
  <c r="I1065" i="24"/>
  <c r="L1065" i="24" s="1"/>
  <c r="I1066" i="24"/>
  <c r="L1066" i="24" s="1"/>
  <c r="I1067" i="24"/>
  <c r="L1067" i="24" s="1"/>
  <c r="I1068" i="24"/>
  <c r="L1068" i="24" s="1"/>
  <c r="I1069" i="24"/>
  <c r="L1069" i="24" s="1"/>
  <c r="I1070" i="24"/>
  <c r="L1070" i="24" s="1"/>
  <c r="I1071" i="24"/>
  <c r="L1071" i="24" s="1"/>
  <c r="I1072" i="24"/>
  <c r="L1072" i="24" s="1"/>
  <c r="I1073" i="24"/>
  <c r="L1073" i="24" s="1"/>
  <c r="I1059" i="24"/>
  <c r="L1059" i="24" s="1"/>
  <c r="I1053" i="24"/>
  <c r="L1053" i="24" s="1"/>
  <c r="C1053" i="24"/>
  <c r="C1054" i="24" s="1"/>
  <c r="I1052" i="24"/>
  <c r="L1052" i="24" s="1"/>
  <c r="I1051" i="24"/>
  <c r="L1051" i="24" s="1"/>
  <c r="I1050" i="24"/>
  <c r="L1050" i="24" s="1"/>
  <c r="I1049" i="24"/>
  <c r="L1049" i="24" s="1"/>
  <c r="I1048" i="24"/>
  <c r="L1048" i="24" s="1"/>
  <c r="I1047" i="24"/>
  <c r="L1047" i="24" s="1"/>
  <c r="I1046" i="24"/>
  <c r="L1046" i="24" s="1"/>
  <c r="I1045" i="24"/>
  <c r="I1044" i="24"/>
  <c r="L1044" i="24" s="1"/>
  <c r="I1043" i="24"/>
  <c r="L1043" i="24" s="1"/>
  <c r="I1042" i="24"/>
  <c r="L1042" i="24" s="1"/>
  <c r="I1041" i="24"/>
  <c r="L1041" i="24" s="1"/>
  <c r="I1040" i="24"/>
  <c r="L1040" i="24" s="1"/>
  <c r="I1039" i="24"/>
  <c r="L1039" i="24" s="1"/>
  <c r="I1038" i="24"/>
  <c r="L1038" i="24" s="1"/>
  <c r="I1037" i="24"/>
  <c r="L1037" i="24" s="1"/>
  <c r="I1036" i="24"/>
  <c r="L1036" i="24" s="1"/>
  <c r="I1035" i="24"/>
  <c r="L1035" i="24" s="1"/>
  <c r="L1034" i="24"/>
  <c r="I1033" i="24"/>
  <c r="L1033" i="24" s="1"/>
  <c r="I1032" i="24"/>
  <c r="L1032" i="24" s="1"/>
  <c r="I1031" i="24"/>
  <c r="L1031" i="24" s="1"/>
  <c r="I1030" i="24"/>
  <c r="L1030" i="24" s="1"/>
  <c r="I1029" i="24"/>
  <c r="L1029" i="24" s="1"/>
  <c r="I1028" i="24"/>
  <c r="I1027" i="24"/>
  <c r="L1027" i="24" s="1"/>
  <c r="I1026" i="24"/>
  <c r="L1026" i="24" s="1"/>
  <c r="L1160" i="24" l="1"/>
  <c r="L1045" i="24"/>
  <c r="I1019" i="24" l="1"/>
  <c r="L1019" i="24" s="1"/>
  <c r="I1025" i="24" l="1"/>
  <c r="L1025" i="24" s="1"/>
  <c r="I1024" i="24"/>
  <c r="L1024" i="24" s="1"/>
  <c r="I1023" i="24"/>
  <c r="L1023" i="24" s="1"/>
  <c r="I1022" i="24"/>
  <c r="L1022" i="24" s="1"/>
  <c r="I1021" i="24"/>
  <c r="L1021" i="24" s="1"/>
  <c r="I1020" i="24"/>
  <c r="L1020" i="24" s="1"/>
  <c r="I1018" i="24" l="1"/>
  <c r="L1018" i="24" s="1"/>
  <c r="I1017" i="24"/>
  <c r="L1017" i="24" s="1"/>
  <c r="I1016" i="24"/>
  <c r="L1016" i="24" s="1"/>
  <c r="I1015" i="24"/>
  <c r="L1015" i="24" s="1"/>
  <c r="I1014" i="24"/>
  <c r="L1014" i="24" s="1"/>
  <c r="I1013" i="24"/>
  <c r="L1013" i="24" s="1"/>
  <c r="I1012" i="24"/>
  <c r="L1012" i="24" s="1"/>
  <c r="I1011" i="24"/>
  <c r="L1011" i="24" s="1"/>
  <c r="I1004" i="24" l="1"/>
  <c r="I1005" i="24"/>
  <c r="L1005" i="24" s="1"/>
  <c r="I1006" i="24"/>
  <c r="L1006" i="24" s="1"/>
  <c r="I1007" i="24"/>
  <c r="L1007" i="24" s="1"/>
  <c r="I1008" i="24"/>
  <c r="L1008" i="24" s="1"/>
  <c r="I1009" i="24"/>
  <c r="L1009" i="24" s="1"/>
  <c r="I1010" i="24"/>
  <c r="L1010" i="24" s="1"/>
  <c r="L1004" i="24" l="1"/>
  <c r="I1003" i="24"/>
  <c r="L1003" i="24" s="1"/>
  <c r="I1002" i="24"/>
  <c r="L1002" i="24" s="1"/>
  <c r="I1001" i="24"/>
  <c r="L1001" i="24" s="1"/>
  <c r="I1000" i="24"/>
  <c r="L1000" i="24" s="1"/>
  <c r="I999" i="24"/>
  <c r="L999" i="24" s="1"/>
  <c r="I998" i="24"/>
  <c r="L998" i="24" s="1"/>
  <c r="I997" i="24"/>
  <c r="L997" i="24" s="1"/>
  <c r="I996" i="24"/>
  <c r="L996" i="24" s="1"/>
  <c r="I995" i="24"/>
  <c r="L995" i="24" s="1"/>
  <c r="I994" i="24"/>
  <c r="L994" i="24" s="1"/>
  <c r="I993" i="24"/>
  <c r="L993" i="24" s="1"/>
  <c r="I992" i="24"/>
  <c r="L992" i="24" s="1"/>
  <c r="I991" i="24"/>
  <c r="L991" i="24" s="1"/>
  <c r="I990" i="24" l="1"/>
  <c r="L990" i="24" s="1"/>
  <c r="I989" i="24"/>
  <c r="L989" i="24" s="1"/>
  <c r="I988" i="24"/>
  <c r="L988" i="24" s="1"/>
  <c r="I987" i="24"/>
  <c r="L987" i="24" s="1"/>
  <c r="I959" i="24" l="1"/>
  <c r="L959" i="24" s="1"/>
  <c r="I960" i="24"/>
  <c r="L960" i="24" s="1"/>
  <c r="I961" i="24"/>
  <c r="L961" i="24" s="1"/>
  <c r="I962" i="24"/>
  <c r="L962" i="24" s="1"/>
  <c r="I963" i="24"/>
  <c r="L963" i="24" s="1"/>
  <c r="I964" i="24"/>
  <c r="L964" i="24" s="1"/>
  <c r="I965" i="24"/>
  <c r="L965" i="24" s="1"/>
  <c r="I966" i="24"/>
  <c r="L966" i="24" s="1"/>
  <c r="I967" i="24"/>
  <c r="L967" i="24" s="1"/>
  <c r="I968" i="24"/>
  <c r="L968" i="24" s="1"/>
  <c r="I969" i="24"/>
  <c r="L969" i="24" s="1"/>
  <c r="I970" i="24"/>
  <c r="L970" i="24" s="1"/>
  <c r="I971" i="24"/>
  <c r="L971" i="24" s="1"/>
  <c r="I972" i="24"/>
  <c r="L972" i="24" s="1"/>
  <c r="I973" i="24"/>
  <c r="L973" i="24" s="1"/>
  <c r="I974" i="24"/>
  <c r="L974" i="24" s="1"/>
  <c r="I975" i="24"/>
  <c r="L975" i="24" s="1"/>
  <c r="I976" i="24"/>
  <c r="L976" i="24" s="1"/>
  <c r="I977" i="24"/>
  <c r="L977" i="24" s="1"/>
  <c r="I978" i="24"/>
  <c r="L978" i="24" s="1"/>
  <c r="I979" i="24"/>
  <c r="L979" i="24" s="1"/>
  <c r="I980" i="24"/>
  <c r="L980" i="24" s="1"/>
  <c r="I981" i="24"/>
  <c r="L981" i="24" s="1"/>
  <c r="I982" i="24"/>
  <c r="L982" i="24" s="1"/>
  <c r="I983" i="24"/>
  <c r="L983" i="24" s="1"/>
  <c r="I984" i="24"/>
  <c r="L984" i="24" s="1"/>
  <c r="I985" i="24"/>
  <c r="L985" i="24" s="1"/>
  <c r="I986" i="24"/>
  <c r="L986" i="24" s="1"/>
  <c r="I958" i="24"/>
  <c r="L958" i="24" s="1"/>
  <c r="L1054" i="24" l="1"/>
  <c r="I943" i="24"/>
  <c r="N1054" i="24" l="1"/>
  <c r="L1055" i="24"/>
  <c r="L1056" i="24" s="1"/>
  <c r="I913" i="24"/>
  <c r="I903" i="24"/>
  <c r="I952" i="24" l="1"/>
  <c r="L952" i="24" s="1"/>
  <c r="I951" i="24"/>
  <c r="L951" i="24" s="1"/>
  <c r="I950" i="24"/>
  <c r="L950" i="24" s="1"/>
  <c r="I949" i="24"/>
  <c r="L949" i="24" s="1"/>
  <c r="I948" i="24"/>
  <c r="L948" i="24" s="1"/>
  <c r="I946" i="24" l="1"/>
  <c r="L946" i="24" s="1"/>
  <c r="I947" i="24"/>
  <c r="L947" i="24" s="1"/>
  <c r="I865" i="24" l="1"/>
  <c r="L865" i="24" s="1"/>
  <c r="I866" i="24"/>
  <c r="L866" i="24" s="1"/>
  <c r="I867" i="24"/>
  <c r="L867" i="24" s="1"/>
  <c r="I868" i="24"/>
  <c r="L868" i="24" s="1"/>
  <c r="I869" i="24"/>
  <c r="L869" i="24" s="1"/>
  <c r="I870" i="24"/>
  <c r="L870" i="24" s="1"/>
  <c r="I871" i="24"/>
  <c r="L871" i="24" s="1"/>
  <c r="I872" i="24"/>
  <c r="L872" i="24" s="1"/>
  <c r="I873" i="24"/>
  <c r="L873" i="24" s="1"/>
  <c r="I874" i="24"/>
  <c r="L874" i="24" s="1"/>
  <c r="I875" i="24"/>
  <c r="L875" i="24" s="1"/>
  <c r="I876" i="24"/>
  <c r="L876" i="24" s="1"/>
  <c r="I877" i="24"/>
  <c r="L877" i="24" s="1"/>
  <c r="I878" i="24"/>
  <c r="L878" i="24" s="1"/>
  <c r="I879" i="24"/>
  <c r="L879" i="24" s="1"/>
  <c r="I880" i="24"/>
  <c r="L880" i="24" s="1"/>
  <c r="I881" i="24"/>
  <c r="L881" i="24" s="1"/>
  <c r="I882" i="24"/>
  <c r="L882" i="24" s="1"/>
  <c r="I883" i="24"/>
  <c r="L883" i="24" s="1"/>
  <c r="I884" i="24"/>
  <c r="L884" i="24" s="1"/>
  <c r="I885" i="24"/>
  <c r="L885" i="24" s="1"/>
  <c r="I886" i="24"/>
  <c r="L886" i="24" s="1"/>
  <c r="I887" i="24"/>
  <c r="L887" i="24" s="1"/>
  <c r="I888" i="24"/>
  <c r="L888" i="24" s="1"/>
  <c r="I889" i="24"/>
  <c r="L889" i="24" s="1"/>
  <c r="I890" i="24"/>
  <c r="L890" i="24" s="1"/>
  <c r="I891" i="24"/>
  <c r="L891" i="24" s="1"/>
  <c r="I892" i="24"/>
  <c r="L892" i="24" s="1"/>
  <c r="I893" i="24"/>
  <c r="L893" i="24" s="1"/>
  <c r="I894" i="24"/>
  <c r="L894" i="24" s="1"/>
  <c r="I895" i="24"/>
  <c r="L895" i="24" s="1"/>
  <c r="I896" i="24"/>
  <c r="L896" i="24" s="1"/>
  <c r="I897" i="24"/>
  <c r="L897" i="24" s="1"/>
  <c r="I898" i="24"/>
  <c r="L898" i="24" s="1"/>
  <c r="I899" i="24"/>
  <c r="L899" i="24" s="1"/>
  <c r="I900" i="24"/>
  <c r="L900" i="24" s="1"/>
  <c r="I901" i="24"/>
  <c r="L901" i="24" s="1"/>
  <c r="I902" i="24"/>
  <c r="L902" i="24" s="1"/>
  <c r="L903" i="24"/>
  <c r="I904" i="24"/>
  <c r="L904" i="24" s="1"/>
  <c r="I905" i="24"/>
  <c r="L905" i="24" s="1"/>
  <c r="I906" i="24"/>
  <c r="L906" i="24" s="1"/>
  <c r="I907" i="24"/>
  <c r="L907" i="24" s="1"/>
  <c r="I908" i="24"/>
  <c r="L908" i="24" s="1"/>
  <c r="I909" i="24"/>
  <c r="L909" i="24" s="1"/>
  <c r="I910" i="24"/>
  <c r="L910" i="24" s="1"/>
  <c r="I911" i="24"/>
  <c r="L911" i="24" s="1"/>
  <c r="I912" i="24"/>
  <c r="L912" i="24" s="1"/>
  <c r="L913" i="24"/>
  <c r="I914" i="24"/>
  <c r="L914" i="24" s="1"/>
  <c r="I915" i="24"/>
  <c r="L915" i="24" s="1"/>
  <c r="I916" i="24"/>
  <c r="L916" i="24" s="1"/>
  <c r="I917" i="24"/>
  <c r="L917" i="24" s="1"/>
  <c r="I918" i="24"/>
  <c r="L918" i="24" s="1"/>
  <c r="I919" i="24"/>
  <c r="L919" i="24" s="1"/>
  <c r="I920" i="24"/>
  <c r="L920" i="24" s="1"/>
  <c r="I921" i="24"/>
  <c r="L921" i="24" s="1"/>
  <c r="I922" i="24"/>
  <c r="L922" i="24" s="1"/>
  <c r="I923" i="24"/>
  <c r="L923" i="24" s="1"/>
  <c r="I924" i="24"/>
  <c r="L924" i="24" s="1"/>
  <c r="I925" i="24"/>
  <c r="L925" i="24" s="1"/>
  <c r="I926" i="24"/>
  <c r="L926" i="24" s="1"/>
  <c r="I927" i="24"/>
  <c r="L927" i="24" s="1"/>
  <c r="I928" i="24"/>
  <c r="L928" i="24" s="1"/>
  <c r="I929" i="24"/>
  <c r="L929" i="24" s="1"/>
  <c r="I930" i="24"/>
  <c r="L930" i="24" s="1"/>
  <c r="I931" i="24"/>
  <c r="L931" i="24" s="1"/>
  <c r="I932" i="24"/>
  <c r="L932" i="24" s="1"/>
  <c r="I933" i="24"/>
  <c r="L933" i="24" s="1"/>
  <c r="I934" i="24"/>
  <c r="L934" i="24" s="1"/>
  <c r="I935" i="24"/>
  <c r="L935" i="24" s="1"/>
  <c r="I936" i="24"/>
  <c r="L936" i="24" s="1"/>
  <c r="I937" i="24"/>
  <c r="L937" i="24" s="1"/>
  <c r="I938" i="24"/>
  <c r="L938" i="24" s="1"/>
  <c r="I939" i="24"/>
  <c r="L939" i="24" s="1"/>
  <c r="I940" i="24"/>
  <c r="L940" i="24" s="1"/>
  <c r="I941" i="24"/>
  <c r="L941" i="24" s="1"/>
  <c r="I942" i="24"/>
  <c r="L942" i="24" s="1"/>
  <c r="L943" i="24"/>
  <c r="I944" i="24"/>
  <c r="L944" i="24" s="1"/>
  <c r="I945" i="24"/>
  <c r="L945" i="24" s="1"/>
  <c r="I864" i="24"/>
  <c r="L864" i="24" s="1"/>
  <c r="L953" i="24" l="1"/>
  <c r="I859" i="24"/>
  <c r="L859" i="24" s="1"/>
  <c r="I858" i="24"/>
  <c r="L858" i="24" s="1"/>
  <c r="I857" i="24"/>
  <c r="L857" i="24" s="1"/>
  <c r="L954" i="24" l="1"/>
  <c r="L955" i="24" s="1"/>
  <c r="M955" i="24" s="1"/>
  <c r="I856" i="24"/>
  <c r="L856" i="24" s="1"/>
  <c r="I855" i="24"/>
  <c r="I854" i="24"/>
  <c r="L854" i="24" s="1"/>
  <c r="I853" i="24"/>
  <c r="L853" i="24" s="1"/>
  <c r="I852" i="24"/>
  <c r="L852" i="24" s="1"/>
  <c r="I851" i="24"/>
  <c r="L851" i="24" s="1"/>
  <c r="I850" i="24"/>
  <c r="L850" i="24" s="1"/>
  <c r="J855" i="24"/>
  <c r="L855" i="24" l="1"/>
  <c r="J844" i="24"/>
  <c r="I849" i="24"/>
  <c r="L849" i="24" s="1"/>
  <c r="I848" i="24"/>
  <c r="L848" i="24" s="1"/>
  <c r="I847" i="24"/>
  <c r="L847" i="24" s="1"/>
  <c r="I846" i="24"/>
  <c r="L846" i="24" s="1"/>
  <c r="I845" i="24"/>
  <c r="L845" i="24" s="1"/>
  <c r="I844" i="24"/>
  <c r="I843" i="24"/>
  <c r="L843" i="24" s="1"/>
  <c r="I842" i="24"/>
  <c r="L842" i="24" s="1"/>
  <c r="I841" i="24"/>
  <c r="L841" i="24" s="1"/>
  <c r="I840" i="24"/>
  <c r="L840" i="24" s="1"/>
  <c r="L844" i="24" l="1"/>
  <c r="I839" i="24"/>
  <c r="L839" i="24" s="1"/>
  <c r="J827" i="24" l="1"/>
  <c r="I838" i="24"/>
  <c r="L838" i="24" s="1"/>
  <c r="I837" i="24"/>
  <c r="L837" i="24" s="1"/>
  <c r="I836" i="24"/>
  <c r="L836" i="24" s="1"/>
  <c r="I835" i="24"/>
  <c r="L835" i="24" s="1"/>
  <c r="I834" i="24"/>
  <c r="L834" i="24" s="1"/>
  <c r="I833" i="24"/>
  <c r="L833" i="24" s="1"/>
  <c r="I832" i="24"/>
  <c r="L832" i="24" s="1"/>
  <c r="I831" i="24"/>
  <c r="L831" i="24" s="1"/>
  <c r="I830" i="24"/>
  <c r="L830" i="24" s="1"/>
  <c r="I829" i="24"/>
  <c r="L829" i="24" s="1"/>
  <c r="I828" i="24"/>
  <c r="L828" i="24" s="1"/>
  <c r="I827" i="24"/>
  <c r="L827" i="24" s="1"/>
  <c r="I826" i="24"/>
  <c r="L826" i="24" s="1"/>
  <c r="I825" i="24" l="1"/>
  <c r="L825" i="24" s="1"/>
  <c r="I824" i="24"/>
  <c r="L824" i="24" s="1"/>
  <c r="I823" i="24"/>
  <c r="L823" i="24" s="1"/>
  <c r="I822" i="24"/>
  <c r="L822" i="24" s="1"/>
  <c r="I821" i="24"/>
  <c r="L821" i="24" s="1"/>
  <c r="I820" i="24"/>
  <c r="L820" i="24" s="1"/>
  <c r="J813" i="24" l="1"/>
  <c r="I819" i="24"/>
  <c r="L819" i="24" s="1"/>
  <c r="I818" i="24"/>
  <c r="L818" i="24" s="1"/>
  <c r="I817" i="24"/>
  <c r="L817" i="24" s="1"/>
  <c r="I816" i="24"/>
  <c r="L816" i="24" s="1"/>
  <c r="I815" i="24"/>
  <c r="L815" i="24" s="1"/>
  <c r="I814" i="24"/>
  <c r="L814" i="24" s="1"/>
  <c r="I813" i="24"/>
  <c r="I812" i="24"/>
  <c r="L812" i="24" s="1"/>
  <c r="I811" i="24"/>
  <c r="L811" i="24" s="1"/>
  <c r="L813" i="24" l="1"/>
  <c r="I810" i="24" l="1"/>
  <c r="L810" i="24" s="1"/>
  <c r="I809" i="24"/>
  <c r="L809" i="24" s="1"/>
  <c r="I808" i="24" l="1"/>
  <c r="L808" i="24" s="1"/>
  <c r="I807" i="24"/>
  <c r="L807" i="24" s="1"/>
  <c r="I806" i="24"/>
  <c r="L806" i="24" s="1"/>
  <c r="I805" i="24"/>
  <c r="L805" i="24" s="1"/>
  <c r="I804" i="24"/>
  <c r="L804" i="24" s="1"/>
  <c r="I803" i="24"/>
  <c r="L803" i="24" s="1"/>
  <c r="I802" i="24"/>
  <c r="L802" i="24" s="1"/>
  <c r="I801" i="24"/>
  <c r="L801" i="24" s="1"/>
  <c r="I800" i="24"/>
  <c r="L800" i="24" s="1"/>
  <c r="I799" i="24"/>
  <c r="L799" i="24" s="1"/>
  <c r="I798" i="24"/>
  <c r="L798" i="24" s="1"/>
  <c r="I797" i="24"/>
  <c r="L797" i="24" s="1"/>
  <c r="I796" i="24"/>
  <c r="L796" i="24" s="1"/>
  <c r="I795" i="24"/>
  <c r="L795" i="24" s="1"/>
  <c r="I794" i="24"/>
  <c r="L794" i="24" s="1"/>
  <c r="I793" i="24"/>
  <c r="L793" i="24" s="1"/>
  <c r="I792" i="24"/>
  <c r="L792" i="24" s="1"/>
  <c r="I791" i="24"/>
  <c r="L791" i="24" s="1"/>
  <c r="I790" i="24"/>
  <c r="L790" i="24" s="1"/>
  <c r="I789" i="24"/>
  <c r="L789" i="24" s="1"/>
  <c r="J788" i="24" l="1"/>
  <c r="J787" i="24"/>
  <c r="I788" i="24"/>
  <c r="I787" i="24"/>
  <c r="I786" i="24"/>
  <c r="L786" i="24" s="1"/>
  <c r="L787" i="24" l="1"/>
  <c r="L788" i="24"/>
  <c r="J784" i="24"/>
  <c r="J782" i="24"/>
  <c r="J780" i="24"/>
  <c r="J779" i="24"/>
  <c r="I784" i="24"/>
  <c r="L784" i="24" s="1"/>
  <c r="I785" i="24"/>
  <c r="I783" i="24"/>
  <c r="L783" i="24" s="1"/>
  <c r="I782" i="24"/>
  <c r="I781" i="24"/>
  <c r="L781" i="24" s="1"/>
  <c r="I780" i="24"/>
  <c r="I779" i="24"/>
  <c r="L782" i="24" l="1"/>
  <c r="L779" i="24"/>
  <c r="L780" i="24"/>
  <c r="L785" i="24"/>
  <c r="I773" i="24"/>
  <c r="L773" i="24" s="1"/>
  <c r="I774" i="24"/>
  <c r="L774" i="24" s="1"/>
  <c r="I775" i="24"/>
  <c r="L775" i="24" s="1"/>
  <c r="I776" i="24"/>
  <c r="L776" i="24" s="1"/>
  <c r="I777" i="24"/>
  <c r="L777" i="24" s="1"/>
  <c r="I778" i="24"/>
  <c r="L778" i="24" s="1"/>
  <c r="J771" i="24" l="1"/>
  <c r="I772" i="24"/>
  <c r="L772" i="24" s="1"/>
  <c r="I771" i="24"/>
  <c r="L771" i="24" l="1"/>
  <c r="L860" i="24" s="1"/>
  <c r="L861" i="24" s="1"/>
  <c r="L862" i="24" s="1"/>
  <c r="M862" i="24" s="1"/>
  <c r="C766" i="24"/>
  <c r="J763" i="24"/>
  <c r="J762" i="24"/>
  <c r="I762" i="24"/>
  <c r="I763" i="24"/>
  <c r="I764" i="24"/>
  <c r="L764" i="24" s="1"/>
  <c r="I765" i="24"/>
  <c r="L765" i="24" s="1"/>
  <c r="L763" i="24" l="1"/>
  <c r="L762" i="24"/>
  <c r="I757" i="24"/>
  <c r="L757" i="24" s="1"/>
  <c r="I758" i="24"/>
  <c r="L758" i="24" s="1"/>
  <c r="I759" i="24"/>
  <c r="L759" i="24" s="1"/>
  <c r="I760" i="24"/>
  <c r="L760" i="24" s="1"/>
  <c r="I761" i="24"/>
  <c r="L761" i="24" s="1"/>
  <c r="I755" i="24" l="1"/>
  <c r="I756" i="24"/>
  <c r="J755" i="24"/>
  <c r="J756" i="24"/>
  <c r="L755" i="24" l="1"/>
  <c r="L756" i="24"/>
  <c r="J754" i="24"/>
  <c r="J750" i="24"/>
  <c r="J749" i="24"/>
  <c r="J748" i="24"/>
  <c r="J747" i="24"/>
  <c r="J746" i="24"/>
  <c r="J745" i="24"/>
  <c r="J744" i="24"/>
  <c r="J743" i="24"/>
  <c r="J742" i="24"/>
  <c r="I754" i="24" l="1"/>
  <c r="L754" i="24" s="1"/>
  <c r="I753" i="24"/>
  <c r="L753" i="24" s="1"/>
  <c r="I752" i="24"/>
  <c r="L752" i="24" s="1"/>
  <c r="I751" i="24"/>
  <c r="L751" i="24" s="1"/>
  <c r="I750" i="24"/>
  <c r="L750" i="24" s="1"/>
  <c r="I749" i="24"/>
  <c r="L749" i="24" s="1"/>
  <c r="I748" i="24"/>
  <c r="L748" i="24" s="1"/>
  <c r="I747" i="24"/>
  <c r="L747" i="24" s="1"/>
  <c r="I746" i="24"/>
  <c r="L746" i="24" s="1"/>
  <c r="I745" i="24"/>
  <c r="L745" i="24" s="1"/>
  <c r="I744" i="24"/>
  <c r="L744" i="24" s="1"/>
  <c r="I743" i="24"/>
  <c r="L743" i="24" s="1"/>
  <c r="I742" i="24"/>
  <c r="L742" i="24" s="1"/>
  <c r="I741" i="24" l="1"/>
  <c r="I740" i="24"/>
  <c r="L740" i="24" s="1"/>
  <c r="I739" i="24"/>
  <c r="L739" i="24" s="1"/>
  <c r="I738" i="24"/>
  <c r="L738" i="24" s="1"/>
  <c r="I737" i="24"/>
  <c r="L737" i="24" s="1"/>
  <c r="I736" i="24"/>
  <c r="L736" i="24" s="1"/>
  <c r="L741" i="24" l="1"/>
  <c r="I717" i="24"/>
  <c r="L717" i="24" l="1"/>
  <c r="J731" i="24"/>
  <c r="I735" i="24" l="1"/>
  <c r="L735" i="24" s="1"/>
  <c r="I734" i="24"/>
  <c r="L734" i="24" s="1"/>
  <c r="I733" i="24"/>
  <c r="L733" i="24" s="1"/>
  <c r="I732" i="24"/>
  <c r="L732" i="24" s="1"/>
  <c r="I731" i="24"/>
  <c r="L731" i="24" s="1"/>
  <c r="I730" i="24"/>
  <c r="L730" i="24" s="1"/>
  <c r="I729" i="24"/>
  <c r="L729" i="24" s="1"/>
  <c r="I728" i="24"/>
  <c r="L728" i="24" s="1"/>
  <c r="I727" i="24"/>
  <c r="L727" i="24" s="1"/>
  <c r="I726" i="24"/>
  <c r="L726" i="24" s="1"/>
  <c r="I725" i="24"/>
  <c r="L725" i="24" s="1"/>
  <c r="I724" i="24"/>
  <c r="L724" i="24" s="1"/>
  <c r="I723" i="24"/>
  <c r="L723" i="24" s="1"/>
  <c r="I722" i="24"/>
  <c r="L722" i="24" s="1"/>
  <c r="I721" i="24"/>
  <c r="L721" i="24" s="1"/>
  <c r="I720" i="24"/>
  <c r="L720" i="24" s="1"/>
  <c r="I719" i="24"/>
  <c r="L719" i="24" s="1"/>
  <c r="I718" i="24"/>
  <c r="L718" i="24" s="1"/>
  <c r="I716" i="24"/>
  <c r="L716" i="24" s="1"/>
  <c r="I715" i="24"/>
  <c r="L715" i="24" s="1"/>
  <c r="I714" i="24"/>
  <c r="L714" i="24" s="1"/>
  <c r="I713" i="24"/>
  <c r="L713" i="24" s="1"/>
  <c r="I712" i="24" l="1"/>
  <c r="L712" i="24" s="1"/>
  <c r="I711" i="24"/>
  <c r="L711" i="24" s="1"/>
  <c r="I710" i="24"/>
  <c r="L710" i="24" s="1"/>
  <c r="I709" i="24"/>
  <c r="L709" i="24" s="1"/>
  <c r="I708" i="24"/>
  <c r="L708" i="24" s="1"/>
  <c r="I707" i="24"/>
  <c r="L707" i="24" s="1"/>
  <c r="I706" i="24"/>
  <c r="L706" i="24" s="1"/>
  <c r="I705" i="24"/>
  <c r="L705" i="24" s="1"/>
  <c r="I700" i="24" l="1"/>
  <c r="I704" i="24" l="1"/>
  <c r="L704" i="24" s="1"/>
  <c r="I703" i="24" l="1"/>
  <c r="L703" i="24" s="1"/>
  <c r="I702" i="24"/>
  <c r="L702" i="24" s="1"/>
  <c r="I695" i="24" l="1"/>
  <c r="L695" i="24" s="1"/>
  <c r="I696" i="24"/>
  <c r="L696" i="24" s="1"/>
  <c r="I697" i="24"/>
  <c r="L697" i="24" s="1"/>
  <c r="I698" i="24"/>
  <c r="L698" i="24" s="1"/>
  <c r="I699" i="24"/>
  <c r="L699" i="24" s="1"/>
  <c r="L700" i="24"/>
  <c r="I701" i="24"/>
  <c r="L701" i="24" s="1"/>
  <c r="I694" i="24"/>
  <c r="L694" i="24" s="1"/>
  <c r="L766" i="24" l="1"/>
  <c r="L767" i="24" s="1"/>
  <c r="L768" i="24" s="1"/>
  <c r="M768" i="24" s="1"/>
  <c r="I689" i="24"/>
  <c r="L689" i="24" s="1"/>
  <c r="C691" i="24"/>
  <c r="I690" i="24"/>
  <c r="L690" i="24" s="1"/>
  <c r="I688" i="24" l="1"/>
  <c r="L688" i="24" s="1"/>
  <c r="I687" i="24" l="1"/>
  <c r="L687" i="24" s="1"/>
  <c r="I686" i="24"/>
  <c r="L686" i="24" s="1"/>
  <c r="I685" i="24" l="1"/>
  <c r="L685" i="24" s="1"/>
  <c r="I684" i="24" l="1"/>
  <c r="L684" i="24" s="1"/>
  <c r="I683" i="24"/>
  <c r="L683" i="24" s="1"/>
  <c r="I682" i="24"/>
  <c r="L682" i="24" s="1"/>
  <c r="I681" i="24"/>
  <c r="L681" i="24" s="1"/>
  <c r="I680" i="24"/>
  <c r="L680" i="24" s="1"/>
  <c r="I679" i="24"/>
  <c r="L679" i="24" s="1"/>
  <c r="I678" i="24"/>
  <c r="L678" i="24" s="1"/>
  <c r="I677" i="24"/>
  <c r="L677" i="24" s="1"/>
  <c r="I676" i="24" l="1"/>
  <c r="L676" i="24" s="1"/>
  <c r="I675" i="24"/>
  <c r="L675" i="24" s="1"/>
  <c r="I674" i="24"/>
  <c r="L674" i="24" s="1"/>
  <c r="I673" i="24"/>
  <c r="L673" i="24" s="1"/>
  <c r="W31" i="25" l="1"/>
  <c r="I672" i="24"/>
  <c r="L672" i="24" s="1"/>
  <c r="I671" i="24"/>
  <c r="L671" i="24" s="1"/>
  <c r="I670" i="24"/>
  <c r="L670" i="24" s="1"/>
  <c r="I664" i="24" l="1"/>
  <c r="L664" i="24" s="1"/>
  <c r="S41" i="25"/>
  <c r="I669" i="24"/>
  <c r="L669" i="24" s="1"/>
  <c r="I668" i="24"/>
  <c r="L668" i="24" s="1"/>
  <c r="I667" i="24"/>
  <c r="L667" i="24" s="1"/>
  <c r="I666" i="24"/>
  <c r="L666" i="24" s="1"/>
  <c r="I665" i="24"/>
  <c r="L665" i="24" s="1"/>
  <c r="I663" i="24"/>
  <c r="L663" i="24" s="1"/>
  <c r="I662" i="24"/>
  <c r="L662" i="24" s="1"/>
  <c r="I661" i="24" l="1"/>
  <c r="L661" i="24" s="1"/>
  <c r="I660" i="24"/>
  <c r="L660" i="24" s="1"/>
  <c r="I659" i="24"/>
  <c r="L659" i="24" s="1"/>
  <c r="I658" i="24"/>
  <c r="L658" i="24" s="1"/>
  <c r="F28" i="25" l="1"/>
  <c r="I657" i="24"/>
  <c r="L657" i="24" s="1"/>
  <c r="I656" i="24"/>
  <c r="L656" i="24" s="1"/>
  <c r="I655" i="24"/>
  <c r="L655" i="24" s="1"/>
  <c r="I654" i="24"/>
  <c r="L654" i="24" s="1"/>
  <c r="I653" i="24"/>
  <c r="L653" i="24" s="1"/>
  <c r="I652" i="24"/>
  <c r="L652" i="24" s="1"/>
  <c r="I651" i="24"/>
  <c r="L651" i="24" s="1"/>
  <c r="I650" i="24"/>
  <c r="L650" i="24" s="1"/>
  <c r="I649" i="24"/>
  <c r="L649" i="24" s="1"/>
  <c r="I477" i="24" l="1"/>
  <c r="J542" i="24"/>
  <c r="I647" i="24" l="1"/>
  <c r="L647" i="24" s="1"/>
  <c r="P35" i="25"/>
  <c r="I648" i="24"/>
  <c r="L648" i="24" s="1"/>
  <c r="I646" i="24"/>
  <c r="L646" i="24" s="1"/>
  <c r="I645" i="24"/>
  <c r="L645" i="24" s="1"/>
  <c r="I644" i="24"/>
  <c r="L644" i="24" s="1"/>
  <c r="I643" i="24"/>
  <c r="L643" i="24" s="1"/>
  <c r="I642" i="24"/>
  <c r="L642" i="24" s="1"/>
  <c r="I641" i="24"/>
  <c r="L641" i="24" s="1"/>
  <c r="O41" i="25" l="1"/>
  <c r="I635" i="24"/>
  <c r="L635" i="24" s="1"/>
  <c r="I636" i="24"/>
  <c r="L636" i="24" s="1"/>
  <c r="I637" i="24"/>
  <c r="L637" i="24" s="1"/>
  <c r="I638" i="24"/>
  <c r="L638" i="24" s="1"/>
  <c r="I639" i="24"/>
  <c r="L639" i="24" s="1"/>
  <c r="I640" i="24"/>
  <c r="L640" i="24" s="1"/>
  <c r="I634" i="24"/>
  <c r="L634" i="24" s="1"/>
  <c r="L691" i="24" l="1"/>
  <c r="C542" i="24"/>
  <c r="I482" i="24" l="1"/>
  <c r="C630" i="24" l="1"/>
  <c r="I629" i="24"/>
  <c r="L629" i="24" s="1"/>
  <c r="I628" i="24"/>
  <c r="L628" i="24" s="1"/>
  <c r="I627" i="24"/>
  <c r="L627" i="24" s="1"/>
  <c r="I626" i="24"/>
  <c r="L626" i="24" s="1"/>
  <c r="I625" i="24"/>
  <c r="L625" i="24" s="1"/>
  <c r="I624" i="24"/>
  <c r="L624" i="24" s="1"/>
  <c r="I623" i="24" l="1"/>
  <c r="L623" i="24" s="1"/>
  <c r="I622" i="24"/>
  <c r="L622" i="24" s="1"/>
  <c r="I621" i="24"/>
  <c r="L621" i="24" s="1"/>
  <c r="I620" i="24"/>
  <c r="L620" i="24" s="1"/>
  <c r="I615" i="24" l="1"/>
  <c r="I609" i="24"/>
  <c r="I613" i="24"/>
  <c r="I589" i="24"/>
  <c r="F45" i="25" l="1"/>
  <c r="F34" i="25"/>
  <c r="O45" i="25" l="1"/>
  <c r="O46" i="25"/>
  <c r="O47" i="25"/>
  <c r="O48" i="25"/>
  <c r="O30" i="25"/>
  <c r="O31" i="25"/>
  <c r="O32" i="25"/>
  <c r="O33" i="25"/>
  <c r="O34" i="25"/>
  <c r="O35" i="25"/>
  <c r="O36" i="25"/>
  <c r="O37" i="25"/>
  <c r="O38" i="25"/>
  <c r="O39" i="25"/>
  <c r="O40" i="25"/>
  <c r="O42" i="25"/>
  <c r="O43" i="25"/>
  <c r="O44" i="25"/>
  <c r="O29" i="25"/>
  <c r="F44" i="25"/>
  <c r="F42" i="25"/>
  <c r="F41" i="25"/>
  <c r="F40" i="25"/>
  <c r="F29" i="25"/>
  <c r="F30" i="25"/>
  <c r="F31" i="25"/>
  <c r="F32" i="25"/>
  <c r="F33" i="25"/>
  <c r="F35" i="25"/>
  <c r="F36" i="25"/>
  <c r="F37" i="25"/>
  <c r="F38" i="25"/>
  <c r="F39" i="25"/>
  <c r="F43" i="25"/>
  <c r="I619" i="24" l="1"/>
  <c r="L619" i="24" s="1"/>
  <c r="I618" i="24"/>
  <c r="L618" i="24" s="1"/>
  <c r="I617" i="24"/>
  <c r="L617" i="24" s="1"/>
  <c r="I616" i="24"/>
  <c r="L616" i="24" s="1"/>
  <c r="L615" i="24"/>
  <c r="I614" i="24"/>
  <c r="L614" i="24" s="1"/>
  <c r="L613" i="24"/>
  <c r="I612" i="24"/>
  <c r="L612" i="24" s="1"/>
  <c r="I611" i="24"/>
  <c r="L611" i="24" s="1"/>
  <c r="I610" i="24"/>
  <c r="L610" i="24" s="1"/>
  <c r="L609" i="24"/>
  <c r="I608" i="24"/>
  <c r="L608" i="24" s="1"/>
  <c r="I607" i="24"/>
  <c r="L607" i="24" s="1"/>
  <c r="I606" i="24"/>
  <c r="L606" i="24" s="1"/>
  <c r="I605" i="24"/>
  <c r="L605" i="24" s="1"/>
  <c r="I604" i="24"/>
  <c r="L604" i="24" s="1"/>
  <c r="I603" i="24"/>
  <c r="L603" i="24" s="1"/>
  <c r="I602" i="24"/>
  <c r="L602" i="24" s="1"/>
  <c r="I601" i="24"/>
  <c r="L601" i="24" s="1"/>
  <c r="I600" i="24"/>
  <c r="L600" i="24" s="1"/>
  <c r="I599" i="24"/>
  <c r="L599" i="24" s="1"/>
  <c r="I598" i="24"/>
  <c r="L598" i="24" s="1"/>
  <c r="I597" i="24"/>
  <c r="L597" i="24" s="1"/>
  <c r="I596" i="24"/>
  <c r="L596" i="24" s="1"/>
  <c r="I595" i="24"/>
  <c r="L595" i="24" s="1"/>
  <c r="I594" i="24"/>
  <c r="L594" i="24" s="1"/>
  <c r="I593" i="24"/>
  <c r="L593" i="24" s="1"/>
  <c r="I592" i="24"/>
  <c r="L592" i="24" s="1"/>
  <c r="I591" i="24"/>
  <c r="L591" i="24" s="1"/>
  <c r="I590" i="24"/>
  <c r="L590" i="24" s="1"/>
  <c r="L589" i="24"/>
  <c r="I588" i="24"/>
  <c r="L588" i="24" s="1"/>
  <c r="I587" i="24"/>
  <c r="L587" i="24" s="1"/>
  <c r="I586" i="24"/>
  <c r="L586" i="24" s="1"/>
  <c r="I585" i="24"/>
  <c r="L585" i="24" s="1"/>
  <c r="I584" i="24"/>
  <c r="L584" i="24" s="1"/>
  <c r="I583" i="24"/>
  <c r="L583" i="24" s="1"/>
  <c r="I582" i="24"/>
  <c r="L582" i="24" s="1"/>
  <c r="I581" i="24"/>
  <c r="L581" i="24" s="1"/>
  <c r="I580" i="24"/>
  <c r="L580" i="24" s="1"/>
  <c r="I579" i="24"/>
  <c r="L579" i="24" s="1"/>
  <c r="I578" i="24"/>
  <c r="L578" i="24" s="1"/>
  <c r="I577" i="24"/>
  <c r="L577" i="24" s="1"/>
  <c r="I576" i="24" l="1"/>
  <c r="L576" i="24" s="1"/>
  <c r="I575" i="24"/>
  <c r="L575" i="24" s="1"/>
  <c r="I574" i="24"/>
  <c r="L574" i="24" s="1"/>
  <c r="I573" i="24"/>
  <c r="L573" i="24" s="1"/>
  <c r="I572" i="24" l="1"/>
  <c r="L572" i="24" s="1"/>
  <c r="I571" i="24"/>
  <c r="L571" i="24" s="1"/>
  <c r="I570" i="24"/>
  <c r="L570" i="24" s="1"/>
  <c r="I569" i="24"/>
  <c r="L569" i="24" s="1"/>
  <c r="I568" i="24"/>
  <c r="L568" i="24" s="1"/>
  <c r="I567" i="24" l="1"/>
  <c r="L567" i="24" s="1"/>
  <c r="I566" i="24"/>
  <c r="L566" i="24" s="1"/>
  <c r="I565" i="24"/>
  <c r="L565" i="24" s="1"/>
  <c r="I564" i="24"/>
  <c r="L564" i="24" s="1"/>
  <c r="I563" i="24"/>
  <c r="L563" i="24" s="1"/>
  <c r="I562" i="24"/>
  <c r="L562" i="24" s="1"/>
  <c r="I561" i="24"/>
  <c r="L561" i="24" s="1"/>
  <c r="I560" i="24"/>
  <c r="L560" i="24" s="1"/>
  <c r="I559" i="24"/>
  <c r="L559" i="24" s="1"/>
  <c r="I558" i="24"/>
  <c r="I557" i="24"/>
  <c r="L557" i="24" s="1"/>
  <c r="I556" i="24"/>
  <c r="L556" i="24" s="1"/>
  <c r="I555" i="24"/>
  <c r="L555" i="24" s="1"/>
  <c r="I554" i="24"/>
  <c r="L554" i="24" s="1"/>
  <c r="I553" i="24"/>
  <c r="L553" i="24" s="1"/>
  <c r="I552" i="24" l="1"/>
  <c r="L552" i="24" s="1"/>
  <c r="I551" i="24"/>
  <c r="L551" i="24" s="1"/>
  <c r="I550" i="24"/>
  <c r="L550" i="24" s="1"/>
  <c r="I546" i="24" l="1"/>
  <c r="L546" i="24" s="1"/>
  <c r="I547" i="24"/>
  <c r="L547" i="24" s="1"/>
  <c r="I548" i="24"/>
  <c r="L548" i="24" s="1"/>
  <c r="I549" i="24"/>
  <c r="L549" i="24" s="1"/>
  <c r="I545" i="24"/>
  <c r="L545" i="24" s="1"/>
  <c r="L630" i="24" l="1"/>
  <c r="L631" i="24" s="1"/>
  <c r="M631" i="24" s="1"/>
  <c r="I541" i="24"/>
  <c r="L541" i="24" s="1"/>
  <c r="I540" i="24"/>
  <c r="L540" i="24" s="1"/>
  <c r="I539" i="24"/>
  <c r="L539" i="24" s="1"/>
  <c r="I538" i="24"/>
  <c r="L538" i="24" s="1"/>
  <c r="I537" i="24"/>
  <c r="L537" i="24" s="1"/>
  <c r="I536" i="24"/>
  <c r="L536" i="24" s="1"/>
  <c r="I535" i="24" l="1"/>
  <c r="L535" i="24" s="1"/>
  <c r="I534" i="24"/>
  <c r="L534" i="24" s="1"/>
  <c r="I533" i="24"/>
  <c r="L533" i="24" s="1"/>
  <c r="I532" i="24"/>
  <c r="L532" i="24" s="1"/>
  <c r="I531" i="24"/>
  <c r="L531" i="24" s="1"/>
  <c r="I530" i="24"/>
  <c r="L530" i="24" s="1"/>
  <c r="I529" i="24"/>
  <c r="L529" i="24" s="1"/>
  <c r="I528" i="24"/>
  <c r="L528" i="24" s="1"/>
  <c r="I527" i="24"/>
  <c r="L527" i="24" s="1"/>
  <c r="I526" i="24"/>
  <c r="L526" i="24" s="1"/>
  <c r="I525" i="24" l="1"/>
  <c r="L525" i="24" s="1"/>
  <c r="I524" i="24"/>
  <c r="L524" i="24" s="1"/>
  <c r="I523" i="24"/>
  <c r="L523" i="24" s="1"/>
  <c r="I522" i="24"/>
  <c r="L522" i="24" s="1"/>
  <c r="I521" i="24"/>
  <c r="L521" i="24" s="1"/>
  <c r="I520" i="24"/>
  <c r="L520" i="24" s="1"/>
  <c r="I519" i="24"/>
  <c r="L519" i="24" s="1"/>
  <c r="I518" i="24"/>
  <c r="L518" i="24" s="1"/>
  <c r="I517" i="24"/>
  <c r="L517" i="24" s="1"/>
  <c r="I516" i="24"/>
  <c r="L516" i="24" s="1"/>
  <c r="I507" i="24" l="1"/>
  <c r="I515" i="24" l="1"/>
  <c r="L515" i="24" s="1"/>
  <c r="I514" i="24"/>
  <c r="L514" i="24" s="1"/>
  <c r="I513" i="24"/>
  <c r="L513" i="24" s="1"/>
  <c r="I512" i="24"/>
  <c r="L512" i="24" s="1"/>
  <c r="I511" i="24"/>
  <c r="L511" i="24" s="1"/>
  <c r="I510" i="24"/>
  <c r="L510" i="24" s="1"/>
  <c r="I509" i="24"/>
  <c r="L509" i="24" s="1"/>
  <c r="I508" i="24"/>
  <c r="L508" i="24" s="1"/>
  <c r="L507" i="24"/>
  <c r="I506" i="24"/>
  <c r="L506" i="24" s="1"/>
  <c r="I505" i="24"/>
  <c r="L505" i="24" s="1"/>
  <c r="I504" i="24"/>
  <c r="L504" i="24" s="1"/>
  <c r="I503" i="24"/>
  <c r="L503" i="24" s="1"/>
  <c r="I502" i="24"/>
  <c r="L502" i="24" s="1"/>
  <c r="I501" i="24"/>
  <c r="L501" i="24" s="1"/>
  <c r="I500" i="24"/>
  <c r="L500" i="24" s="1"/>
  <c r="I499" i="24"/>
  <c r="L499" i="24" s="1"/>
  <c r="I494" i="24" l="1"/>
  <c r="I488" i="24"/>
  <c r="I498" i="24" l="1"/>
  <c r="L498" i="24" s="1"/>
  <c r="I485" i="24" l="1"/>
  <c r="L485" i="24" s="1"/>
  <c r="I492" i="24"/>
  <c r="L492" i="24" s="1"/>
  <c r="I491" i="24"/>
  <c r="L491" i="24" s="1"/>
  <c r="L488" i="24"/>
  <c r="I475" i="24"/>
  <c r="L475" i="24" s="1"/>
  <c r="I473" i="24"/>
  <c r="L473" i="24" s="1"/>
  <c r="I472" i="24"/>
  <c r="L472" i="24" s="1"/>
  <c r="I487" i="24"/>
  <c r="L487" i="24" s="1"/>
  <c r="I479" i="24"/>
  <c r="L479" i="24" s="1"/>
  <c r="I493" i="24"/>
  <c r="L493" i="24" s="1"/>
  <c r="I480" i="24"/>
  <c r="L480" i="24" s="1"/>
  <c r="I476" i="24"/>
  <c r="L476" i="24" s="1"/>
  <c r="I474" i="24"/>
  <c r="L474" i="24" s="1"/>
  <c r="I496" i="24"/>
  <c r="L496" i="24" s="1"/>
  <c r="I497" i="24"/>
  <c r="L497" i="24" s="1"/>
  <c r="I483" i="24"/>
  <c r="L483" i="24" s="1"/>
  <c r="L482" i="24"/>
  <c r="I481" i="24"/>
  <c r="L481" i="24" s="1"/>
  <c r="L477" i="24"/>
  <c r="L494" i="24"/>
  <c r="I489" i="24"/>
  <c r="L489" i="24" s="1"/>
  <c r="I486" i="24"/>
  <c r="L486" i="24" s="1"/>
  <c r="I490" i="24"/>
  <c r="L490" i="24" s="1"/>
  <c r="I495" i="24"/>
  <c r="L495" i="24" s="1"/>
  <c r="I484" i="24"/>
  <c r="L484" i="24" s="1"/>
  <c r="I478" i="24"/>
  <c r="L478" i="24" s="1"/>
  <c r="I471" i="24" l="1"/>
  <c r="L471" i="24" s="1"/>
  <c r="I470" i="24"/>
  <c r="L470" i="24" s="1"/>
  <c r="I469" i="24"/>
  <c r="L469" i="24" s="1"/>
  <c r="I468" i="24"/>
  <c r="L468" i="24" s="1"/>
  <c r="I467" i="24"/>
  <c r="L467" i="24" s="1"/>
  <c r="I466" i="24" l="1"/>
  <c r="L466" i="24" s="1"/>
  <c r="I465" i="24"/>
  <c r="L465" i="24" s="1"/>
  <c r="I464" i="24"/>
  <c r="L464" i="24" s="1"/>
  <c r="I463" i="24"/>
  <c r="L463" i="24" s="1"/>
  <c r="I462" i="24" l="1"/>
  <c r="L462" i="24" s="1"/>
  <c r="I461" i="24"/>
  <c r="L461" i="24" s="1"/>
  <c r="I460" i="24"/>
  <c r="L460" i="24" s="1"/>
  <c r="I459" i="24"/>
  <c r="L459" i="24" s="1"/>
  <c r="I458" i="24"/>
  <c r="L458" i="24" s="1"/>
  <c r="I457" i="24" l="1"/>
  <c r="L457" i="24" s="1"/>
  <c r="I456" i="24"/>
  <c r="L456" i="24" s="1"/>
  <c r="I455" i="24"/>
  <c r="L455" i="24" s="1"/>
  <c r="I454" i="24"/>
  <c r="L454" i="24" s="1"/>
  <c r="I453" i="24"/>
  <c r="L453" i="24" s="1"/>
  <c r="I452" i="24" l="1"/>
  <c r="L452" i="24" s="1"/>
  <c r="I451" i="24"/>
  <c r="L451" i="24" s="1"/>
  <c r="I450" i="24"/>
  <c r="L450" i="24" s="1"/>
  <c r="I449" i="24" l="1"/>
  <c r="L449" i="24" s="1"/>
  <c r="I448" i="24"/>
  <c r="L448" i="24" s="1"/>
  <c r="I447" i="24"/>
  <c r="L447" i="24" s="1"/>
  <c r="I446" i="24"/>
  <c r="L446" i="24" s="1"/>
  <c r="I445" i="24" l="1"/>
  <c r="L445" i="24" s="1"/>
  <c r="I444" i="24"/>
  <c r="L444" i="24" s="1"/>
  <c r="I443" i="24"/>
  <c r="L443" i="24" s="1"/>
  <c r="I442" i="24"/>
  <c r="L442" i="24" s="1"/>
  <c r="I441" i="24"/>
  <c r="L441" i="24" s="1"/>
  <c r="I440" i="24"/>
  <c r="L440" i="24" s="1"/>
  <c r="I439" i="24"/>
  <c r="L439" i="24" s="1"/>
  <c r="I438" i="24"/>
  <c r="L438" i="24" s="1"/>
  <c r="I437" i="24"/>
  <c r="L437" i="24" s="1"/>
  <c r="I436" i="24"/>
  <c r="L436" i="24" s="1"/>
  <c r="I435" i="24"/>
  <c r="L435" i="24" s="1"/>
  <c r="I434" i="24"/>
  <c r="L434" i="24" s="1"/>
  <c r="I433" i="24"/>
  <c r="L433" i="24" s="1"/>
  <c r="I426" i="24" l="1"/>
  <c r="L426" i="24" s="1"/>
  <c r="I427" i="24"/>
  <c r="L427" i="24" s="1"/>
  <c r="I428" i="24"/>
  <c r="L428" i="24" s="1"/>
  <c r="I429" i="24"/>
  <c r="L429" i="24" s="1"/>
  <c r="I430" i="24"/>
  <c r="L430" i="24" s="1"/>
  <c r="I431" i="24"/>
  <c r="L431" i="24" s="1"/>
  <c r="I432" i="24"/>
  <c r="L432" i="24" s="1"/>
  <c r="I425" i="24"/>
  <c r="L425" i="24" s="1"/>
  <c r="L542" i="24" l="1"/>
  <c r="C420" i="24"/>
  <c r="I419" i="24"/>
  <c r="L419" i="24" s="1"/>
  <c r="I418" i="24"/>
  <c r="L418" i="24" s="1"/>
  <c r="I417" i="24"/>
  <c r="L417" i="24" s="1"/>
  <c r="I416" i="24"/>
  <c r="L416" i="24" s="1"/>
  <c r="I415" i="24"/>
  <c r="L415" i="24" s="1"/>
  <c r="I414" i="24"/>
  <c r="L414" i="24" s="1"/>
  <c r="I413" i="24" l="1"/>
  <c r="L413" i="24" s="1"/>
  <c r="I412" i="24"/>
  <c r="L412" i="24" s="1"/>
  <c r="I411" i="24"/>
  <c r="L411" i="24" s="1"/>
  <c r="I410" i="24"/>
  <c r="L410" i="24" s="1"/>
  <c r="I409" i="24"/>
  <c r="L409" i="24" s="1"/>
  <c r="I408" i="24"/>
  <c r="L408" i="24" s="1"/>
  <c r="I407" i="24"/>
  <c r="L407" i="24" s="1"/>
  <c r="I406" i="24"/>
  <c r="L406" i="24" s="1"/>
  <c r="I405" i="24"/>
  <c r="L405" i="24" s="1"/>
  <c r="I404" i="24"/>
  <c r="L404" i="24" s="1"/>
  <c r="I403" i="24"/>
  <c r="L403" i="24" s="1"/>
  <c r="I402" i="24"/>
  <c r="L402" i="24" s="1"/>
  <c r="I389" i="24" l="1"/>
  <c r="I390" i="24"/>
  <c r="L390" i="24" s="1"/>
  <c r="I391" i="24"/>
  <c r="L391" i="24" s="1"/>
  <c r="I392" i="24"/>
  <c r="L392" i="24" s="1"/>
  <c r="I393" i="24"/>
  <c r="L393" i="24" s="1"/>
  <c r="I394" i="24"/>
  <c r="I395" i="24"/>
  <c r="L395" i="24" s="1"/>
  <c r="I396" i="24"/>
  <c r="L396" i="24" s="1"/>
  <c r="I397" i="24"/>
  <c r="L397" i="24" s="1"/>
  <c r="I398" i="24"/>
  <c r="L398" i="24" s="1"/>
  <c r="I399" i="24"/>
  <c r="L399" i="24" s="1"/>
  <c r="I400" i="24"/>
  <c r="L400" i="24" s="1"/>
  <c r="I401" i="24"/>
  <c r="L401" i="24" s="1"/>
  <c r="I386" i="24"/>
  <c r="L386" i="24" s="1"/>
  <c r="I387" i="24"/>
  <c r="L387" i="24" s="1"/>
  <c r="I382" i="24"/>
  <c r="L382" i="24" s="1"/>
  <c r="I379" i="24"/>
  <c r="L379" i="24" s="1"/>
  <c r="I380" i="24"/>
  <c r="L380" i="24" s="1"/>
  <c r="I376" i="24"/>
  <c r="L376" i="24" s="1"/>
  <c r="I377" i="24"/>
  <c r="L377" i="24" s="1"/>
  <c r="L389" i="24"/>
  <c r="L394" i="24"/>
  <c r="I378" i="24"/>
  <c r="L378" i="24" s="1"/>
  <c r="I384" i="24"/>
  <c r="L384" i="24" s="1"/>
  <c r="I388" i="24"/>
  <c r="L388" i="24" s="1"/>
  <c r="I381" i="24"/>
  <c r="L381" i="24" s="1"/>
  <c r="I383" i="24"/>
  <c r="L383" i="24" s="1"/>
  <c r="I385" i="24"/>
  <c r="L385" i="24" s="1"/>
  <c r="I371" i="24" l="1"/>
  <c r="L371" i="24" s="1"/>
  <c r="I375" i="24" l="1"/>
  <c r="L375" i="24" s="1"/>
  <c r="I374" i="24"/>
  <c r="L374" i="24" s="1"/>
  <c r="I373" i="24"/>
  <c r="L373" i="24" s="1"/>
  <c r="I372" i="24"/>
  <c r="L372" i="24" s="1"/>
  <c r="I370" i="24"/>
  <c r="L370" i="24" s="1"/>
  <c r="I369" i="24"/>
  <c r="L369" i="24" s="1"/>
  <c r="I368" i="24"/>
  <c r="L368" i="24" s="1"/>
  <c r="I367" i="24" l="1"/>
  <c r="L367" i="24" s="1"/>
  <c r="I366" i="24"/>
  <c r="L366" i="24" s="1"/>
  <c r="I365" i="24"/>
  <c r="L365" i="24" s="1"/>
  <c r="I364" i="24"/>
  <c r="L364" i="24" s="1"/>
  <c r="I363" i="24"/>
  <c r="L363" i="24" s="1"/>
  <c r="I362" i="24"/>
  <c r="L362" i="24" s="1"/>
  <c r="I361" i="24" l="1"/>
  <c r="L361" i="24" s="1"/>
  <c r="I360" i="24"/>
  <c r="L360" i="24" s="1"/>
  <c r="I359" i="24"/>
  <c r="L359" i="24" s="1"/>
  <c r="C327" i="24" l="1"/>
  <c r="I352" i="24" l="1"/>
  <c r="L352" i="24" s="1"/>
  <c r="I351" i="24"/>
  <c r="L351" i="24" s="1"/>
  <c r="I332" i="24" l="1"/>
  <c r="L332" i="24" s="1"/>
  <c r="I333" i="24"/>
  <c r="L333" i="24" s="1"/>
  <c r="I334" i="24"/>
  <c r="L334" i="24" s="1"/>
  <c r="I335" i="24"/>
  <c r="L335" i="24" s="1"/>
  <c r="I336" i="24"/>
  <c r="L336" i="24" s="1"/>
  <c r="I337" i="24"/>
  <c r="L337" i="24" s="1"/>
  <c r="I338" i="24"/>
  <c r="L338" i="24" s="1"/>
  <c r="I339" i="24"/>
  <c r="L339" i="24" s="1"/>
  <c r="I340" i="24"/>
  <c r="L340" i="24" s="1"/>
  <c r="I341" i="24"/>
  <c r="L341" i="24" s="1"/>
  <c r="I342" i="24"/>
  <c r="L342" i="24" s="1"/>
  <c r="I343" i="24"/>
  <c r="L343" i="24" s="1"/>
  <c r="I344" i="24"/>
  <c r="L344" i="24" s="1"/>
  <c r="I345" i="24"/>
  <c r="L345" i="24" s="1"/>
  <c r="I346" i="24"/>
  <c r="L346" i="24" s="1"/>
  <c r="I347" i="24"/>
  <c r="L347" i="24" s="1"/>
  <c r="I348" i="24"/>
  <c r="L348" i="24" s="1"/>
  <c r="I349" i="24"/>
  <c r="L349" i="24" s="1"/>
  <c r="I350" i="24"/>
  <c r="L350" i="24" s="1"/>
  <c r="I353" i="24"/>
  <c r="L353" i="24" s="1"/>
  <c r="I354" i="24"/>
  <c r="L354" i="24" s="1"/>
  <c r="I355" i="24"/>
  <c r="L355" i="24" s="1"/>
  <c r="I356" i="24"/>
  <c r="L356" i="24" s="1"/>
  <c r="I357" i="24"/>
  <c r="L357" i="24" s="1"/>
  <c r="I358" i="24"/>
  <c r="L358" i="24" s="1"/>
  <c r="I331" i="24"/>
  <c r="L331" i="24" s="1"/>
  <c r="L420" i="24" l="1"/>
  <c r="I326" i="24"/>
  <c r="L326" i="24" s="1"/>
  <c r="I325" i="24"/>
  <c r="L325" i="24" s="1"/>
  <c r="I324" i="24"/>
  <c r="L324" i="24" s="1"/>
  <c r="I323" i="24"/>
  <c r="L323" i="24" s="1"/>
  <c r="I322" i="24"/>
  <c r="L322" i="24" s="1"/>
  <c r="I321" i="24" l="1"/>
  <c r="L321" i="24" s="1"/>
  <c r="I320" i="24"/>
  <c r="L320" i="24" s="1"/>
  <c r="I319" i="24"/>
  <c r="L319" i="24" s="1"/>
  <c r="I318" i="24"/>
  <c r="L318" i="24" s="1"/>
  <c r="I317" i="24"/>
  <c r="L317" i="24" s="1"/>
  <c r="I316" i="24"/>
  <c r="L316" i="24" s="1"/>
  <c r="I315" i="24"/>
  <c r="L315" i="24" s="1"/>
  <c r="I314" i="24"/>
  <c r="L314" i="24" s="1"/>
  <c r="I313" i="24"/>
  <c r="L313" i="24" s="1"/>
  <c r="I312" i="24" l="1"/>
  <c r="L312" i="24" s="1"/>
  <c r="I311" i="24"/>
  <c r="L311" i="24" s="1"/>
  <c r="I310" i="24"/>
  <c r="L310" i="24" s="1"/>
  <c r="I309" i="24"/>
  <c r="L309" i="24" s="1"/>
  <c r="I308" i="24" l="1"/>
  <c r="L308" i="24" s="1"/>
  <c r="I307" i="24"/>
  <c r="L307" i="24" s="1"/>
  <c r="I306" i="24"/>
  <c r="L306" i="24" s="1"/>
  <c r="I305" i="24"/>
  <c r="L305" i="24" s="1"/>
  <c r="I304" i="24"/>
  <c r="L304" i="24" s="1"/>
  <c r="I303" i="24"/>
  <c r="L303" i="24" s="1"/>
  <c r="I302" i="24"/>
  <c r="L302" i="24" s="1"/>
  <c r="I301" i="24"/>
  <c r="L301" i="24" s="1"/>
  <c r="I300" i="24"/>
  <c r="L300" i="24" s="1"/>
  <c r="I299" i="24"/>
  <c r="L299" i="24" s="1"/>
  <c r="I285" i="24" l="1"/>
  <c r="I298" i="24" l="1"/>
  <c r="L298" i="24" s="1"/>
  <c r="I291" i="24" l="1"/>
  <c r="L291" i="24" s="1"/>
  <c r="I292" i="24"/>
  <c r="I293" i="24"/>
  <c r="L293" i="24" s="1"/>
  <c r="I294" i="24"/>
  <c r="L294" i="24" s="1"/>
  <c r="I295" i="24"/>
  <c r="L295" i="24" s="1"/>
  <c r="I296" i="24"/>
  <c r="L296" i="24" s="1"/>
  <c r="I297" i="24"/>
  <c r="L297" i="24" s="1"/>
  <c r="I290" i="24"/>
  <c r="L290" i="24" s="1"/>
  <c r="I289" i="24"/>
  <c r="L289" i="24" s="1"/>
  <c r="I288" i="24"/>
  <c r="L288" i="24" s="1"/>
  <c r="L285" i="24" l="1"/>
  <c r="L292" i="24"/>
  <c r="I287" i="24"/>
  <c r="L287" i="24" s="1"/>
  <c r="I286" i="24"/>
  <c r="L286" i="24" s="1"/>
  <c r="I284" i="24" l="1"/>
  <c r="L284" i="24" s="1"/>
  <c r="I283" i="24"/>
  <c r="L283" i="24" s="1"/>
  <c r="I282" i="24"/>
  <c r="L282" i="24" s="1"/>
  <c r="I281" i="24"/>
  <c r="L281" i="24" s="1"/>
  <c r="I280" i="24"/>
  <c r="L280" i="24" s="1"/>
  <c r="I279" i="24" l="1"/>
  <c r="L279" i="24" s="1"/>
  <c r="I278" i="24"/>
  <c r="L278" i="24" s="1"/>
  <c r="I277" i="24" l="1"/>
  <c r="L277" i="24" s="1"/>
  <c r="I276" i="24"/>
  <c r="L276" i="24" s="1"/>
  <c r="I275" i="24"/>
  <c r="L275" i="24" s="1"/>
  <c r="I274" i="24"/>
  <c r="L274" i="24" s="1"/>
  <c r="I273" i="24" l="1"/>
  <c r="L273" i="24" s="1"/>
  <c r="I272" i="24"/>
  <c r="L272" i="24" s="1"/>
  <c r="I271" i="24"/>
  <c r="L271" i="24" s="1"/>
  <c r="I270" i="24"/>
  <c r="L270" i="24" s="1"/>
  <c r="I269" i="24"/>
  <c r="L269" i="24" s="1"/>
  <c r="I268" i="24"/>
  <c r="L268" i="24" s="1"/>
  <c r="I267" i="24"/>
  <c r="L267" i="24" s="1"/>
  <c r="I266" i="24"/>
  <c r="L266" i="24" s="1"/>
  <c r="I265" i="24"/>
  <c r="L265" i="24" s="1"/>
  <c r="I264" i="24"/>
  <c r="L264" i="24" s="1"/>
  <c r="I263" i="24" l="1"/>
  <c r="L263" i="24" s="1"/>
  <c r="I262" i="24"/>
  <c r="L262" i="24" s="1"/>
  <c r="I261" i="24"/>
  <c r="L261" i="24" s="1"/>
  <c r="I260" i="24"/>
  <c r="L260" i="24" s="1"/>
  <c r="I259" i="24"/>
  <c r="L259" i="24" s="1"/>
  <c r="I258" i="24"/>
  <c r="L258" i="24" s="1"/>
  <c r="I257" i="24" l="1"/>
  <c r="L257" i="24" s="1"/>
  <c r="I256" i="24"/>
  <c r="L256" i="24" s="1"/>
  <c r="I255" i="24"/>
  <c r="L255" i="24" s="1"/>
  <c r="I254" i="24" l="1"/>
  <c r="L254" i="24" s="1"/>
  <c r="I253" i="24"/>
  <c r="L253" i="24" s="1"/>
  <c r="I252" i="24"/>
  <c r="L252" i="24" s="1"/>
  <c r="I251" i="24"/>
  <c r="L251" i="24" s="1"/>
  <c r="I250" i="24"/>
  <c r="L250" i="24" s="1"/>
  <c r="I249" i="24" l="1"/>
  <c r="L249" i="24" s="1"/>
  <c r="I248" i="24"/>
  <c r="L248" i="24" s="1"/>
  <c r="I247" i="24"/>
  <c r="L247" i="24" s="1"/>
  <c r="I246" i="24" l="1"/>
  <c r="L246" i="24" s="1"/>
  <c r="I245" i="24"/>
  <c r="L245" i="24" s="1"/>
  <c r="I244" i="24"/>
  <c r="L244" i="24" s="1"/>
  <c r="I224" i="24" l="1"/>
  <c r="L224" i="24" s="1"/>
  <c r="I225" i="24"/>
  <c r="L225" i="24" s="1"/>
  <c r="I226" i="24"/>
  <c r="L226" i="24" s="1"/>
  <c r="I227" i="24"/>
  <c r="L227" i="24" s="1"/>
  <c r="I228" i="24"/>
  <c r="L228" i="24" s="1"/>
  <c r="I229" i="24"/>
  <c r="L229" i="24" s="1"/>
  <c r="I230" i="24"/>
  <c r="L230" i="24" s="1"/>
  <c r="I231" i="24"/>
  <c r="L231" i="24" s="1"/>
  <c r="I232" i="24"/>
  <c r="L232" i="24" s="1"/>
  <c r="I233" i="24"/>
  <c r="L233" i="24" s="1"/>
  <c r="I234" i="24"/>
  <c r="L234" i="24" s="1"/>
  <c r="I235" i="24"/>
  <c r="L235" i="24" s="1"/>
  <c r="I236" i="24"/>
  <c r="L236" i="24" s="1"/>
  <c r="I237" i="24"/>
  <c r="L237" i="24" s="1"/>
  <c r="I238" i="24"/>
  <c r="L238" i="24" s="1"/>
  <c r="I239" i="24"/>
  <c r="L239" i="24" s="1"/>
  <c r="I240" i="24"/>
  <c r="L240" i="24" s="1"/>
  <c r="I241" i="24"/>
  <c r="L241" i="24" s="1"/>
  <c r="I242" i="24"/>
  <c r="L242" i="24" s="1"/>
  <c r="I243" i="24"/>
  <c r="L243" i="24" s="1"/>
  <c r="I223" i="24"/>
  <c r="L223" i="24" s="1"/>
  <c r="L327" i="24" l="1"/>
  <c r="C220" i="24"/>
  <c r="I219" i="24"/>
  <c r="L219" i="24" s="1"/>
  <c r="I218" i="24"/>
  <c r="L218" i="24" s="1"/>
  <c r="I217" i="24"/>
  <c r="L217" i="24" s="1"/>
  <c r="I216" i="24"/>
  <c r="L216" i="24" s="1"/>
  <c r="I215" i="24"/>
  <c r="L215" i="24" s="1"/>
  <c r="I214" i="24"/>
  <c r="L214" i="24" s="1"/>
  <c r="I213" i="24"/>
  <c r="L213" i="24" s="1"/>
  <c r="I212" i="24" l="1"/>
  <c r="L212" i="24" s="1"/>
  <c r="I211" i="24"/>
  <c r="L211" i="24" s="1"/>
  <c r="I210" i="24"/>
  <c r="L210" i="24" s="1"/>
  <c r="I208" i="24" l="1"/>
  <c r="L208" i="24" s="1"/>
  <c r="I209" i="24"/>
  <c r="L209" i="24" s="1"/>
  <c r="I207" i="24"/>
  <c r="L207" i="24" s="1"/>
  <c r="I206" i="24"/>
  <c r="L206" i="24" s="1"/>
  <c r="I205" i="24" l="1"/>
  <c r="L205" i="24" s="1"/>
  <c r="I204" i="24"/>
  <c r="L204" i="24" s="1"/>
  <c r="I203" i="24"/>
  <c r="L203" i="24" s="1"/>
  <c r="I202" i="24"/>
  <c r="L202" i="24" s="1"/>
  <c r="I201" i="24"/>
  <c r="L201" i="24" s="1"/>
  <c r="I200" i="24" l="1"/>
  <c r="L200" i="24" s="1"/>
  <c r="I199" i="24"/>
  <c r="L199" i="24" s="1"/>
  <c r="I198" i="24"/>
  <c r="L198" i="24" s="1"/>
  <c r="I197" i="24"/>
  <c r="L197" i="24" s="1"/>
  <c r="I196" i="24"/>
  <c r="L196" i="24" s="1"/>
  <c r="I194" i="24" l="1"/>
  <c r="L194" i="24" l="1"/>
  <c r="I195" i="24"/>
  <c r="L195" i="24" s="1"/>
  <c r="I193" i="24"/>
  <c r="L193" i="24" s="1"/>
  <c r="I192" i="24" l="1"/>
  <c r="L192" i="24" s="1"/>
  <c r="I191" i="24"/>
  <c r="L191" i="24" s="1"/>
  <c r="I190" i="24"/>
  <c r="L190" i="24" s="1"/>
  <c r="I189" i="24"/>
  <c r="L189" i="24" s="1"/>
  <c r="I188" i="24"/>
  <c r="L188" i="24" s="1"/>
  <c r="I187" i="24"/>
  <c r="L187" i="24" s="1"/>
  <c r="I186" i="24"/>
  <c r="L186" i="24" s="1"/>
  <c r="I185" i="24" l="1"/>
  <c r="L185" i="24" s="1"/>
  <c r="I184" i="24"/>
  <c r="L184" i="24" s="1"/>
  <c r="I183" i="24"/>
  <c r="L183" i="24" s="1"/>
  <c r="I182" i="24"/>
  <c r="L182" i="24" s="1"/>
  <c r="I181" i="24"/>
  <c r="L181" i="24" s="1"/>
  <c r="I180" i="24"/>
  <c r="L180" i="24" s="1"/>
  <c r="I179" i="24"/>
  <c r="L179" i="24" s="1"/>
  <c r="I178" i="24"/>
  <c r="L178" i="24" s="1"/>
  <c r="I177" i="24"/>
  <c r="L177" i="24" s="1"/>
  <c r="I176" i="24"/>
  <c r="L176" i="24" s="1"/>
  <c r="I175" i="24" l="1"/>
  <c r="L175" i="24" s="1"/>
  <c r="I174" i="24"/>
  <c r="L174" i="24" s="1"/>
  <c r="I173" i="24"/>
  <c r="L173" i="24" s="1"/>
  <c r="I172" i="24"/>
  <c r="L172" i="24" s="1"/>
  <c r="I171" i="24"/>
  <c r="L171" i="24" s="1"/>
  <c r="I170" i="24" l="1"/>
  <c r="L170" i="24" s="1"/>
  <c r="I169" i="24"/>
  <c r="L169" i="24" s="1"/>
  <c r="I168" i="24"/>
  <c r="L168" i="24" s="1"/>
  <c r="C114" i="24" l="1"/>
  <c r="I167" i="24"/>
  <c r="L167" i="24" s="1"/>
  <c r="I166" i="24"/>
  <c r="L166" i="24" s="1"/>
  <c r="I165" i="24"/>
  <c r="L165" i="24" s="1"/>
  <c r="I164" i="24"/>
  <c r="L164" i="24" s="1"/>
  <c r="I163" i="24"/>
  <c r="L163" i="24" s="1"/>
  <c r="I162" i="24" l="1"/>
  <c r="L162" i="24" s="1"/>
  <c r="I161" i="24"/>
  <c r="L161" i="24" s="1"/>
  <c r="I119" i="24" l="1"/>
  <c r="I160" i="24" l="1"/>
  <c r="L160" i="24" s="1"/>
  <c r="I159" i="24"/>
  <c r="L159" i="24" s="1"/>
  <c r="I158" i="24"/>
  <c r="L158" i="24" s="1"/>
  <c r="I157" i="24"/>
  <c r="L157" i="24" s="1"/>
  <c r="I156" i="24"/>
  <c r="L156" i="24" s="1"/>
  <c r="I155" i="24"/>
  <c r="L155" i="24" s="1"/>
  <c r="I154" i="24"/>
  <c r="L154" i="24" s="1"/>
  <c r="I153" i="24"/>
  <c r="L153" i="24" s="1"/>
  <c r="C810" i="14" l="1"/>
  <c r="C884" i="14"/>
  <c r="I152" i="24" l="1"/>
  <c r="L152" i="24" s="1"/>
  <c r="I151" i="24"/>
  <c r="L151" i="24" s="1"/>
  <c r="I150" i="24"/>
  <c r="L150" i="24" s="1"/>
  <c r="I149" i="24"/>
  <c r="L149" i="24" s="1"/>
  <c r="I148" i="24"/>
  <c r="L148" i="24" s="1"/>
  <c r="I147" i="24" l="1"/>
  <c r="L147" i="24" s="1"/>
  <c r="I146" i="24"/>
  <c r="L146" i="24" s="1"/>
  <c r="I145" i="24" l="1"/>
  <c r="L145" i="24" s="1"/>
  <c r="I144" i="24"/>
  <c r="L144" i="24" s="1"/>
  <c r="I143" i="24"/>
  <c r="L143" i="24" s="1"/>
  <c r="I142" i="24"/>
  <c r="L142" i="24" s="1"/>
  <c r="I141" i="24"/>
  <c r="L141" i="24" s="1"/>
  <c r="I140" i="24"/>
  <c r="L140" i="24" s="1"/>
  <c r="I139" i="24"/>
  <c r="L139" i="24" s="1"/>
  <c r="I138" i="24" l="1"/>
  <c r="L138" i="24" s="1"/>
  <c r="I137" i="24"/>
  <c r="L137" i="24" s="1"/>
  <c r="I136" i="24"/>
  <c r="L136" i="24" s="1"/>
  <c r="I135" i="24"/>
  <c r="L135" i="24" s="1"/>
  <c r="I134" i="24"/>
  <c r="L134" i="24" s="1"/>
  <c r="I133" i="24"/>
  <c r="L133" i="24" s="1"/>
  <c r="I132" i="24"/>
  <c r="L132" i="24" s="1"/>
  <c r="I131" i="24"/>
  <c r="L131" i="24" s="1"/>
  <c r="I130" i="24"/>
  <c r="L130" i="24" s="1"/>
  <c r="I129" i="24"/>
  <c r="L129" i="24" s="1"/>
  <c r="I128" i="24" l="1"/>
  <c r="L128" i="24" s="1"/>
  <c r="I127" i="24"/>
  <c r="L127" i="24" s="1"/>
  <c r="I118" i="24" l="1"/>
  <c r="L118" i="24" s="1"/>
  <c r="L119" i="24"/>
  <c r="I120" i="24"/>
  <c r="L120" i="24" s="1"/>
  <c r="I121" i="24"/>
  <c r="L121" i="24" s="1"/>
  <c r="I122" i="24"/>
  <c r="L122" i="24" s="1"/>
  <c r="I123" i="24"/>
  <c r="L123" i="24" s="1"/>
  <c r="I124" i="24"/>
  <c r="L124" i="24" s="1"/>
  <c r="I125" i="24"/>
  <c r="L125" i="24" s="1"/>
  <c r="I126" i="24"/>
  <c r="L126" i="24" s="1"/>
  <c r="I117" i="24"/>
  <c r="L117" i="24" s="1"/>
  <c r="L220" i="24" l="1"/>
  <c r="I112" i="24"/>
  <c r="L112" i="24" s="1"/>
  <c r="I113" i="24"/>
  <c r="L113" i="24" s="1"/>
  <c r="I111" i="24" l="1"/>
  <c r="L111" i="24" s="1"/>
  <c r="I110" i="24"/>
  <c r="L110" i="24" s="1"/>
  <c r="I109" i="24"/>
  <c r="L109" i="24" s="1"/>
  <c r="I108" i="24"/>
  <c r="L108" i="24" s="1"/>
  <c r="I107" i="24"/>
  <c r="L107" i="24" s="1"/>
  <c r="I106" i="24"/>
  <c r="L106" i="24" s="1"/>
  <c r="I105" i="24" l="1"/>
  <c r="L105" i="24" s="1"/>
  <c r="I104" i="24"/>
  <c r="L104" i="24" s="1"/>
  <c r="I103" i="24"/>
  <c r="L103" i="24" s="1"/>
  <c r="I102" i="24"/>
  <c r="L102" i="24" s="1"/>
  <c r="I101" i="24"/>
  <c r="L101" i="24" s="1"/>
  <c r="I100" i="24" l="1"/>
  <c r="L100" i="24" s="1"/>
  <c r="I99" i="24"/>
  <c r="L99" i="24" s="1"/>
  <c r="I98" i="24"/>
  <c r="L98" i="24" s="1"/>
  <c r="I97" i="24"/>
  <c r="L97" i="24" s="1"/>
  <c r="I96" i="24"/>
  <c r="L96" i="24" s="1"/>
  <c r="I95" i="24"/>
  <c r="L95" i="24" s="1"/>
  <c r="I94" i="24"/>
  <c r="L94" i="24" s="1"/>
  <c r="I93" i="24"/>
  <c r="L93" i="24" s="1"/>
  <c r="I92" i="24"/>
  <c r="L92" i="24" s="1"/>
  <c r="I91" i="24" l="1"/>
  <c r="L91" i="24" s="1"/>
  <c r="I90" i="24"/>
  <c r="L90" i="24" s="1"/>
  <c r="I89" i="24"/>
  <c r="L89" i="24" s="1"/>
  <c r="I88" i="24"/>
  <c r="L88" i="24" s="1"/>
  <c r="I87" i="24"/>
  <c r="L87" i="24" s="1"/>
  <c r="I86" i="24"/>
  <c r="L86" i="24" s="1"/>
  <c r="I85" i="24"/>
  <c r="L85" i="24" s="1"/>
  <c r="I84" i="24"/>
  <c r="L84" i="24" s="1"/>
  <c r="I83" i="24"/>
  <c r="L83" i="24" s="1"/>
  <c r="I82" i="24"/>
  <c r="L82" i="24" s="1"/>
  <c r="I81" i="24"/>
  <c r="L81" i="24" s="1"/>
  <c r="I80" i="24"/>
  <c r="L80" i="24" s="1"/>
  <c r="I79" i="24"/>
  <c r="L79" i="24" s="1"/>
  <c r="I78" i="24"/>
  <c r="L78" i="24" s="1"/>
  <c r="I77" i="24"/>
  <c r="L77" i="24" s="1"/>
  <c r="I76" i="24"/>
  <c r="L76" i="24" s="1"/>
  <c r="I75" i="24"/>
  <c r="L75" i="24" s="1"/>
  <c r="I74" i="24"/>
  <c r="L74" i="24" s="1"/>
  <c r="I73" i="24"/>
  <c r="L73" i="24" s="1"/>
  <c r="I72" i="24"/>
  <c r="L72" i="24" s="1"/>
  <c r="I71" i="24"/>
  <c r="L71" i="24" s="1"/>
  <c r="I70" i="24" l="1"/>
  <c r="L70" i="24" s="1"/>
  <c r="I69" i="24"/>
  <c r="L69" i="24" s="1"/>
  <c r="I68" i="24"/>
  <c r="L68" i="24" s="1"/>
  <c r="I67" i="24"/>
  <c r="L67" i="24" s="1"/>
  <c r="I66" i="24"/>
  <c r="L66" i="24" s="1"/>
  <c r="I65" i="24"/>
  <c r="L65" i="24" s="1"/>
  <c r="I64" i="24"/>
  <c r="L64" i="24" s="1"/>
  <c r="I63" i="24" l="1"/>
  <c r="L63" i="24" s="1"/>
  <c r="I62" i="24"/>
  <c r="L62" i="24" s="1"/>
  <c r="I61" i="24"/>
  <c r="L61" i="24" s="1"/>
  <c r="I60" i="24"/>
  <c r="L60" i="24" s="1"/>
  <c r="I56" i="24" l="1"/>
  <c r="L56" i="24" s="1"/>
  <c r="I57" i="24"/>
  <c r="L57" i="24" s="1"/>
  <c r="I58" i="24"/>
  <c r="L58" i="24" s="1"/>
  <c r="I59" i="24"/>
  <c r="L59" i="24" s="1"/>
  <c r="I55" i="24" l="1"/>
  <c r="L55" i="24" s="1"/>
  <c r="I54" i="24"/>
  <c r="L54" i="24" s="1"/>
  <c r="I53" i="24"/>
  <c r="L53" i="24" s="1"/>
  <c r="I52" i="24"/>
  <c r="L52" i="24" s="1"/>
  <c r="I51" i="24"/>
  <c r="L51" i="24" s="1"/>
  <c r="I50" i="24"/>
  <c r="L50" i="24" s="1"/>
  <c r="I49" i="24" l="1"/>
  <c r="L49" i="24" s="1"/>
  <c r="I48" i="24"/>
  <c r="L48" i="24" s="1"/>
  <c r="I47" i="24"/>
  <c r="L47" i="24" s="1"/>
  <c r="I46" i="24" l="1"/>
  <c r="L46" i="24" s="1"/>
  <c r="I45" i="24"/>
  <c r="L45" i="24" s="1"/>
  <c r="I44" i="24"/>
  <c r="L44" i="24" s="1"/>
  <c r="I43" i="24"/>
  <c r="L43" i="24" s="1"/>
  <c r="I42" i="24"/>
  <c r="L42" i="24" s="1"/>
  <c r="I41" i="24"/>
  <c r="L41" i="24" s="1"/>
  <c r="I40" i="24"/>
  <c r="L40" i="24" s="1"/>
  <c r="I39" i="24" l="1"/>
  <c r="L39" i="24" s="1"/>
  <c r="I33" i="24" l="1"/>
  <c r="I32" i="24"/>
  <c r="L32" i="24" l="1"/>
  <c r="L33" i="24"/>
  <c r="I38" i="24"/>
  <c r="L38" i="24" s="1"/>
  <c r="I37" i="24"/>
  <c r="L37" i="24" s="1"/>
  <c r="I36" i="24"/>
  <c r="L36" i="24" s="1"/>
  <c r="I35" i="24"/>
  <c r="L35" i="24" s="1"/>
  <c r="I34" i="24"/>
  <c r="L34" i="24" s="1"/>
  <c r="I31" i="24"/>
  <c r="L31" i="24" s="1"/>
  <c r="I30" i="24" l="1"/>
  <c r="L30" i="24" s="1"/>
  <c r="I29" i="24" l="1"/>
  <c r="L29" i="24" s="1"/>
  <c r="I28" i="24"/>
  <c r="L28" i="24" s="1"/>
  <c r="I27" i="24"/>
  <c r="L27" i="24" s="1"/>
  <c r="I26" i="24"/>
  <c r="L26" i="24" s="1"/>
  <c r="I25" i="24"/>
  <c r="L25" i="24" s="1"/>
  <c r="I24" i="24"/>
  <c r="L24" i="24" s="1"/>
  <c r="I23" i="24"/>
  <c r="L23" i="24" s="1"/>
  <c r="I22" i="24"/>
  <c r="L22" i="24" s="1"/>
  <c r="I21" i="24"/>
  <c r="L21" i="24" s="1"/>
  <c r="I20" i="24"/>
  <c r="L20" i="24" s="1"/>
  <c r="I19" i="24"/>
  <c r="L19" i="24" s="1"/>
  <c r="I18" i="24"/>
  <c r="L18" i="24" s="1"/>
  <c r="I17" i="24" l="1"/>
  <c r="I16" i="24"/>
  <c r="I15" i="24"/>
  <c r="I14" i="24"/>
  <c r="I13" i="24"/>
  <c r="I12" i="24"/>
  <c r="I8" i="24" l="1"/>
  <c r="I9" i="24"/>
  <c r="I10" i="24"/>
  <c r="I11" i="24"/>
  <c r="I4" i="24" l="1"/>
  <c r="I5" i="24"/>
  <c r="I6" i="24"/>
  <c r="I7" i="24"/>
  <c r="L4" i="24" l="1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I3" i="24"/>
  <c r="L3" i="24" s="1"/>
  <c r="L114" i="24" l="1"/>
  <c r="C1081" i="14"/>
  <c r="I1080" i="14"/>
  <c r="L1080" i="14" s="1"/>
  <c r="I1079" i="14"/>
  <c r="L1079" i="14" s="1"/>
  <c r="I1078" i="14"/>
  <c r="L1078" i="14" s="1"/>
  <c r="I1077" i="14"/>
  <c r="L1077" i="14" s="1"/>
  <c r="J960" i="14" l="1"/>
  <c r="O973" i="14"/>
  <c r="J957" i="14"/>
  <c r="I1076" i="14"/>
  <c r="L1076" i="14" s="1"/>
  <c r="I1075" i="14"/>
  <c r="L1075" i="14" s="1"/>
  <c r="I1074" i="14"/>
  <c r="L1074" i="14" s="1"/>
  <c r="I1073" i="14"/>
  <c r="L1073" i="14" s="1"/>
  <c r="I1072" i="14" l="1"/>
  <c r="L1072" i="14" s="1"/>
  <c r="I1071" i="14"/>
  <c r="L1071" i="14" s="1"/>
  <c r="I1070" i="14"/>
  <c r="L1070" i="14" s="1"/>
  <c r="I1069" i="14"/>
  <c r="L1069" i="14" s="1"/>
  <c r="I1068" i="14"/>
  <c r="L1068" i="14" s="1"/>
  <c r="I1067" i="14"/>
  <c r="L1067" i="14" s="1"/>
  <c r="I1066" i="14"/>
  <c r="L1066" i="14" s="1"/>
  <c r="I1065" i="14"/>
  <c r="L1065" i="14" s="1"/>
  <c r="I1064" i="14"/>
  <c r="L1064" i="14" s="1"/>
  <c r="I1063" i="14" l="1"/>
  <c r="L1063" i="14" s="1"/>
  <c r="I1062" i="14"/>
  <c r="I1061" i="14"/>
  <c r="I1060" i="14"/>
  <c r="L1060" i="14" s="1"/>
  <c r="I1059" i="14"/>
  <c r="I1058" i="14"/>
  <c r="L1058" i="14" s="1"/>
  <c r="I1057" i="14"/>
  <c r="L1057" i="14" s="1"/>
  <c r="I1056" i="14"/>
  <c r="L1056" i="14" s="1"/>
  <c r="I1055" i="14"/>
  <c r="I1054" i="14"/>
  <c r="I1053" i="14"/>
  <c r="L1053" i="14" s="1"/>
  <c r="I1052" i="14"/>
  <c r="L1052" i="14" s="1"/>
  <c r="I1050" i="14"/>
  <c r="I1049" i="14"/>
  <c r="I1048" i="14"/>
  <c r="L1048" i="14" s="1"/>
  <c r="L1059" i="14" l="1"/>
  <c r="L1049" i="14"/>
  <c r="L1050" i="14"/>
  <c r="L1055" i="14"/>
  <c r="L1054" i="14"/>
  <c r="L1061" i="14"/>
  <c r="L1062" i="14"/>
  <c r="I1051" i="14"/>
  <c r="L1051" i="14" l="1"/>
  <c r="I1023" i="14"/>
  <c r="L1023" i="14" l="1"/>
  <c r="I1047" i="14"/>
  <c r="I1046" i="14"/>
  <c r="I1045" i="14"/>
  <c r="I1044" i="14"/>
  <c r="L1044" i="14" s="1"/>
  <c r="I1043" i="14"/>
  <c r="L1043" i="14" s="1"/>
  <c r="I1042" i="14"/>
  <c r="L1042" i="14" s="1"/>
  <c r="I1041" i="14"/>
  <c r="I1040" i="14"/>
  <c r="L1040" i="14" s="1"/>
  <c r="L1041" i="14" l="1"/>
  <c r="L1045" i="14"/>
  <c r="L1046" i="14"/>
  <c r="L1047" i="14"/>
  <c r="I1039" i="14"/>
  <c r="L1039" i="14" s="1"/>
  <c r="I1038" i="14"/>
  <c r="L1038" i="14" s="1"/>
  <c r="I1037" i="14"/>
  <c r="L1037" i="14" s="1"/>
  <c r="I1036" i="14"/>
  <c r="I1035" i="14"/>
  <c r="I1034" i="14"/>
  <c r="L1034" i="14" s="1"/>
  <c r="I1033" i="14"/>
  <c r="L1033" i="14" s="1"/>
  <c r="I1032" i="14"/>
  <c r="L1032" i="14" s="1"/>
  <c r="I1031" i="14"/>
  <c r="L1031" i="14" l="1"/>
  <c r="L1036" i="14"/>
  <c r="L1035" i="14"/>
  <c r="I1024" i="14"/>
  <c r="I1025" i="14"/>
  <c r="L1025" i="14" s="1"/>
  <c r="I1026" i="14"/>
  <c r="L1026" i="14" s="1"/>
  <c r="I1027" i="14"/>
  <c r="L1027" i="14" s="1"/>
  <c r="I1028" i="14"/>
  <c r="L1028" i="14" s="1"/>
  <c r="I1029" i="14"/>
  <c r="I1030" i="14"/>
  <c r="L1030" i="14" l="1"/>
  <c r="L1029" i="14"/>
  <c r="L1024" i="14"/>
  <c r="I1018" i="14"/>
  <c r="L1018" i="14" s="1"/>
  <c r="I1019" i="14"/>
  <c r="L1019" i="14" s="1"/>
  <c r="I1020" i="14"/>
  <c r="L1020" i="14" s="1"/>
  <c r="I1021" i="14"/>
  <c r="L1021" i="14" s="1"/>
  <c r="I1022" i="14"/>
  <c r="I1017" i="14"/>
  <c r="L1017" i="14" s="1"/>
  <c r="L1022" i="14" l="1"/>
  <c r="I1016" i="14"/>
  <c r="I1015" i="14"/>
  <c r="L1015" i="14" s="1"/>
  <c r="I1014" i="14"/>
  <c r="I1013" i="14"/>
  <c r="L1013" i="14" s="1"/>
  <c r="L1014" i="14" l="1"/>
  <c r="L1016" i="14"/>
  <c r="I1010" i="14"/>
  <c r="L1010" i="14" s="1"/>
  <c r="I1011" i="14"/>
  <c r="I1012" i="14"/>
  <c r="I1009" i="14"/>
  <c r="L1009" i="14" s="1"/>
  <c r="L1012" i="14" l="1"/>
  <c r="L1011" i="14"/>
  <c r="I1008" i="14"/>
  <c r="I1007" i="14"/>
  <c r="L1007" i="14" s="1"/>
  <c r="I1006" i="14"/>
  <c r="L1006" i="14" s="1"/>
  <c r="L1008" i="14" l="1"/>
  <c r="I1005" i="14"/>
  <c r="I1004" i="14"/>
  <c r="L1004" i="14" s="1"/>
  <c r="I1003" i="14"/>
  <c r="I1002" i="14"/>
  <c r="L1002" i="14" s="1"/>
  <c r="L1003" i="14" l="1"/>
  <c r="L1005" i="14"/>
  <c r="I998" i="14"/>
  <c r="I999" i="14"/>
  <c r="L999" i="14" s="1"/>
  <c r="I1000" i="14"/>
  <c r="I1001" i="14"/>
  <c r="L1001" i="14" s="1"/>
  <c r="I997" i="14"/>
  <c r="I996" i="14"/>
  <c r="L998" i="14" l="1"/>
  <c r="L1000" i="14"/>
  <c r="I995" i="14"/>
  <c r="I994" i="14"/>
  <c r="I993" i="14"/>
  <c r="I992" i="14"/>
  <c r="I991" i="14"/>
  <c r="I990" i="14"/>
  <c r="I989" i="14"/>
  <c r="L989" i="14" s="1"/>
  <c r="I988" i="14"/>
  <c r="I987" i="14"/>
  <c r="I986" i="14"/>
  <c r="I985" i="14" l="1"/>
  <c r="I984" i="14"/>
  <c r="L984" i="14" s="1"/>
  <c r="I983" i="14" l="1"/>
  <c r="I982" i="14"/>
  <c r="L982" i="14" s="1"/>
  <c r="I981" i="14"/>
  <c r="L981" i="14" s="1"/>
  <c r="L997" i="14" l="1"/>
  <c r="L983" i="14"/>
  <c r="L985" i="14"/>
  <c r="L986" i="14"/>
  <c r="L987" i="14"/>
  <c r="L988" i="14"/>
  <c r="L990" i="14"/>
  <c r="L991" i="14"/>
  <c r="L992" i="14"/>
  <c r="L993" i="14"/>
  <c r="L994" i="14"/>
  <c r="L995" i="14"/>
  <c r="L996" i="14"/>
  <c r="I977" i="14"/>
  <c r="I978" i="14"/>
  <c r="L978" i="14" s="1"/>
  <c r="I979" i="14"/>
  <c r="I980" i="14"/>
  <c r="L980" i="14" s="1"/>
  <c r="I976" i="14"/>
  <c r="L979" i="14" l="1"/>
  <c r="L976" i="14"/>
  <c r="L977" i="14"/>
  <c r="I960" i="14"/>
  <c r="I958" i="14"/>
  <c r="L1081" i="14" l="1"/>
  <c r="C969" i="14"/>
  <c r="I968" i="14" l="1"/>
  <c r="I967" i="14"/>
  <c r="I966" i="14"/>
  <c r="I965" i="14"/>
  <c r="I964" i="14"/>
  <c r="L964" i="14" l="1"/>
  <c r="L965" i="14"/>
  <c r="L966" i="14"/>
  <c r="L968" i="14"/>
  <c r="L967" i="14"/>
  <c r="I953" i="14"/>
  <c r="I954" i="14"/>
  <c r="I955" i="14"/>
  <c r="I956" i="14"/>
  <c r="I957" i="14"/>
  <c r="I959" i="14"/>
  <c r="I961" i="14"/>
  <c r="I962" i="14"/>
  <c r="I963" i="14"/>
  <c r="L961" i="14" l="1"/>
  <c r="L955" i="14"/>
  <c r="L959" i="14"/>
  <c r="L954" i="14"/>
  <c r="L963" i="14"/>
  <c r="L957" i="14"/>
  <c r="L953" i="14"/>
  <c r="L962" i="14"/>
  <c r="L956" i="14"/>
  <c r="J969" i="14"/>
  <c r="L958" i="14"/>
  <c r="L960" i="14"/>
  <c r="I948" i="14" l="1"/>
  <c r="I949" i="14"/>
  <c r="I950" i="14"/>
  <c r="I951" i="14"/>
  <c r="I952" i="14"/>
  <c r="I947" i="14"/>
  <c r="I946" i="14"/>
  <c r="L948" i="14" l="1"/>
  <c r="L951" i="14"/>
  <c r="L946" i="14"/>
  <c r="L950" i="14"/>
  <c r="L947" i="14"/>
  <c r="L949" i="14"/>
  <c r="L952" i="14"/>
  <c r="I945" i="14"/>
  <c r="L945" i="14" s="1"/>
  <c r="I944" i="14"/>
  <c r="I943" i="14"/>
  <c r="I942" i="14"/>
  <c r="L943" i="14" l="1"/>
  <c r="L944" i="14"/>
  <c r="L942" i="14"/>
  <c r="I941" i="14"/>
  <c r="L941" i="14" l="1"/>
  <c r="I940" i="14"/>
  <c r="I939" i="14"/>
  <c r="I938" i="14"/>
  <c r="I937" i="14"/>
  <c r="L937" i="14" s="1"/>
  <c r="L938" i="14" l="1"/>
  <c r="L939" i="14"/>
  <c r="L940" i="14"/>
  <c r="I936" i="14"/>
  <c r="I935" i="14"/>
  <c r="I934" i="14"/>
  <c r="I933" i="14"/>
  <c r="L935" i="14" l="1"/>
  <c r="L936" i="14"/>
  <c r="L933" i="14"/>
  <c r="L934" i="14"/>
  <c r="I932" i="14"/>
  <c r="I931" i="14"/>
  <c r="I930" i="14"/>
  <c r="I929" i="14"/>
  <c r="I928" i="14"/>
  <c r="L931" i="14" l="1"/>
  <c r="L928" i="14"/>
  <c r="L932" i="14"/>
  <c r="L929" i="14"/>
  <c r="L930" i="14"/>
  <c r="I921" i="14"/>
  <c r="L921" i="14" s="1"/>
  <c r="I922" i="14"/>
  <c r="L922" i="14" s="1"/>
  <c r="I923" i="14"/>
  <c r="I924" i="14"/>
  <c r="L924" i="14" s="1"/>
  <c r="I925" i="14"/>
  <c r="I926" i="14"/>
  <c r="I927" i="14"/>
  <c r="I920" i="14"/>
  <c r="L920" i="14" s="1"/>
  <c r="I919" i="14"/>
  <c r="I918" i="14"/>
  <c r="I917" i="14"/>
  <c r="I916" i="14"/>
  <c r="I915" i="14"/>
  <c r="I914" i="14"/>
  <c r="I913" i="14"/>
  <c r="I912" i="14"/>
  <c r="I911" i="14"/>
  <c r="I910" i="14"/>
  <c r="I909" i="14"/>
  <c r="L909" i="14" s="1"/>
  <c r="L912" i="14" l="1"/>
  <c r="L917" i="14"/>
  <c r="L923" i="14"/>
  <c r="L910" i="14"/>
  <c r="L914" i="14"/>
  <c r="L918" i="14"/>
  <c r="L926" i="14"/>
  <c r="L911" i="14"/>
  <c r="L915" i="14"/>
  <c r="L919" i="14"/>
  <c r="L925" i="14"/>
  <c r="L916" i="14"/>
  <c r="L913" i="14"/>
  <c r="L927" i="14"/>
  <c r="I903" i="14"/>
  <c r="I887" i="14"/>
  <c r="L887" i="14" s="1"/>
  <c r="I907" i="14"/>
  <c r="I906" i="14"/>
  <c r="I905" i="14"/>
  <c r="I904" i="14"/>
  <c r="I902" i="14"/>
  <c r="I900" i="14"/>
  <c r="I899" i="14"/>
  <c r="L899" i="14" s="1"/>
  <c r="I898" i="14"/>
  <c r="I897" i="14"/>
  <c r="I896" i="14"/>
  <c r="I894" i="14"/>
  <c r="I888" i="14"/>
  <c r="L888" i="14" l="1"/>
  <c r="L904" i="14"/>
  <c r="L894" i="14"/>
  <c r="L905" i="14"/>
  <c r="L903" i="14"/>
  <c r="L896" i="14"/>
  <c r="L900" i="14"/>
  <c r="L906" i="14"/>
  <c r="L898" i="14"/>
  <c r="L897" i="14"/>
  <c r="L902" i="14"/>
  <c r="L907" i="14"/>
  <c r="I908" i="14"/>
  <c r="I901" i="14"/>
  <c r="I895" i="14"/>
  <c r="I893" i="14"/>
  <c r="I892" i="14"/>
  <c r="I891" i="14"/>
  <c r="I890" i="14"/>
  <c r="I889" i="14"/>
  <c r="L892" i="14" l="1"/>
  <c r="L908" i="14"/>
  <c r="L889" i="14"/>
  <c r="L893" i="14"/>
  <c r="L890" i="14"/>
  <c r="L895" i="14"/>
  <c r="L891" i="14"/>
  <c r="L901" i="14"/>
  <c r="L969" i="14" l="1"/>
  <c r="I883" i="14"/>
  <c r="L883" i="14" s="1"/>
  <c r="I882" i="14"/>
  <c r="L882" i="14" s="1"/>
  <c r="I881" i="14"/>
  <c r="L881" i="14" s="1"/>
  <c r="I880" i="14"/>
  <c r="L880" i="14" s="1"/>
  <c r="I879" i="14"/>
  <c r="L879" i="14" s="1"/>
  <c r="I878" i="14"/>
  <c r="L878" i="14" s="1"/>
  <c r="L877" i="14"/>
  <c r="I876" i="14"/>
  <c r="L876" i="14" s="1"/>
  <c r="I875" i="14"/>
  <c r="L875" i="14" s="1"/>
  <c r="I874" i="14"/>
  <c r="L874" i="14" s="1"/>
  <c r="I873" i="14" l="1"/>
  <c r="L873" i="14" s="1"/>
  <c r="I872" i="14"/>
  <c r="L872" i="14" s="1"/>
  <c r="I871" i="14" l="1"/>
  <c r="L871" i="14" s="1"/>
  <c r="I870" i="14"/>
  <c r="L870" i="14" s="1"/>
  <c r="I869" i="14"/>
  <c r="L869" i="14" s="1"/>
  <c r="I868" i="14"/>
  <c r="L868" i="14" s="1"/>
  <c r="I867" i="14"/>
  <c r="L867" i="14" s="1"/>
  <c r="I866" i="14" l="1"/>
  <c r="L866" i="14" s="1"/>
  <c r="I865" i="14"/>
  <c r="L865" i="14" s="1"/>
  <c r="I864" i="14"/>
  <c r="L864" i="14" s="1"/>
  <c r="I863" i="14"/>
  <c r="L863" i="14" s="1"/>
  <c r="I862" i="14"/>
  <c r="L862" i="14" s="1"/>
  <c r="I861" i="14" l="1"/>
  <c r="L861" i="14" s="1"/>
  <c r="I860" i="14"/>
  <c r="L860" i="14" s="1"/>
  <c r="I859" i="14"/>
  <c r="L859" i="14" s="1"/>
  <c r="I858" i="14"/>
  <c r="L858" i="14" s="1"/>
  <c r="I857" i="14"/>
  <c r="L857" i="14" s="1"/>
  <c r="I856" i="14"/>
  <c r="L856" i="14" s="1"/>
  <c r="I855" i="14"/>
  <c r="L855" i="14" s="1"/>
  <c r="I854" i="14"/>
  <c r="L854" i="14" s="1"/>
  <c r="I853" i="14"/>
  <c r="L853" i="14" s="1"/>
  <c r="I852" i="14"/>
  <c r="L852" i="14" s="1"/>
  <c r="I851" i="14"/>
  <c r="L851" i="14" s="1"/>
  <c r="I850" i="14"/>
  <c r="L850" i="14" s="1"/>
  <c r="I845" i="14" l="1"/>
  <c r="L845" i="14" s="1"/>
  <c r="I846" i="14"/>
  <c r="L846" i="14" s="1"/>
  <c r="I847" i="14"/>
  <c r="L847" i="14" s="1"/>
  <c r="I848" i="14"/>
  <c r="L848" i="14" s="1"/>
  <c r="I849" i="14"/>
  <c r="L849" i="14" s="1"/>
  <c r="I844" i="14" l="1"/>
  <c r="L844" i="14" s="1"/>
  <c r="I843" i="14"/>
  <c r="L843" i="14" s="1"/>
  <c r="I842" i="14"/>
  <c r="L842" i="14" s="1"/>
  <c r="I841" i="14"/>
  <c r="L841" i="14" s="1"/>
  <c r="I840" i="14"/>
  <c r="L840" i="14" s="1"/>
  <c r="I839" i="14"/>
  <c r="L839" i="14" s="1"/>
  <c r="I838" i="14" l="1"/>
  <c r="L838" i="14" s="1"/>
  <c r="I837" i="14"/>
  <c r="L837" i="14" s="1"/>
  <c r="I836" i="14"/>
  <c r="L836" i="14" s="1"/>
  <c r="I835" i="14"/>
  <c r="L835" i="14" s="1"/>
  <c r="I834" i="14"/>
  <c r="L834" i="14" s="1"/>
  <c r="I833" i="14"/>
  <c r="L833" i="14" s="1"/>
  <c r="I832" i="14"/>
  <c r="L832" i="14" s="1"/>
  <c r="I831" i="14"/>
  <c r="I830" i="14"/>
  <c r="L830" i="14" s="1"/>
  <c r="I829" i="14"/>
  <c r="L829" i="14" s="1"/>
  <c r="I828" i="14"/>
  <c r="L828" i="14" s="1"/>
  <c r="I827" i="14"/>
  <c r="L827" i="14" s="1"/>
  <c r="I826" i="14"/>
  <c r="L826" i="14" s="1"/>
  <c r="I825" i="14"/>
  <c r="L825" i="14" s="1"/>
  <c r="I824" i="14"/>
  <c r="L824" i="14" s="1"/>
  <c r="I823" i="14"/>
  <c r="L823" i="14" s="1"/>
  <c r="I822" i="14"/>
  <c r="L822" i="14" s="1"/>
  <c r="I821" i="14"/>
  <c r="L821" i="14" s="1"/>
  <c r="I820" i="14"/>
  <c r="L820" i="14" s="1"/>
  <c r="I815" i="14" l="1"/>
  <c r="L815" i="14" s="1"/>
  <c r="I816" i="14"/>
  <c r="L816" i="14" s="1"/>
  <c r="I817" i="14"/>
  <c r="L817" i="14" s="1"/>
  <c r="I818" i="14"/>
  <c r="L818" i="14" s="1"/>
  <c r="I819" i="14"/>
  <c r="L819" i="14" s="1"/>
  <c r="I814" i="14"/>
  <c r="L814" i="14" s="1"/>
  <c r="L884" i="14" l="1"/>
  <c r="C522" i="14"/>
  <c r="I809" i="14" l="1"/>
  <c r="L809" i="14" s="1"/>
  <c r="I808" i="14"/>
  <c r="L808" i="14" s="1"/>
  <c r="I807" i="14"/>
  <c r="L807" i="14" s="1"/>
  <c r="I803" i="14" l="1"/>
  <c r="L803" i="14" s="1"/>
  <c r="I804" i="14"/>
  <c r="L804" i="14" s="1"/>
  <c r="I805" i="14"/>
  <c r="L805" i="14" s="1"/>
  <c r="I806" i="14"/>
  <c r="L806" i="14" s="1"/>
  <c r="I802" i="14" l="1"/>
  <c r="L802" i="14" s="1"/>
  <c r="I801" i="14"/>
  <c r="L801" i="14" s="1"/>
  <c r="I800" i="14"/>
  <c r="L800" i="14" s="1"/>
  <c r="I799" i="14"/>
  <c r="L799" i="14" s="1"/>
  <c r="I798" i="14"/>
  <c r="L798" i="14" s="1"/>
  <c r="I797" i="14"/>
  <c r="L797" i="14" s="1"/>
  <c r="I796" i="14"/>
  <c r="L796" i="14" s="1"/>
  <c r="I795" i="14"/>
  <c r="L795" i="14" s="1"/>
  <c r="I794" i="14"/>
  <c r="L794" i="14" s="1"/>
  <c r="I793" i="14"/>
  <c r="L793" i="14" s="1"/>
  <c r="I792" i="14"/>
  <c r="L792" i="14" s="1"/>
  <c r="I791" i="14"/>
  <c r="L791" i="14" s="1"/>
  <c r="I790" i="14"/>
  <c r="L790" i="14" s="1"/>
  <c r="I789" i="14"/>
  <c r="L789" i="14" s="1"/>
  <c r="I788" i="14"/>
  <c r="L788" i="14" s="1"/>
  <c r="I787" i="14"/>
  <c r="L787" i="14" s="1"/>
  <c r="I786" i="14"/>
  <c r="L786" i="14" s="1"/>
  <c r="I785" i="14"/>
  <c r="L785" i="14" s="1"/>
  <c r="I784" i="14"/>
  <c r="L784" i="14" s="1"/>
  <c r="I783" i="14" l="1"/>
  <c r="L783" i="14" s="1"/>
  <c r="I782" i="14"/>
  <c r="L782" i="14" s="1"/>
  <c r="I781" i="14"/>
  <c r="L781" i="14" s="1"/>
  <c r="I780" i="14"/>
  <c r="L780" i="14" s="1"/>
  <c r="I779" i="14"/>
  <c r="L779" i="14" s="1"/>
  <c r="I778" i="14"/>
  <c r="L778" i="14" s="1"/>
  <c r="I777" i="14"/>
  <c r="L777" i="14" s="1"/>
  <c r="I776" i="14"/>
  <c r="L776" i="14" s="1"/>
  <c r="I775" i="14"/>
  <c r="L775" i="14" s="1"/>
  <c r="I774" i="14"/>
  <c r="L774" i="14" s="1"/>
  <c r="I773" i="14"/>
  <c r="L773" i="14" s="1"/>
  <c r="I772" i="14"/>
  <c r="L772" i="14" s="1"/>
  <c r="I771" i="14"/>
  <c r="L771" i="14" s="1"/>
  <c r="I770" i="14"/>
  <c r="L770" i="14" s="1"/>
  <c r="I769" i="14"/>
  <c r="L769" i="14" s="1"/>
  <c r="I768" i="14"/>
  <c r="L768" i="14" s="1"/>
  <c r="I767" i="14"/>
  <c r="L767" i="14" s="1"/>
  <c r="I766" i="14"/>
  <c r="L766" i="14" s="1"/>
  <c r="I765" i="14"/>
  <c r="L765" i="14" s="1"/>
  <c r="I764" i="14"/>
  <c r="L764" i="14" s="1"/>
  <c r="I763" i="14"/>
  <c r="L763" i="14" s="1"/>
  <c r="I762" i="14"/>
  <c r="L762" i="14" s="1"/>
  <c r="I761" i="14"/>
  <c r="L761" i="14" s="1"/>
  <c r="I760" i="14"/>
  <c r="L760" i="14" s="1"/>
  <c r="I759" i="14"/>
  <c r="L759" i="14" s="1"/>
  <c r="I758" i="14"/>
  <c r="L758" i="14" s="1"/>
  <c r="I757" i="14"/>
  <c r="L757" i="14" s="1"/>
  <c r="I756" i="14"/>
  <c r="L756" i="14" s="1"/>
  <c r="I755" i="14"/>
  <c r="L755" i="14" s="1"/>
  <c r="I754" i="14"/>
  <c r="L754" i="14" s="1"/>
  <c r="I753" i="14"/>
  <c r="L753" i="14" s="1"/>
  <c r="I743" i="14" l="1"/>
  <c r="L743" i="14" s="1"/>
  <c r="I750" i="14" l="1"/>
  <c r="L750" i="14" s="1"/>
  <c r="I751" i="14"/>
  <c r="L751" i="14" s="1"/>
  <c r="I752" i="14"/>
  <c r="L752" i="14" s="1"/>
  <c r="I749" i="14"/>
  <c r="L749" i="14" s="1"/>
  <c r="I748" i="14"/>
  <c r="L748" i="14" s="1"/>
  <c r="I747" i="14"/>
  <c r="L747" i="14" s="1"/>
  <c r="I746" i="14"/>
  <c r="L746" i="14" s="1"/>
  <c r="I745" i="14"/>
  <c r="L745" i="14" s="1"/>
  <c r="I744" i="14"/>
  <c r="L744" i="14" s="1"/>
  <c r="I742" i="14" l="1"/>
  <c r="L742" i="14" s="1"/>
  <c r="I741" i="14" l="1"/>
  <c r="L741" i="14" s="1"/>
  <c r="I740" i="14"/>
  <c r="L740" i="14" s="1"/>
  <c r="I739" i="14"/>
  <c r="L739" i="14" s="1"/>
  <c r="I738" i="14"/>
  <c r="L738" i="14" s="1"/>
  <c r="I737" i="14" l="1"/>
  <c r="L737" i="14" s="1"/>
  <c r="I736" i="14"/>
  <c r="L736" i="14" s="1"/>
  <c r="I735" i="14"/>
  <c r="L735" i="14" s="1"/>
  <c r="I734" i="14"/>
  <c r="L734" i="14" s="1"/>
  <c r="I733" i="14"/>
  <c r="L733" i="14" s="1"/>
  <c r="I732" i="14"/>
  <c r="L732" i="14" s="1"/>
  <c r="I724" i="14" l="1"/>
  <c r="L724" i="14" s="1"/>
  <c r="I725" i="14"/>
  <c r="L725" i="14" s="1"/>
  <c r="I726" i="14"/>
  <c r="L726" i="14" s="1"/>
  <c r="I727" i="14"/>
  <c r="L727" i="14" s="1"/>
  <c r="I728" i="14"/>
  <c r="L728" i="14" s="1"/>
  <c r="I729" i="14"/>
  <c r="L729" i="14" s="1"/>
  <c r="I730" i="14"/>
  <c r="L730" i="14" s="1"/>
  <c r="I731" i="14"/>
  <c r="L731" i="14" s="1"/>
  <c r="I723" i="14" l="1"/>
  <c r="L723" i="14" s="1"/>
  <c r="I722" i="14"/>
  <c r="L722" i="14" s="1"/>
  <c r="L810" i="14" l="1"/>
  <c r="C720" i="14"/>
  <c r="I705" i="14"/>
  <c r="L705" i="14" s="1"/>
  <c r="I706" i="14"/>
  <c r="L706" i="14" s="1"/>
  <c r="I707" i="14"/>
  <c r="L707" i="14" s="1"/>
  <c r="I708" i="14"/>
  <c r="L708" i="14" s="1"/>
  <c r="I709" i="14"/>
  <c r="L709" i="14" s="1"/>
  <c r="I710" i="14"/>
  <c r="L710" i="14" s="1"/>
  <c r="I711" i="14"/>
  <c r="L711" i="14" s="1"/>
  <c r="I712" i="14"/>
  <c r="L712" i="14" s="1"/>
  <c r="I713" i="14"/>
  <c r="L713" i="14" s="1"/>
  <c r="I714" i="14"/>
  <c r="L714" i="14" s="1"/>
  <c r="I715" i="14"/>
  <c r="L715" i="14" s="1"/>
  <c r="I716" i="14"/>
  <c r="L716" i="14" s="1"/>
  <c r="I717" i="14"/>
  <c r="L717" i="14" s="1"/>
  <c r="I718" i="14"/>
  <c r="L718" i="14" s="1"/>
  <c r="I719" i="14"/>
  <c r="L719" i="14" s="1"/>
  <c r="C1233" i="1"/>
  <c r="AF1233" i="1"/>
  <c r="I704" i="14" l="1"/>
  <c r="L704" i="14" s="1"/>
  <c r="I703" i="14"/>
  <c r="L703" i="14" s="1"/>
  <c r="I702" i="14"/>
  <c r="L702" i="14" s="1"/>
  <c r="I701" i="14"/>
  <c r="L701" i="14" s="1"/>
  <c r="I700" i="14"/>
  <c r="L700" i="14" s="1"/>
  <c r="I699" i="14" l="1"/>
  <c r="L699" i="14" s="1"/>
  <c r="I698" i="14"/>
  <c r="L698" i="14" s="1"/>
  <c r="I697" i="14"/>
  <c r="L697" i="14" s="1"/>
  <c r="I696" i="14" l="1"/>
  <c r="L696" i="14" s="1"/>
  <c r="I695" i="14"/>
  <c r="L695" i="14" s="1"/>
  <c r="I681" i="14" l="1"/>
  <c r="L681" i="14" s="1"/>
  <c r="I682" i="14"/>
  <c r="L682" i="14" s="1"/>
  <c r="I683" i="14"/>
  <c r="L683" i="14" s="1"/>
  <c r="I684" i="14"/>
  <c r="L684" i="14" s="1"/>
  <c r="I685" i="14"/>
  <c r="L685" i="14" s="1"/>
  <c r="I686" i="14"/>
  <c r="L686" i="14" s="1"/>
  <c r="I687" i="14"/>
  <c r="L687" i="14" s="1"/>
  <c r="I688" i="14"/>
  <c r="L688" i="14" s="1"/>
  <c r="I689" i="14"/>
  <c r="L689" i="14" s="1"/>
  <c r="I690" i="14"/>
  <c r="L690" i="14" s="1"/>
  <c r="I691" i="14"/>
  <c r="L691" i="14" s="1"/>
  <c r="I692" i="14"/>
  <c r="L692" i="14" s="1"/>
  <c r="I693" i="14"/>
  <c r="L693" i="14" s="1"/>
  <c r="I694" i="14"/>
  <c r="L694" i="14" s="1"/>
  <c r="I675" i="14" l="1"/>
  <c r="L675" i="14" s="1"/>
  <c r="I676" i="14"/>
  <c r="L676" i="14" s="1"/>
  <c r="I677" i="14"/>
  <c r="L677" i="14" s="1"/>
  <c r="I678" i="14"/>
  <c r="L678" i="14" s="1"/>
  <c r="I679" i="14"/>
  <c r="L679" i="14" s="1"/>
  <c r="I680" i="14"/>
  <c r="L680" i="14" s="1"/>
  <c r="I674" i="14"/>
  <c r="L674" i="14" s="1"/>
  <c r="I673" i="14"/>
  <c r="L673" i="14" s="1"/>
  <c r="I672" i="14"/>
  <c r="L672" i="14" s="1"/>
  <c r="I671" i="14"/>
  <c r="L671" i="14" s="1"/>
  <c r="I670" i="14" l="1"/>
  <c r="L670" i="14" s="1"/>
  <c r="I669" i="14"/>
  <c r="L669" i="14" s="1"/>
  <c r="I668" i="14"/>
  <c r="L668" i="14" s="1"/>
  <c r="I667" i="14"/>
  <c r="L667" i="14" s="1"/>
  <c r="I661" i="14" l="1"/>
  <c r="L661" i="14" s="1"/>
  <c r="I662" i="14"/>
  <c r="L662" i="14" s="1"/>
  <c r="I663" i="14"/>
  <c r="L663" i="14" s="1"/>
  <c r="I664" i="14"/>
  <c r="L664" i="14" s="1"/>
  <c r="I665" i="14"/>
  <c r="L665" i="14" s="1"/>
  <c r="I666" i="14"/>
  <c r="L666" i="14" s="1"/>
  <c r="I660" i="14"/>
  <c r="L660" i="14" s="1"/>
  <c r="I659" i="14"/>
  <c r="L659" i="14" s="1"/>
  <c r="I658" i="14"/>
  <c r="L658" i="14" s="1"/>
  <c r="I657" i="14"/>
  <c r="L657" i="14" s="1"/>
  <c r="I656" i="14"/>
  <c r="L656" i="14" s="1"/>
  <c r="I655" i="14"/>
  <c r="L655" i="14" s="1"/>
  <c r="I654" i="14"/>
  <c r="L654" i="14" s="1"/>
  <c r="I653" i="14"/>
  <c r="L653" i="14" s="1"/>
  <c r="I652" i="14"/>
  <c r="L652" i="14" s="1"/>
  <c r="I644" i="14" l="1"/>
  <c r="L644" i="14" s="1"/>
  <c r="I645" i="14"/>
  <c r="L645" i="14" s="1"/>
  <c r="I646" i="14"/>
  <c r="L646" i="14" s="1"/>
  <c r="I647" i="14"/>
  <c r="L647" i="14" s="1"/>
  <c r="I648" i="14"/>
  <c r="L648" i="14" s="1"/>
  <c r="I649" i="14"/>
  <c r="L649" i="14" s="1"/>
  <c r="I650" i="14"/>
  <c r="L650" i="14" s="1"/>
  <c r="I651" i="14"/>
  <c r="L651" i="14" s="1"/>
  <c r="I643" i="14"/>
  <c r="L643" i="14" s="1"/>
  <c r="I642" i="14"/>
  <c r="L642" i="14" s="1"/>
  <c r="I641" i="14" l="1"/>
  <c r="L641" i="14" s="1"/>
  <c r="I640" i="14"/>
  <c r="L640" i="14" s="1"/>
  <c r="I637" i="14" l="1"/>
  <c r="L637" i="14" s="1"/>
  <c r="I638" i="14"/>
  <c r="L638" i="14" s="1"/>
  <c r="I639" i="14"/>
  <c r="L639" i="14" s="1"/>
  <c r="I636" i="14" l="1"/>
  <c r="L636" i="14" s="1"/>
  <c r="I635" i="14"/>
  <c r="L635" i="14" s="1"/>
  <c r="I634" i="14"/>
  <c r="L634" i="14" s="1"/>
  <c r="I633" i="14"/>
  <c r="L633" i="14" s="1"/>
  <c r="I632" i="14"/>
  <c r="L632" i="14" s="1"/>
  <c r="I631" i="14"/>
  <c r="L631" i="14" s="1"/>
  <c r="L720" i="14" l="1"/>
  <c r="I619" i="14"/>
  <c r="L619" i="14" s="1"/>
  <c r="I620" i="14"/>
  <c r="L620" i="14" s="1"/>
  <c r="I621" i="14"/>
  <c r="L621" i="14" s="1"/>
  <c r="I622" i="14"/>
  <c r="L622" i="14" s="1"/>
  <c r="I623" i="14"/>
  <c r="L623" i="14" s="1"/>
  <c r="I624" i="14"/>
  <c r="L624" i="14" s="1"/>
  <c r="I625" i="14"/>
  <c r="L625" i="14" s="1"/>
  <c r="I626" i="14"/>
  <c r="L626" i="14" s="1"/>
  <c r="I627" i="14"/>
  <c r="L627" i="14" s="1"/>
  <c r="I618" i="14"/>
  <c r="L618" i="14" s="1"/>
  <c r="I617" i="14"/>
  <c r="L617" i="14" s="1"/>
  <c r="I616" i="14" l="1"/>
  <c r="L616" i="14" s="1"/>
  <c r="I615" i="14"/>
  <c r="L615" i="14" s="1"/>
  <c r="I614" i="14"/>
  <c r="L614" i="14" s="1"/>
  <c r="I613" i="14" l="1"/>
  <c r="L613" i="14" s="1"/>
  <c r="I612" i="14" l="1"/>
  <c r="L612" i="14" s="1"/>
  <c r="I611" i="14"/>
  <c r="L611" i="14" s="1"/>
  <c r="I608" i="14" l="1"/>
  <c r="L608" i="14" s="1"/>
  <c r="I609" i="14"/>
  <c r="L609" i="14" s="1"/>
  <c r="I610" i="14"/>
  <c r="L610" i="14" s="1"/>
  <c r="I607" i="14"/>
  <c r="L607" i="14" s="1"/>
  <c r="I606" i="14" l="1"/>
  <c r="L606" i="14" s="1"/>
  <c r="I605" i="14"/>
  <c r="L605" i="14" s="1"/>
  <c r="I604" i="14"/>
  <c r="L604" i="14" s="1"/>
  <c r="I603" i="14"/>
  <c r="L603" i="14" s="1"/>
  <c r="I602" i="14"/>
  <c r="L602" i="14" s="1"/>
  <c r="I564" i="14" l="1"/>
  <c r="L564" i="14" s="1"/>
  <c r="I563" i="14"/>
  <c r="L563" i="14" s="1"/>
  <c r="I601" i="14"/>
  <c r="L601" i="14" s="1"/>
  <c r="I600" i="14"/>
  <c r="L600" i="14" s="1"/>
  <c r="I599" i="14"/>
  <c r="L599" i="14" s="1"/>
  <c r="I598" i="14"/>
  <c r="L598" i="14" s="1"/>
  <c r="I597" i="14"/>
  <c r="L597" i="14" s="1"/>
  <c r="I596" i="14"/>
  <c r="L596" i="14" s="1"/>
  <c r="I595" i="14"/>
  <c r="L595" i="14" s="1"/>
  <c r="I594" i="14"/>
  <c r="L594" i="14" s="1"/>
  <c r="I593" i="14"/>
  <c r="L593" i="14" s="1"/>
  <c r="I587" i="14" l="1"/>
  <c r="I588" i="14"/>
  <c r="I589" i="14"/>
  <c r="I590" i="14"/>
  <c r="I591" i="14"/>
  <c r="I592" i="14"/>
  <c r="L588" i="14" l="1"/>
  <c r="L589" i="14"/>
  <c r="L590" i="14"/>
  <c r="L591" i="14"/>
  <c r="L592" i="14"/>
  <c r="L587" i="14"/>
  <c r="I586" i="14" l="1"/>
  <c r="L586" i="14" s="1"/>
  <c r="I585" i="14"/>
  <c r="L585" i="14" s="1"/>
  <c r="I584" i="14"/>
  <c r="L584" i="14" s="1"/>
  <c r="I583" i="14"/>
  <c r="L583" i="14" s="1"/>
  <c r="I582" i="14"/>
  <c r="L582" i="14" s="1"/>
  <c r="I581" i="14"/>
  <c r="L581" i="14" s="1"/>
  <c r="I580" i="14"/>
  <c r="L580" i="14" s="1"/>
  <c r="I579" i="14" l="1"/>
  <c r="L579" i="14" s="1"/>
  <c r="I578" i="14" l="1"/>
  <c r="L578" i="14" s="1"/>
  <c r="I577" i="14"/>
  <c r="L577" i="14" s="1"/>
  <c r="I576" i="14"/>
  <c r="L576" i="14" s="1"/>
  <c r="I575" i="14"/>
  <c r="L575" i="14" s="1"/>
  <c r="I574" i="14"/>
  <c r="L574" i="14" s="1"/>
  <c r="I573" i="14"/>
  <c r="L573" i="14" s="1"/>
  <c r="I572" i="14"/>
  <c r="L572" i="14" s="1"/>
  <c r="I571" i="14"/>
  <c r="L571" i="14" s="1"/>
  <c r="I570" i="14"/>
  <c r="L570" i="14" s="1"/>
  <c r="I569" i="14"/>
  <c r="L569" i="14" s="1"/>
  <c r="I568" i="14"/>
  <c r="L568" i="14" s="1"/>
  <c r="I566" i="14" l="1"/>
  <c r="L566" i="14" s="1"/>
  <c r="I567" i="14"/>
  <c r="L567" i="14" s="1"/>
  <c r="I553" i="14" l="1"/>
  <c r="L553" i="14" s="1"/>
  <c r="I554" i="14"/>
  <c r="L554" i="14" s="1"/>
  <c r="I555" i="14"/>
  <c r="L555" i="14" s="1"/>
  <c r="I556" i="14"/>
  <c r="L556" i="14" s="1"/>
  <c r="I557" i="14"/>
  <c r="L557" i="14" s="1"/>
  <c r="I558" i="14"/>
  <c r="L558" i="14" s="1"/>
  <c r="I559" i="14"/>
  <c r="L559" i="14" s="1"/>
  <c r="I560" i="14"/>
  <c r="L560" i="14" s="1"/>
  <c r="I561" i="14"/>
  <c r="L561" i="14" s="1"/>
  <c r="I562" i="14"/>
  <c r="L562" i="14" s="1"/>
  <c r="I565" i="14"/>
  <c r="L565" i="14" s="1"/>
  <c r="I527" i="14" l="1"/>
  <c r="L527" i="14" s="1"/>
  <c r="I528" i="14"/>
  <c r="L528" i="14" s="1"/>
  <c r="I529" i="14"/>
  <c r="L529" i="14" s="1"/>
  <c r="I530" i="14"/>
  <c r="L530" i="14" s="1"/>
  <c r="I531" i="14"/>
  <c r="L531" i="14" s="1"/>
  <c r="I532" i="14"/>
  <c r="L532" i="14" s="1"/>
  <c r="I533" i="14"/>
  <c r="L533" i="14" s="1"/>
  <c r="I534" i="14"/>
  <c r="L534" i="14" s="1"/>
  <c r="I535" i="14"/>
  <c r="L535" i="14" s="1"/>
  <c r="I536" i="14"/>
  <c r="L536" i="14" s="1"/>
  <c r="I537" i="14"/>
  <c r="L537" i="14" s="1"/>
  <c r="I538" i="14"/>
  <c r="L538" i="14" s="1"/>
  <c r="I539" i="14"/>
  <c r="L539" i="14" s="1"/>
  <c r="I540" i="14"/>
  <c r="L540" i="14" s="1"/>
  <c r="I541" i="14"/>
  <c r="L541" i="14" s="1"/>
  <c r="I542" i="14"/>
  <c r="L542" i="14" s="1"/>
  <c r="I543" i="14"/>
  <c r="L543" i="14" s="1"/>
  <c r="I544" i="14"/>
  <c r="L544" i="14" s="1"/>
  <c r="I545" i="14"/>
  <c r="L545" i="14" s="1"/>
  <c r="I546" i="14"/>
  <c r="L546" i="14" s="1"/>
  <c r="I547" i="14"/>
  <c r="L547" i="14" s="1"/>
  <c r="I548" i="14"/>
  <c r="L548" i="14" s="1"/>
  <c r="I549" i="14"/>
  <c r="L549" i="14" s="1"/>
  <c r="I550" i="14"/>
  <c r="L550" i="14" s="1"/>
  <c r="I551" i="14"/>
  <c r="L551" i="14" s="1"/>
  <c r="I552" i="14"/>
  <c r="L552" i="14" s="1"/>
  <c r="I526" i="14"/>
  <c r="L526" i="14" s="1"/>
  <c r="L628" i="14" l="1"/>
  <c r="J522" i="14"/>
  <c r="I518" i="14" l="1"/>
  <c r="L518" i="14" s="1"/>
  <c r="I519" i="14"/>
  <c r="L519" i="14" s="1"/>
  <c r="I520" i="14"/>
  <c r="L520" i="14" s="1"/>
  <c r="I521" i="14"/>
  <c r="L521" i="14" s="1"/>
  <c r="I517" i="14"/>
  <c r="L517" i="14" s="1"/>
  <c r="I516" i="14"/>
  <c r="L516" i="14" s="1"/>
  <c r="I515" i="14"/>
  <c r="L515" i="14" s="1"/>
  <c r="I514" i="14"/>
  <c r="L514" i="14" s="1"/>
  <c r="I513" i="14"/>
  <c r="L513" i="14" s="1"/>
  <c r="I512" i="14"/>
  <c r="L512" i="14" s="1"/>
  <c r="I511" i="14"/>
  <c r="L511" i="14" s="1"/>
  <c r="I510" i="14"/>
  <c r="L510" i="14" s="1"/>
  <c r="I509" i="14"/>
  <c r="L509" i="14" s="1"/>
  <c r="I508" i="14" l="1"/>
  <c r="L508" i="14" s="1"/>
  <c r="I507" i="14"/>
  <c r="L507" i="14" s="1"/>
  <c r="I506" i="14"/>
  <c r="I505" i="14"/>
  <c r="L505" i="14" s="1"/>
  <c r="I504" i="14"/>
  <c r="L504" i="14" s="1"/>
  <c r="I503" i="14"/>
  <c r="L503" i="14" s="1"/>
  <c r="I502" i="14"/>
  <c r="L502" i="14" s="1"/>
  <c r="I501" i="14"/>
  <c r="L501" i="14" s="1"/>
  <c r="L506" i="14" l="1"/>
  <c r="I499" i="14" l="1"/>
  <c r="L499" i="14" s="1"/>
  <c r="I498" i="14"/>
  <c r="L498" i="14" s="1"/>
  <c r="I496" i="14" l="1"/>
  <c r="L496" i="14" s="1"/>
  <c r="I495" i="14"/>
  <c r="L495" i="14" s="1"/>
  <c r="I491" i="14"/>
  <c r="L491" i="14" s="1"/>
  <c r="I487" i="14"/>
  <c r="L487" i="14" s="1"/>
  <c r="I494" i="14" l="1"/>
  <c r="L494" i="14" s="1"/>
  <c r="I489" i="14"/>
  <c r="L489" i="14" s="1"/>
  <c r="I490" i="14"/>
  <c r="L490" i="14" s="1"/>
  <c r="I492" i="14"/>
  <c r="L492" i="14" s="1"/>
  <c r="I493" i="14"/>
  <c r="L493" i="14" s="1"/>
  <c r="I497" i="14"/>
  <c r="L497" i="14" s="1"/>
  <c r="I500" i="14"/>
  <c r="L500" i="14" s="1"/>
  <c r="I488" i="14"/>
  <c r="L488" i="14" s="1"/>
  <c r="I485" i="14" l="1"/>
  <c r="L485" i="14" s="1"/>
  <c r="I486" i="14"/>
  <c r="L486" i="14" s="1"/>
  <c r="I484" i="14"/>
  <c r="L484" i="14" l="1"/>
  <c r="I483" i="14" l="1"/>
  <c r="L483" i="14" s="1"/>
  <c r="I482" i="14"/>
  <c r="L482" i="14" s="1"/>
  <c r="I481" i="14"/>
  <c r="L481" i="14" s="1"/>
  <c r="I480" i="14"/>
  <c r="L480" i="14" s="1"/>
  <c r="I478" i="14" l="1"/>
  <c r="L478" i="14" s="1"/>
  <c r="I476" i="14"/>
  <c r="L476" i="14" s="1"/>
  <c r="I475" i="14" l="1"/>
  <c r="L475" i="14" s="1"/>
  <c r="I472" i="14" l="1"/>
  <c r="L472" i="14" s="1"/>
  <c r="I473" i="14"/>
  <c r="L473" i="14" s="1"/>
  <c r="I474" i="14"/>
  <c r="L474" i="14" s="1"/>
  <c r="I477" i="14"/>
  <c r="L477" i="14" s="1"/>
  <c r="I479" i="14"/>
  <c r="L479" i="14" s="1"/>
  <c r="I468" i="14" l="1"/>
  <c r="L468" i="14" s="1"/>
  <c r="I469" i="14"/>
  <c r="L469" i="14" s="1"/>
  <c r="I470" i="14"/>
  <c r="L470" i="14" s="1"/>
  <c r="I471" i="14"/>
  <c r="L471" i="14" s="1"/>
  <c r="I467" i="14"/>
  <c r="L467" i="14" s="1"/>
  <c r="I466" i="14"/>
  <c r="L466" i="14" s="1"/>
  <c r="I465" i="14"/>
  <c r="L465" i="14" s="1"/>
  <c r="I464" i="14" l="1"/>
  <c r="L464" i="14" s="1"/>
  <c r="I462" i="14" l="1"/>
  <c r="L462" i="14" s="1"/>
  <c r="I463" i="14"/>
  <c r="L463" i="14" s="1"/>
  <c r="I459" i="14"/>
  <c r="L459" i="14" s="1"/>
  <c r="I458" i="14"/>
  <c r="L458" i="14" s="1"/>
  <c r="I457" i="14"/>
  <c r="L457" i="14" s="1"/>
  <c r="I456" i="14" l="1"/>
  <c r="L456" i="14" s="1"/>
  <c r="I460" i="14"/>
  <c r="L460" i="14" s="1"/>
  <c r="I461" i="14"/>
  <c r="L461" i="14" s="1"/>
  <c r="I455" i="14"/>
  <c r="L455" i="14" s="1"/>
  <c r="I454" i="14"/>
  <c r="L454" i="14" s="1"/>
  <c r="I453" i="14"/>
  <c r="L453" i="14" s="1"/>
  <c r="I452" i="14" l="1"/>
  <c r="L452" i="14" s="1"/>
  <c r="I451" i="14" l="1"/>
  <c r="L451" i="14" s="1"/>
  <c r="I450" i="14"/>
  <c r="L450" i="14" s="1"/>
  <c r="I449" i="14" l="1"/>
  <c r="L449" i="14" s="1"/>
  <c r="I448" i="14"/>
  <c r="L448" i="14" l="1"/>
  <c r="L522" i="14" s="1"/>
  <c r="I522" i="14"/>
  <c r="J428" i="13"/>
  <c r="M428" i="13" s="1"/>
  <c r="J427" i="13"/>
  <c r="M427" i="13" s="1"/>
  <c r="J426" i="13"/>
  <c r="M426" i="13" s="1"/>
  <c r="J425" i="13"/>
  <c r="M425" i="13" s="1"/>
  <c r="J424" i="13"/>
  <c r="M424" i="13" s="1"/>
  <c r="J423" i="13"/>
  <c r="M423" i="13" s="1"/>
  <c r="J422" i="13"/>
  <c r="M422" i="13" s="1"/>
  <c r="J421" i="13"/>
  <c r="M421" i="13" s="1"/>
  <c r="J420" i="13"/>
  <c r="M420" i="13" s="1"/>
  <c r="J419" i="13"/>
  <c r="M419" i="13" s="1"/>
  <c r="J418" i="13"/>
  <c r="M418" i="13" s="1"/>
  <c r="J417" i="13"/>
  <c r="M417" i="13" s="1"/>
  <c r="J416" i="13"/>
  <c r="M416" i="13" s="1"/>
  <c r="J415" i="13"/>
  <c r="M415" i="13" s="1"/>
  <c r="J414" i="13"/>
  <c r="M414" i="13" s="1"/>
  <c r="J413" i="13"/>
  <c r="M413" i="13" s="1"/>
  <c r="J412" i="13"/>
  <c r="M412" i="13" s="1"/>
  <c r="J411" i="13"/>
  <c r="M411" i="13" s="1"/>
  <c r="J410" i="13"/>
  <c r="M410" i="13" s="1"/>
  <c r="J409" i="13"/>
  <c r="M409" i="13" s="1"/>
  <c r="J408" i="13"/>
  <c r="M408" i="13" s="1"/>
  <c r="J407" i="13"/>
  <c r="M407" i="13" s="1"/>
  <c r="J406" i="13"/>
  <c r="M406" i="13" s="1"/>
  <c r="J405" i="13"/>
  <c r="M405" i="13" s="1"/>
  <c r="J404" i="13"/>
  <c r="M404" i="13" s="1"/>
  <c r="J403" i="13"/>
  <c r="M403" i="13" s="1"/>
  <c r="J402" i="13"/>
  <c r="M402" i="13" s="1"/>
  <c r="J401" i="13"/>
  <c r="M401" i="13" s="1"/>
  <c r="J400" i="13"/>
  <c r="M400" i="13" s="1"/>
  <c r="J399" i="13"/>
  <c r="M399" i="13" s="1"/>
  <c r="J398" i="13"/>
  <c r="M398" i="13" s="1"/>
  <c r="J397" i="13"/>
  <c r="M397" i="13" s="1"/>
  <c r="J396" i="13"/>
  <c r="M396" i="13" s="1"/>
  <c r="J395" i="13"/>
  <c r="M395" i="13" s="1"/>
  <c r="J394" i="13"/>
  <c r="M394" i="13" s="1"/>
  <c r="J393" i="13"/>
  <c r="M393" i="13" s="1"/>
  <c r="J392" i="13"/>
  <c r="M392" i="13" s="1"/>
  <c r="J391" i="13"/>
  <c r="M391" i="13" s="1"/>
  <c r="J390" i="13"/>
  <c r="M390" i="13" s="1"/>
  <c r="J389" i="13"/>
  <c r="M389" i="13" s="1"/>
  <c r="J388" i="13"/>
  <c r="M388" i="13" s="1"/>
  <c r="J387" i="13"/>
  <c r="M387" i="13" s="1"/>
  <c r="J386" i="13"/>
  <c r="M386" i="13" s="1"/>
  <c r="J385" i="13"/>
  <c r="M385" i="13" s="1"/>
  <c r="J384" i="13"/>
  <c r="M384" i="13" s="1"/>
  <c r="J383" i="13"/>
  <c r="M383" i="13" s="1"/>
  <c r="J382" i="13"/>
  <c r="M382" i="13" s="1"/>
  <c r="J381" i="13"/>
  <c r="M381" i="13" s="1"/>
  <c r="J380" i="13"/>
  <c r="M380" i="13" s="1"/>
  <c r="J379" i="13"/>
  <c r="M379" i="13" s="1"/>
  <c r="J378" i="13"/>
  <c r="M378" i="13" s="1"/>
  <c r="J377" i="13"/>
  <c r="M377" i="13" s="1"/>
  <c r="J376" i="13"/>
  <c r="M376" i="13" s="1"/>
  <c r="J375" i="13"/>
  <c r="M375" i="13" s="1"/>
  <c r="J374" i="13"/>
  <c r="M374" i="13" s="1"/>
  <c r="J373" i="13"/>
  <c r="M373" i="13" s="1"/>
  <c r="J372" i="13"/>
  <c r="M372" i="13" s="1"/>
  <c r="J371" i="13"/>
  <c r="M371" i="13" s="1"/>
  <c r="J370" i="13"/>
  <c r="M370" i="13" s="1"/>
  <c r="J369" i="13"/>
  <c r="M369" i="13" s="1"/>
  <c r="J368" i="13"/>
  <c r="M368" i="13" s="1"/>
  <c r="J367" i="13"/>
  <c r="M367" i="13" s="1"/>
  <c r="J366" i="13"/>
  <c r="M366" i="13" s="1"/>
  <c r="J365" i="13"/>
  <c r="M365" i="13" s="1"/>
  <c r="J364" i="13"/>
  <c r="M364" i="13" s="1"/>
  <c r="J363" i="13"/>
  <c r="M363" i="13" s="1"/>
  <c r="J362" i="13"/>
  <c r="M362" i="13" s="1"/>
  <c r="J361" i="13"/>
  <c r="M361" i="13" s="1"/>
  <c r="J360" i="13"/>
  <c r="M360" i="13" s="1"/>
  <c r="J359" i="13"/>
  <c r="M359" i="13" s="1"/>
  <c r="J358" i="13"/>
  <c r="M358" i="13" s="1"/>
  <c r="J357" i="13"/>
  <c r="M357" i="13" s="1"/>
  <c r="J356" i="13"/>
  <c r="M356" i="13" s="1"/>
  <c r="J355" i="13"/>
  <c r="M355" i="13" s="1"/>
  <c r="J354" i="13"/>
  <c r="M354" i="13" s="1"/>
  <c r="J353" i="13"/>
  <c r="M353" i="13" s="1"/>
  <c r="J352" i="13"/>
  <c r="M352" i="13" s="1"/>
  <c r="J351" i="13"/>
  <c r="M351" i="13" s="1"/>
  <c r="J350" i="13"/>
  <c r="M350" i="13" s="1"/>
  <c r="J349" i="13"/>
  <c r="M349" i="13" s="1"/>
  <c r="J348" i="13"/>
  <c r="M348" i="13" s="1"/>
  <c r="J347" i="13"/>
  <c r="M347" i="13" s="1"/>
  <c r="J346" i="13"/>
  <c r="M346" i="13" s="1"/>
  <c r="J345" i="13"/>
  <c r="M345" i="13" s="1"/>
  <c r="J344" i="13"/>
  <c r="M344" i="13" s="1"/>
  <c r="J343" i="13"/>
  <c r="J342" i="13"/>
  <c r="M342" i="13" s="1"/>
  <c r="J341" i="13"/>
  <c r="M341" i="13" s="1"/>
  <c r="J340" i="13"/>
  <c r="J339" i="13"/>
  <c r="M339" i="13" s="1"/>
  <c r="J338" i="13"/>
  <c r="M338" i="13" s="1"/>
  <c r="J337" i="13"/>
  <c r="M337" i="13" s="1"/>
  <c r="J336" i="13"/>
  <c r="M336" i="13" s="1"/>
  <c r="J335" i="13"/>
  <c r="M335" i="13" s="1"/>
  <c r="J334" i="13"/>
  <c r="M334" i="13" s="1"/>
  <c r="J333" i="13"/>
  <c r="M333" i="13" s="1"/>
  <c r="J332" i="13"/>
  <c r="M332" i="13" s="1"/>
  <c r="J331" i="13"/>
  <c r="M331" i="13" s="1"/>
  <c r="J330" i="13"/>
  <c r="M330" i="13" s="1"/>
  <c r="J329" i="13"/>
  <c r="M329" i="13" s="1"/>
  <c r="J328" i="13"/>
  <c r="M328" i="13" s="1"/>
  <c r="J327" i="13"/>
  <c r="M327" i="13" s="1"/>
  <c r="J326" i="13"/>
  <c r="M326" i="13" s="1"/>
  <c r="J325" i="13"/>
  <c r="M325" i="13" s="1"/>
  <c r="J324" i="13"/>
  <c r="M324" i="13" s="1"/>
  <c r="J323" i="13"/>
  <c r="M323" i="13" s="1"/>
  <c r="J322" i="13"/>
  <c r="M322" i="13" s="1"/>
  <c r="J321" i="13"/>
  <c r="M321" i="13" s="1"/>
  <c r="J320" i="13"/>
  <c r="M320" i="13" s="1"/>
  <c r="J319" i="13"/>
  <c r="M319" i="13" s="1"/>
  <c r="J318" i="13"/>
  <c r="M318" i="13" s="1"/>
  <c r="J317" i="13"/>
  <c r="M317" i="13" s="1"/>
  <c r="J316" i="13"/>
  <c r="M316" i="13" s="1"/>
  <c r="J315" i="13"/>
  <c r="M315" i="13" s="1"/>
  <c r="J314" i="13"/>
  <c r="M314" i="13" s="1"/>
  <c r="J313" i="13"/>
  <c r="M313" i="13" s="1"/>
  <c r="J312" i="13"/>
  <c r="M312" i="13" s="1"/>
  <c r="J311" i="13"/>
  <c r="M311" i="13" s="1"/>
  <c r="J310" i="13"/>
  <c r="M310" i="13" s="1"/>
  <c r="J309" i="13"/>
  <c r="M309" i="13" s="1"/>
  <c r="J308" i="13"/>
  <c r="M308" i="13" s="1"/>
  <c r="J307" i="13"/>
  <c r="M307" i="13" s="1"/>
  <c r="J306" i="13"/>
  <c r="M306" i="13" s="1"/>
  <c r="J305" i="13"/>
  <c r="M305" i="13" s="1"/>
  <c r="J304" i="13"/>
  <c r="M304" i="13" s="1"/>
  <c r="J303" i="13"/>
  <c r="M303" i="13" s="1"/>
  <c r="J302" i="13"/>
  <c r="M302" i="13" s="1"/>
  <c r="J301" i="13"/>
  <c r="M301" i="13" s="1"/>
  <c r="J300" i="13"/>
  <c r="M300" i="13" s="1"/>
  <c r="J299" i="13"/>
  <c r="M299" i="13" s="1"/>
  <c r="J298" i="13"/>
  <c r="M298" i="13" s="1"/>
  <c r="J297" i="13"/>
  <c r="M297" i="13" s="1"/>
  <c r="J296" i="13"/>
  <c r="M296" i="13" s="1"/>
  <c r="J295" i="13"/>
  <c r="M295" i="13" s="1"/>
  <c r="J294" i="13"/>
  <c r="M294" i="13" s="1"/>
  <c r="J293" i="13"/>
  <c r="M293" i="13" s="1"/>
  <c r="J292" i="13"/>
  <c r="M292" i="13" s="1"/>
  <c r="J291" i="13"/>
  <c r="M291" i="13" s="1"/>
  <c r="J290" i="13"/>
  <c r="M290" i="13" s="1"/>
  <c r="J289" i="13"/>
  <c r="M289" i="13" s="1"/>
  <c r="J288" i="13"/>
  <c r="M288" i="13" s="1"/>
  <c r="J287" i="13"/>
  <c r="M287" i="13" s="1"/>
  <c r="J286" i="13"/>
  <c r="M286" i="13" s="1"/>
  <c r="J285" i="13"/>
  <c r="M285" i="13" s="1"/>
  <c r="J284" i="13"/>
  <c r="M284" i="13" s="1"/>
  <c r="J283" i="13"/>
  <c r="M283" i="13" s="1"/>
  <c r="J282" i="13"/>
  <c r="M282" i="13" s="1"/>
  <c r="J281" i="13"/>
  <c r="M281" i="13" s="1"/>
  <c r="J280" i="13"/>
  <c r="M280" i="13" s="1"/>
  <c r="J279" i="13"/>
  <c r="M279" i="13" s="1"/>
  <c r="J278" i="13"/>
  <c r="M278" i="13" s="1"/>
  <c r="J277" i="13"/>
  <c r="M277" i="13" s="1"/>
  <c r="J276" i="13"/>
  <c r="M276" i="13" s="1"/>
  <c r="J275" i="13"/>
  <c r="M275" i="13" s="1"/>
  <c r="J274" i="13"/>
  <c r="M274" i="13" s="1"/>
  <c r="J273" i="13"/>
  <c r="M273" i="13" s="1"/>
  <c r="J272" i="13"/>
  <c r="M272" i="13" s="1"/>
  <c r="J271" i="13"/>
  <c r="M271" i="13" s="1"/>
  <c r="J270" i="13"/>
  <c r="M270" i="13" s="1"/>
  <c r="J269" i="13"/>
  <c r="M269" i="13" s="1"/>
  <c r="J268" i="13"/>
  <c r="M268" i="13" s="1"/>
  <c r="J267" i="13"/>
  <c r="M267" i="13" s="1"/>
  <c r="J266" i="13"/>
  <c r="M266" i="13" s="1"/>
  <c r="J265" i="13"/>
  <c r="M265" i="13" s="1"/>
  <c r="J264" i="13"/>
  <c r="M264" i="13" s="1"/>
  <c r="J263" i="13"/>
  <c r="M263" i="13" s="1"/>
  <c r="J262" i="13"/>
  <c r="M262" i="13" s="1"/>
  <c r="J261" i="13"/>
  <c r="M261" i="13" s="1"/>
  <c r="J260" i="13"/>
  <c r="M260" i="13" s="1"/>
  <c r="J259" i="13"/>
  <c r="M259" i="13" s="1"/>
  <c r="J258" i="13"/>
  <c r="M258" i="13" s="1"/>
  <c r="J257" i="13"/>
  <c r="M257" i="13" s="1"/>
  <c r="J256" i="13"/>
  <c r="M256" i="13" s="1"/>
  <c r="J255" i="13"/>
  <c r="M255" i="13" s="1"/>
  <c r="J254" i="13"/>
  <c r="M254" i="13" s="1"/>
  <c r="J253" i="13"/>
  <c r="M253" i="13" s="1"/>
  <c r="J252" i="13"/>
  <c r="M252" i="13" s="1"/>
  <c r="J251" i="13"/>
  <c r="M251" i="13" s="1"/>
  <c r="J250" i="13"/>
  <c r="M250" i="13" s="1"/>
  <c r="J249" i="13"/>
  <c r="M249" i="13" s="1"/>
  <c r="J248" i="13"/>
  <c r="M248" i="13" s="1"/>
  <c r="J247" i="13"/>
  <c r="M247" i="13" s="1"/>
  <c r="J246" i="13"/>
  <c r="M246" i="13" s="1"/>
  <c r="J245" i="13"/>
  <c r="M245" i="13" s="1"/>
  <c r="J244" i="13"/>
  <c r="M244" i="13" s="1"/>
  <c r="J243" i="13"/>
  <c r="M243" i="13" s="1"/>
  <c r="J242" i="13"/>
  <c r="M242" i="13" s="1"/>
  <c r="J241" i="13"/>
  <c r="M241" i="13" s="1"/>
  <c r="J240" i="13"/>
  <c r="M240" i="13" s="1"/>
  <c r="J239" i="13"/>
  <c r="M239" i="13" s="1"/>
  <c r="J238" i="13"/>
  <c r="M238" i="13" s="1"/>
  <c r="J237" i="13"/>
  <c r="M237" i="13" s="1"/>
  <c r="J236" i="13"/>
  <c r="M236" i="13" s="1"/>
  <c r="J235" i="13"/>
  <c r="M235" i="13" s="1"/>
  <c r="J234" i="13"/>
  <c r="M234" i="13" s="1"/>
  <c r="J233" i="13"/>
  <c r="M233" i="13" s="1"/>
  <c r="J232" i="13"/>
  <c r="M232" i="13" s="1"/>
  <c r="J231" i="13"/>
  <c r="M231" i="13" s="1"/>
  <c r="J230" i="13"/>
  <c r="M230" i="13" s="1"/>
  <c r="J229" i="13"/>
  <c r="M229" i="13" s="1"/>
  <c r="J228" i="13"/>
  <c r="M228" i="13" s="1"/>
  <c r="J227" i="13"/>
  <c r="M227" i="13" s="1"/>
  <c r="J226" i="13"/>
  <c r="M226" i="13" s="1"/>
  <c r="J225" i="13"/>
  <c r="M225" i="13" s="1"/>
  <c r="J224" i="13"/>
  <c r="M224" i="13" s="1"/>
  <c r="J223" i="13"/>
  <c r="M223" i="13" s="1"/>
  <c r="J222" i="13"/>
  <c r="M222" i="13" s="1"/>
  <c r="J221" i="13"/>
  <c r="M221" i="13" s="1"/>
  <c r="J220" i="13"/>
  <c r="M220" i="13" s="1"/>
  <c r="J219" i="13"/>
  <c r="M219" i="13" s="1"/>
  <c r="J218" i="13"/>
  <c r="M218" i="13" s="1"/>
  <c r="J217" i="13"/>
  <c r="M217" i="13" s="1"/>
  <c r="J216" i="13"/>
  <c r="M216" i="13" s="1"/>
  <c r="J215" i="13"/>
  <c r="M215" i="13" s="1"/>
  <c r="J214" i="13"/>
  <c r="M214" i="13" s="1"/>
  <c r="J213" i="13"/>
  <c r="M213" i="13" s="1"/>
  <c r="J212" i="13"/>
  <c r="M212" i="13" s="1"/>
  <c r="J211" i="13"/>
  <c r="M211" i="13" s="1"/>
  <c r="J210" i="13"/>
  <c r="M210" i="13" s="1"/>
  <c r="J209" i="13"/>
  <c r="M209" i="13" s="1"/>
  <c r="J208" i="13"/>
  <c r="M208" i="13" s="1"/>
  <c r="J207" i="13"/>
  <c r="M207" i="13" s="1"/>
  <c r="J206" i="13"/>
  <c r="M206" i="13" s="1"/>
  <c r="J205" i="13"/>
  <c r="M205" i="13" s="1"/>
  <c r="J204" i="13"/>
  <c r="M204" i="13" s="1"/>
  <c r="J203" i="13"/>
  <c r="M203" i="13" s="1"/>
  <c r="J202" i="13"/>
  <c r="M202" i="13" s="1"/>
  <c r="J201" i="13"/>
  <c r="M201" i="13" s="1"/>
  <c r="J200" i="13"/>
  <c r="M200" i="13" s="1"/>
  <c r="J199" i="13"/>
  <c r="M199" i="13" s="1"/>
  <c r="J198" i="13"/>
  <c r="M198" i="13" s="1"/>
  <c r="J197" i="13"/>
  <c r="M197" i="13" s="1"/>
  <c r="K196" i="13"/>
  <c r="J196" i="13"/>
  <c r="J195" i="13"/>
  <c r="M195" i="13" s="1"/>
  <c r="J194" i="13"/>
  <c r="M194" i="13" s="1"/>
  <c r="J193" i="13"/>
  <c r="M193" i="13" s="1"/>
  <c r="J192" i="13"/>
  <c r="M192" i="13" s="1"/>
  <c r="J191" i="13"/>
  <c r="M191" i="13" s="1"/>
  <c r="J190" i="13"/>
  <c r="M190" i="13" s="1"/>
  <c r="J189" i="13"/>
  <c r="M189" i="13" s="1"/>
  <c r="J188" i="13"/>
  <c r="M188" i="13" s="1"/>
  <c r="J187" i="13"/>
  <c r="M187" i="13" s="1"/>
  <c r="J186" i="13"/>
  <c r="M186" i="13" s="1"/>
  <c r="J185" i="13"/>
  <c r="M185" i="13" s="1"/>
  <c r="J184" i="13"/>
  <c r="M184" i="13" s="1"/>
  <c r="J183" i="13"/>
  <c r="M183" i="13" s="1"/>
  <c r="J182" i="13"/>
  <c r="M182" i="13" s="1"/>
  <c r="J181" i="13"/>
  <c r="M181" i="13" s="1"/>
  <c r="J180" i="13"/>
  <c r="M180" i="13" s="1"/>
  <c r="J179" i="13"/>
  <c r="M179" i="13" s="1"/>
  <c r="J178" i="13"/>
  <c r="M178" i="13" s="1"/>
  <c r="J177" i="13"/>
  <c r="M177" i="13" s="1"/>
  <c r="J176" i="13"/>
  <c r="M176" i="13" s="1"/>
  <c r="J175" i="13"/>
  <c r="M175" i="13" s="1"/>
  <c r="J174" i="13"/>
  <c r="M174" i="13" s="1"/>
  <c r="J173" i="13"/>
  <c r="M173" i="13" s="1"/>
  <c r="J172" i="13"/>
  <c r="M172" i="13" s="1"/>
  <c r="J171" i="13"/>
  <c r="M171" i="13" s="1"/>
  <c r="J170" i="13"/>
  <c r="M170" i="13" s="1"/>
  <c r="J169" i="13"/>
  <c r="M169" i="13" s="1"/>
  <c r="J168" i="13"/>
  <c r="M168" i="13" s="1"/>
  <c r="J167" i="13"/>
  <c r="M167" i="13" s="1"/>
  <c r="J166" i="13"/>
  <c r="M166" i="13" s="1"/>
  <c r="J165" i="13"/>
  <c r="M165" i="13" s="1"/>
  <c r="J164" i="13"/>
  <c r="M164" i="13" s="1"/>
  <c r="J163" i="13"/>
  <c r="M163" i="13" s="1"/>
  <c r="J162" i="13"/>
  <c r="M162" i="13" s="1"/>
  <c r="J161" i="13"/>
  <c r="M161" i="13" s="1"/>
  <c r="J160" i="13"/>
  <c r="M160" i="13" s="1"/>
  <c r="J159" i="13"/>
  <c r="M159" i="13" s="1"/>
  <c r="J158" i="13"/>
  <c r="M158" i="13" s="1"/>
  <c r="J157" i="13"/>
  <c r="M157" i="13" s="1"/>
  <c r="J156" i="13"/>
  <c r="M156" i="13" s="1"/>
  <c r="J155" i="13"/>
  <c r="M155" i="13" s="1"/>
  <c r="J154" i="13"/>
  <c r="M154" i="13" s="1"/>
  <c r="J153" i="13"/>
  <c r="M153" i="13" s="1"/>
  <c r="J152" i="13"/>
  <c r="M152" i="13" s="1"/>
  <c r="J151" i="13"/>
  <c r="M151" i="13" s="1"/>
  <c r="J150" i="13"/>
  <c r="M150" i="13" s="1"/>
  <c r="J149" i="13"/>
  <c r="M149" i="13" s="1"/>
  <c r="J148" i="13"/>
  <c r="M148" i="13" s="1"/>
  <c r="J147" i="13"/>
  <c r="M147" i="13" s="1"/>
  <c r="J146" i="13"/>
  <c r="M146" i="13" s="1"/>
  <c r="J145" i="13"/>
  <c r="M145" i="13" s="1"/>
  <c r="J144" i="13"/>
  <c r="M144" i="13" s="1"/>
  <c r="J143" i="13"/>
  <c r="M143" i="13" s="1"/>
  <c r="J142" i="13"/>
  <c r="M142" i="13" s="1"/>
  <c r="J141" i="13"/>
  <c r="M141" i="13" s="1"/>
  <c r="J140" i="13"/>
  <c r="M140" i="13" s="1"/>
  <c r="J139" i="13"/>
  <c r="M139" i="13" s="1"/>
  <c r="J138" i="13"/>
  <c r="M138" i="13" s="1"/>
  <c r="J137" i="13"/>
  <c r="M137" i="13" s="1"/>
  <c r="J136" i="13"/>
  <c r="M136" i="13" s="1"/>
  <c r="J135" i="13"/>
  <c r="M135" i="13" s="1"/>
  <c r="J134" i="13"/>
  <c r="M134" i="13" s="1"/>
  <c r="J133" i="13"/>
  <c r="M133" i="13" s="1"/>
  <c r="J132" i="13"/>
  <c r="M132" i="13" s="1"/>
  <c r="J131" i="13"/>
  <c r="M131" i="13" s="1"/>
  <c r="J130" i="13"/>
  <c r="M130" i="13" s="1"/>
  <c r="J129" i="13"/>
  <c r="M129" i="13" s="1"/>
  <c r="J128" i="13"/>
  <c r="M128" i="13" s="1"/>
  <c r="J127" i="13"/>
  <c r="M127" i="13" s="1"/>
  <c r="J126" i="13"/>
  <c r="M126" i="13" s="1"/>
  <c r="J125" i="13"/>
  <c r="M125" i="13" s="1"/>
  <c r="J124" i="13"/>
  <c r="M124" i="13" s="1"/>
  <c r="J123" i="13"/>
  <c r="M123" i="13" s="1"/>
  <c r="J122" i="13"/>
  <c r="M122" i="13" s="1"/>
  <c r="J121" i="13"/>
  <c r="M121" i="13" s="1"/>
  <c r="J120" i="13"/>
  <c r="M120" i="13" s="1"/>
  <c r="J119" i="13"/>
  <c r="M119" i="13" s="1"/>
  <c r="J118" i="13"/>
  <c r="M118" i="13" s="1"/>
  <c r="J117" i="13"/>
  <c r="M117" i="13" s="1"/>
  <c r="J116" i="13"/>
  <c r="M116" i="13" s="1"/>
  <c r="J115" i="13"/>
  <c r="M115" i="13" s="1"/>
  <c r="J114" i="13"/>
  <c r="M114" i="13" s="1"/>
  <c r="J113" i="13"/>
  <c r="M113" i="13" s="1"/>
  <c r="J112" i="13"/>
  <c r="M112" i="13" s="1"/>
  <c r="J111" i="13"/>
  <c r="M111" i="13" s="1"/>
  <c r="J110" i="13"/>
  <c r="M110" i="13" s="1"/>
  <c r="J109" i="13"/>
  <c r="M109" i="13" s="1"/>
  <c r="J108" i="13"/>
  <c r="M108" i="13" s="1"/>
  <c r="J107" i="13"/>
  <c r="M107" i="13" s="1"/>
  <c r="I107" i="13"/>
  <c r="J106" i="13"/>
  <c r="M106" i="13" s="1"/>
  <c r="J105" i="13"/>
  <c r="M105" i="13" s="1"/>
  <c r="J104" i="13"/>
  <c r="M104" i="13" s="1"/>
  <c r="J103" i="13"/>
  <c r="M103" i="13" s="1"/>
  <c r="J102" i="13"/>
  <c r="M102" i="13" s="1"/>
  <c r="J101" i="13"/>
  <c r="M101" i="13" s="1"/>
  <c r="J100" i="13"/>
  <c r="M100" i="13" s="1"/>
  <c r="J99" i="13"/>
  <c r="M99" i="13" s="1"/>
  <c r="J98" i="13"/>
  <c r="M98" i="13" s="1"/>
  <c r="J97" i="13"/>
  <c r="M97" i="13" s="1"/>
  <c r="J96" i="13"/>
  <c r="M96" i="13" s="1"/>
  <c r="J95" i="13"/>
  <c r="M95" i="13" s="1"/>
  <c r="J94" i="13"/>
  <c r="M94" i="13" s="1"/>
  <c r="J93" i="13"/>
  <c r="M93" i="13" s="1"/>
  <c r="J92" i="13"/>
  <c r="M92" i="13" s="1"/>
  <c r="J91" i="13"/>
  <c r="M91" i="13" s="1"/>
  <c r="J90" i="13"/>
  <c r="M90" i="13" s="1"/>
  <c r="J89" i="13"/>
  <c r="M89" i="13" s="1"/>
  <c r="J88" i="13"/>
  <c r="M88" i="13" s="1"/>
  <c r="J87" i="13"/>
  <c r="M87" i="13" s="1"/>
  <c r="J86" i="13"/>
  <c r="M86" i="13" s="1"/>
  <c r="J85" i="13"/>
  <c r="M85" i="13" s="1"/>
  <c r="J84" i="13"/>
  <c r="M84" i="13" s="1"/>
  <c r="J83" i="13"/>
  <c r="M83" i="13" s="1"/>
  <c r="J82" i="13"/>
  <c r="M82" i="13" s="1"/>
  <c r="J81" i="13"/>
  <c r="M81" i="13" s="1"/>
  <c r="J80" i="13"/>
  <c r="M80" i="13" s="1"/>
  <c r="J79" i="13"/>
  <c r="M79" i="13" s="1"/>
  <c r="J78" i="13"/>
  <c r="M78" i="13" s="1"/>
  <c r="J77" i="13"/>
  <c r="M77" i="13" s="1"/>
  <c r="J76" i="13"/>
  <c r="M76" i="13" s="1"/>
  <c r="J75" i="13"/>
  <c r="M75" i="13" s="1"/>
  <c r="J74" i="13"/>
  <c r="M74" i="13" s="1"/>
  <c r="J73" i="13"/>
  <c r="M73" i="13" s="1"/>
  <c r="J72" i="13"/>
  <c r="M72" i="13" s="1"/>
  <c r="J71" i="13"/>
  <c r="M71" i="13" s="1"/>
  <c r="J70" i="13"/>
  <c r="M70" i="13" s="1"/>
  <c r="J69" i="13"/>
  <c r="M69" i="13" s="1"/>
  <c r="J68" i="13"/>
  <c r="M68" i="13" s="1"/>
  <c r="J67" i="13"/>
  <c r="M67" i="13" s="1"/>
  <c r="J66" i="13"/>
  <c r="M66" i="13" s="1"/>
  <c r="J65" i="13"/>
  <c r="M65" i="13" s="1"/>
  <c r="J64" i="13"/>
  <c r="M64" i="13" s="1"/>
  <c r="J63" i="13"/>
  <c r="M63" i="13" s="1"/>
  <c r="J62" i="13"/>
  <c r="M62" i="13" s="1"/>
  <c r="J61" i="13"/>
  <c r="M61" i="13" s="1"/>
  <c r="J60" i="13"/>
  <c r="M60" i="13" s="1"/>
  <c r="J59" i="13"/>
  <c r="M59" i="13" s="1"/>
  <c r="J58" i="13"/>
  <c r="M58" i="13" s="1"/>
  <c r="J57" i="13"/>
  <c r="M57" i="13" s="1"/>
  <c r="J56" i="13"/>
  <c r="M56" i="13" s="1"/>
  <c r="J55" i="13"/>
  <c r="M55" i="13" s="1"/>
  <c r="J54" i="13"/>
  <c r="M54" i="13" s="1"/>
  <c r="J53" i="13"/>
  <c r="M53" i="13" s="1"/>
  <c r="J52" i="13"/>
  <c r="M52" i="13" s="1"/>
  <c r="J51" i="13"/>
  <c r="M51" i="13" s="1"/>
  <c r="J50" i="13"/>
  <c r="M50" i="13" s="1"/>
  <c r="J49" i="13"/>
  <c r="M49" i="13" s="1"/>
  <c r="J48" i="13"/>
  <c r="M48" i="13" s="1"/>
  <c r="J47" i="13"/>
  <c r="M47" i="13" s="1"/>
  <c r="J46" i="13"/>
  <c r="M46" i="13" s="1"/>
  <c r="J45" i="13"/>
  <c r="M45" i="13" s="1"/>
  <c r="J44" i="13"/>
  <c r="M44" i="13" s="1"/>
  <c r="J43" i="13"/>
  <c r="M43" i="13" s="1"/>
  <c r="J42" i="13"/>
  <c r="M42" i="13" s="1"/>
  <c r="J41" i="13"/>
  <c r="M41" i="13" s="1"/>
  <c r="J40" i="13"/>
  <c r="M40" i="13" s="1"/>
  <c r="J39" i="13"/>
  <c r="M39" i="13" s="1"/>
  <c r="J38" i="13"/>
  <c r="M38" i="13" s="1"/>
  <c r="J37" i="13"/>
  <c r="M37" i="13" s="1"/>
  <c r="J36" i="13"/>
  <c r="M36" i="13" s="1"/>
  <c r="J35" i="13"/>
  <c r="M35" i="13" s="1"/>
  <c r="J34" i="13"/>
  <c r="M34" i="13" s="1"/>
  <c r="J33" i="13"/>
  <c r="M33" i="13" s="1"/>
  <c r="J32" i="13"/>
  <c r="M32" i="13" s="1"/>
  <c r="J31" i="13"/>
  <c r="M31" i="13" s="1"/>
  <c r="J30" i="13"/>
  <c r="M30" i="13" s="1"/>
  <c r="J29" i="13"/>
  <c r="M29" i="13" s="1"/>
  <c r="J28" i="13"/>
  <c r="M28" i="13" s="1"/>
  <c r="J27" i="13"/>
  <c r="M27" i="13" s="1"/>
  <c r="J26" i="13"/>
  <c r="M26" i="13" s="1"/>
  <c r="J25" i="13"/>
  <c r="M25" i="13" s="1"/>
  <c r="J24" i="13"/>
  <c r="M24" i="13" s="1"/>
  <c r="J23" i="13"/>
  <c r="M23" i="13" s="1"/>
  <c r="J22" i="13"/>
  <c r="M22" i="13" s="1"/>
  <c r="J21" i="13"/>
  <c r="M21" i="13" s="1"/>
  <c r="J20" i="13"/>
  <c r="M20" i="13" s="1"/>
  <c r="J19" i="13"/>
  <c r="M19" i="13" s="1"/>
  <c r="J18" i="13"/>
  <c r="M18" i="13" s="1"/>
  <c r="J17" i="13"/>
  <c r="M17" i="13" s="1"/>
  <c r="J16" i="13"/>
  <c r="M16" i="13" s="1"/>
  <c r="J15" i="13"/>
  <c r="M15" i="13" s="1"/>
  <c r="J14" i="13"/>
  <c r="M14" i="13" s="1"/>
  <c r="J13" i="13"/>
  <c r="M13" i="13" s="1"/>
  <c r="J12" i="13"/>
  <c r="M12" i="13" s="1"/>
  <c r="J11" i="13"/>
  <c r="M11" i="13" s="1"/>
  <c r="J10" i="13"/>
  <c r="M10" i="13" s="1"/>
  <c r="J9" i="13"/>
  <c r="M9" i="13" s="1"/>
  <c r="J8" i="13"/>
  <c r="M8" i="13" s="1"/>
  <c r="J7" i="13"/>
  <c r="M7" i="13" s="1"/>
  <c r="J6" i="13"/>
  <c r="M6" i="13" s="1"/>
  <c r="J5" i="13"/>
  <c r="M5" i="13" s="1"/>
  <c r="J4" i="13"/>
  <c r="M4" i="13" s="1"/>
  <c r="J3" i="13"/>
  <c r="M3" i="13" s="1"/>
  <c r="J2" i="13"/>
  <c r="M2" i="13" s="1"/>
  <c r="M522" i="14" l="1"/>
  <c r="M196" i="13"/>
  <c r="I440" i="14" l="1"/>
  <c r="L440" i="14" s="1"/>
  <c r="I445" i="14" l="1"/>
  <c r="L445" i="14" s="1"/>
  <c r="I441" i="14" l="1"/>
  <c r="L441" i="14" s="1"/>
  <c r="I442" i="14"/>
  <c r="L442" i="14" s="1"/>
  <c r="I443" i="14"/>
  <c r="L443" i="14" s="1"/>
  <c r="I444" i="14"/>
  <c r="L444" i="14" s="1"/>
  <c r="I439" i="14" l="1"/>
  <c r="L439" i="14" s="1"/>
  <c r="I438" i="14" l="1"/>
  <c r="L438" i="14" s="1"/>
  <c r="I437" i="14"/>
  <c r="L437" i="14" s="1"/>
  <c r="I436" i="14" l="1"/>
  <c r="L436" i="14" s="1"/>
  <c r="I435" i="14"/>
  <c r="L435" i="14" s="1"/>
  <c r="I434" i="14"/>
  <c r="L434" i="14" s="1"/>
  <c r="I433" i="14"/>
  <c r="L433" i="14" s="1"/>
  <c r="I432" i="14"/>
  <c r="L432" i="14" s="1"/>
  <c r="I431" i="14"/>
  <c r="L431" i="14" s="1"/>
  <c r="I430" i="14"/>
  <c r="L430" i="14" s="1"/>
  <c r="I429" i="14"/>
  <c r="L429" i="14" s="1"/>
  <c r="I428" i="14"/>
  <c r="L428" i="14" s="1"/>
  <c r="I427" i="14"/>
  <c r="L427" i="14" s="1"/>
  <c r="I426" i="14"/>
  <c r="L426" i="14" s="1"/>
  <c r="I370" i="14" l="1"/>
  <c r="L370" i="14" s="1"/>
  <c r="I371" i="14"/>
  <c r="L371" i="14" s="1"/>
  <c r="I372" i="14"/>
  <c r="L372" i="14" s="1"/>
  <c r="I373" i="14"/>
  <c r="L373" i="14" s="1"/>
  <c r="I374" i="14"/>
  <c r="L374" i="14" s="1"/>
  <c r="I375" i="14"/>
  <c r="L375" i="14" s="1"/>
  <c r="I376" i="14"/>
  <c r="L376" i="14" s="1"/>
  <c r="I377" i="14"/>
  <c r="L377" i="14" s="1"/>
  <c r="I378" i="14"/>
  <c r="L378" i="14" s="1"/>
  <c r="I379" i="14"/>
  <c r="L379" i="14" s="1"/>
  <c r="I380" i="14"/>
  <c r="L380" i="14" s="1"/>
  <c r="I381" i="14"/>
  <c r="L381" i="14" s="1"/>
  <c r="I382" i="14"/>
  <c r="L382" i="14" s="1"/>
  <c r="I383" i="14"/>
  <c r="L383" i="14" s="1"/>
  <c r="I384" i="14"/>
  <c r="L384" i="14" s="1"/>
  <c r="I385" i="14"/>
  <c r="L385" i="14" s="1"/>
  <c r="I386" i="14"/>
  <c r="L386" i="14" s="1"/>
  <c r="I387" i="14"/>
  <c r="L387" i="14" s="1"/>
  <c r="I388" i="14"/>
  <c r="L388" i="14" s="1"/>
  <c r="I389" i="14"/>
  <c r="L389" i="14" s="1"/>
  <c r="I390" i="14"/>
  <c r="L390" i="14" s="1"/>
  <c r="I391" i="14"/>
  <c r="L391" i="14" s="1"/>
  <c r="I392" i="14"/>
  <c r="L392" i="14" s="1"/>
  <c r="I393" i="14"/>
  <c r="L393" i="14" s="1"/>
  <c r="I394" i="14"/>
  <c r="L394" i="14" s="1"/>
  <c r="I395" i="14"/>
  <c r="L395" i="14" s="1"/>
  <c r="I396" i="14"/>
  <c r="L396" i="14" s="1"/>
  <c r="I397" i="14"/>
  <c r="L397" i="14" s="1"/>
  <c r="I398" i="14"/>
  <c r="L398" i="14" s="1"/>
  <c r="I399" i="14"/>
  <c r="L399" i="14" s="1"/>
  <c r="I400" i="14"/>
  <c r="L400" i="14" s="1"/>
  <c r="I401" i="14"/>
  <c r="L401" i="14" s="1"/>
  <c r="I402" i="14"/>
  <c r="L402" i="14" s="1"/>
  <c r="I403" i="14"/>
  <c r="L403" i="14" s="1"/>
  <c r="I404" i="14"/>
  <c r="L404" i="14" s="1"/>
  <c r="I405" i="14"/>
  <c r="L405" i="14" s="1"/>
  <c r="I406" i="14"/>
  <c r="L406" i="14" s="1"/>
  <c r="I407" i="14"/>
  <c r="L407" i="14" s="1"/>
  <c r="I408" i="14"/>
  <c r="L408" i="14" s="1"/>
  <c r="I409" i="14"/>
  <c r="L409" i="14" s="1"/>
  <c r="I410" i="14"/>
  <c r="L410" i="14" s="1"/>
  <c r="I411" i="14"/>
  <c r="L411" i="14" s="1"/>
  <c r="I412" i="14"/>
  <c r="L412" i="14" s="1"/>
  <c r="I413" i="14"/>
  <c r="L413" i="14" s="1"/>
  <c r="I414" i="14"/>
  <c r="L414" i="14" s="1"/>
  <c r="I415" i="14"/>
  <c r="L415" i="14" s="1"/>
  <c r="I416" i="14"/>
  <c r="L416" i="14" s="1"/>
  <c r="I417" i="14"/>
  <c r="L417" i="14" s="1"/>
  <c r="I418" i="14"/>
  <c r="L418" i="14" s="1"/>
  <c r="I419" i="14"/>
  <c r="L419" i="14" s="1"/>
  <c r="I420" i="14"/>
  <c r="L420" i="14" s="1"/>
  <c r="I421" i="14"/>
  <c r="L421" i="14" s="1"/>
  <c r="I422" i="14"/>
  <c r="L422" i="14" s="1"/>
  <c r="I423" i="14"/>
  <c r="L423" i="14" s="1"/>
  <c r="I424" i="14"/>
  <c r="L424" i="14" s="1"/>
  <c r="I425" i="14"/>
  <c r="L425" i="14" s="1"/>
  <c r="I369" i="14"/>
  <c r="L369" i="14" l="1"/>
  <c r="L446" i="14" s="1"/>
  <c r="M446" i="14" s="1"/>
  <c r="C366" i="14"/>
  <c r="I365" i="14"/>
  <c r="L365" i="14" s="1"/>
  <c r="I364" i="14"/>
  <c r="L364" i="14" s="1"/>
  <c r="I363" i="14" l="1"/>
  <c r="L363" i="14" s="1"/>
  <c r="I358" i="14" l="1"/>
  <c r="L358" i="14" s="1"/>
  <c r="I359" i="14"/>
  <c r="L359" i="14" s="1"/>
  <c r="I360" i="14"/>
  <c r="L360" i="14" s="1"/>
  <c r="I361" i="14"/>
  <c r="L361" i="14" s="1"/>
  <c r="I362" i="14"/>
  <c r="L362" i="14" s="1"/>
  <c r="I357" i="14"/>
  <c r="I356" i="14"/>
  <c r="L356" i="14" s="1"/>
  <c r="I355" i="14"/>
  <c r="L355" i="14" s="1"/>
  <c r="I354" i="14"/>
  <c r="I353" i="14"/>
  <c r="L353" i="14" s="1"/>
  <c r="I352" i="14"/>
  <c r="L352" i="14" s="1"/>
  <c r="I351" i="14"/>
  <c r="L351" i="14" s="1"/>
  <c r="I350" i="14"/>
  <c r="L350" i="14" s="1"/>
  <c r="I349" i="14"/>
  <c r="L349" i="14" s="1"/>
  <c r="I348" i="14"/>
  <c r="L348" i="14" s="1"/>
  <c r="I347" i="14"/>
  <c r="L347" i="14" s="1"/>
  <c r="I346" i="14" l="1"/>
  <c r="L346" i="14" s="1"/>
  <c r="I345" i="14"/>
  <c r="L345" i="14" s="1"/>
  <c r="I344" i="14"/>
  <c r="L344" i="14" s="1"/>
  <c r="I343" i="14"/>
  <c r="L343" i="14" s="1"/>
  <c r="I342" i="14"/>
  <c r="L342" i="14" s="1"/>
  <c r="I341" i="14"/>
  <c r="L341" i="14" s="1"/>
  <c r="I340" i="14"/>
  <c r="L340" i="14" s="1"/>
  <c r="I339" i="14"/>
  <c r="L339" i="14" s="1"/>
  <c r="I338" i="14"/>
  <c r="L338" i="14" s="1"/>
  <c r="I337" i="14"/>
  <c r="L337" i="14" s="1"/>
  <c r="I336" i="14"/>
  <c r="L336" i="14" s="1"/>
  <c r="I335" i="14"/>
  <c r="L335" i="14" s="1"/>
  <c r="I334" i="14"/>
  <c r="L334" i="14" s="1"/>
  <c r="I333" i="14"/>
  <c r="L333" i="14" s="1"/>
  <c r="I332" i="14"/>
  <c r="L332" i="14" s="1"/>
  <c r="I331" i="14"/>
  <c r="L331" i="14" s="1"/>
  <c r="I330" i="14"/>
  <c r="L330" i="14" s="1"/>
  <c r="I329" i="14"/>
  <c r="L329" i="14" s="1"/>
  <c r="I328" i="14"/>
  <c r="L328" i="14" s="1"/>
  <c r="I327" i="14"/>
  <c r="L327" i="14" s="1"/>
  <c r="I326" i="14"/>
  <c r="L326" i="14" s="1"/>
  <c r="I325" i="14"/>
  <c r="L325" i="14" s="1"/>
  <c r="I324" i="14"/>
  <c r="L324" i="14" s="1"/>
  <c r="I323" i="14"/>
  <c r="L323" i="14" s="1"/>
  <c r="I322" i="14"/>
  <c r="L322" i="14" s="1"/>
  <c r="I321" i="14"/>
  <c r="L321" i="14" s="1"/>
  <c r="I320" i="14"/>
  <c r="L320" i="14" s="1"/>
  <c r="I319" i="14"/>
  <c r="L319" i="14" s="1"/>
  <c r="I318" i="14"/>
  <c r="L318" i="14" s="1"/>
  <c r="I317" i="14" l="1"/>
  <c r="L317" i="14" s="1"/>
  <c r="I316" i="14" l="1"/>
  <c r="L316" i="14" s="1"/>
  <c r="I315" i="14"/>
  <c r="L315" i="14" s="1"/>
  <c r="I314" i="14"/>
  <c r="L314" i="14" s="1"/>
  <c r="I313" i="14"/>
  <c r="L313" i="14" s="1"/>
  <c r="I312" i="14"/>
  <c r="L312" i="14" s="1"/>
  <c r="I311" i="14"/>
  <c r="L311" i="14" s="1"/>
  <c r="I300" i="14" l="1"/>
  <c r="I310" i="14"/>
  <c r="L310" i="14" s="1"/>
  <c r="I309" i="14"/>
  <c r="L309" i="14" s="1"/>
  <c r="I308" i="14"/>
  <c r="L308" i="14" s="1"/>
  <c r="I307" i="14"/>
  <c r="L307" i="14" s="1"/>
  <c r="I306" i="14"/>
  <c r="I304" i="14"/>
  <c r="I303" i="14"/>
  <c r="I302" i="14"/>
  <c r="I301" i="14"/>
  <c r="I299" i="14"/>
  <c r="I298" i="14"/>
  <c r="I297" i="14"/>
  <c r="I296" i="14"/>
  <c r="I295" i="14"/>
  <c r="I294" i="14"/>
  <c r="I293" i="14"/>
  <c r="I292" i="14"/>
  <c r="I291" i="14"/>
  <c r="I290" i="14" l="1"/>
  <c r="I289" i="14"/>
  <c r="I288" i="14"/>
  <c r="I287" i="14"/>
  <c r="I286" i="14"/>
  <c r="I285" i="14"/>
  <c r="I284" i="14"/>
  <c r="I283" i="14"/>
  <c r="I282" i="14" l="1"/>
  <c r="I281" i="14"/>
  <c r="I280" i="14"/>
  <c r="L280" i="14" l="1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I275" i="14"/>
  <c r="L275" i="14" s="1"/>
  <c r="I276" i="14"/>
  <c r="L276" i="14" s="1"/>
  <c r="I277" i="14"/>
  <c r="L277" i="14" s="1"/>
  <c r="I278" i="14"/>
  <c r="L278" i="14" s="1"/>
  <c r="I279" i="14"/>
  <c r="L279" i="14" s="1"/>
  <c r="I274" i="14"/>
  <c r="L274" i="14" s="1"/>
  <c r="L366" i="14" l="1"/>
  <c r="C270" i="14"/>
  <c r="I269" i="14"/>
  <c r="L269" i="14" s="1"/>
  <c r="I268" i="14"/>
  <c r="L268" i="14" s="1"/>
  <c r="I267" i="14"/>
  <c r="L267" i="14" s="1"/>
  <c r="I266" i="14"/>
  <c r="L266" i="14" s="1"/>
  <c r="I261" i="14" l="1"/>
  <c r="L261" i="14" s="1"/>
  <c r="I262" i="14"/>
  <c r="L262" i="14" s="1"/>
  <c r="I263" i="14"/>
  <c r="L263" i="14" s="1"/>
  <c r="I264" i="14"/>
  <c r="L264" i="14" s="1"/>
  <c r="I265" i="14"/>
  <c r="L265" i="14" s="1"/>
  <c r="I260" i="14"/>
  <c r="L260" i="14" s="1"/>
  <c r="I259" i="14"/>
  <c r="L259" i="14" s="1"/>
  <c r="I258" i="14"/>
  <c r="L258" i="14" s="1"/>
  <c r="I257" i="14"/>
  <c r="L257" i="14" s="1"/>
  <c r="I256" i="14"/>
  <c r="L256" i="14" s="1"/>
  <c r="I255" i="14"/>
  <c r="L255" i="14" s="1"/>
  <c r="I254" i="14"/>
  <c r="L254" i="14" s="1"/>
  <c r="I253" i="14"/>
  <c r="L253" i="14" s="1"/>
  <c r="I252" i="14"/>
  <c r="L252" i="14" s="1"/>
  <c r="I251" i="14"/>
  <c r="L251" i="14" s="1"/>
  <c r="I250" i="14" l="1"/>
  <c r="L250" i="14" s="1"/>
  <c r="I249" i="14"/>
  <c r="L249" i="14" s="1"/>
  <c r="I248" i="14"/>
  <c r="L248" i="14" s="1"/>
  <c r="I247" i="14" l="1"/>
  <c r="L247" i="14" s="1"/>
  <c r="I246" i="14"/>
  <c r="L246" i="14" s="1"/>
  <c r="I245" i="14"/>
  <c r="L245" i="14" s="1"/>
  <c r="I244" i="14"/>
  <c r="L244" i="14" s="1"/>
  <c r="I243" i="14"/>
  <c r="L243" i="14" s="1"/>
  <c r="I242" i="14"/>
  <c r="L242" i="14" s="1"/>
  <c r="I241" i="14" l="1"/>
  <c r="L241" i="14" s="1"/>
  <c r="I240" i="14"/>
  <c r="L240" i="14" s="1"/>
  <c r="I239" i="14"/>
  <c r="L239" i="14" s="1"/>
  <c r="I238" i="14"/>
  <c r="L238" i="14" s="1"/>
  <c r="I237" i="14" l="1"/>
  <c r="L237" i="14" s="1"/>
  <c r="I236" i="14"/>
  <c r="L236" i="14" s="1"/>
  <c r="I235" i="14"/>
  <c r="L235" i="14" s="1"/>
  <c r="I234" i="14"/>
  <c r="L234" i="14" s="1"/>
  <c r="I233" i="14"/>
  <c r="L233" i="14" s="1"/>
  <c r="I232" i="14"/>
  <c r="L232" i="14" s="1"/>
  <c r="I231" i="14"/>
  <c r="L231" i="14" s="1"/>
  <c r="I230" i="14"/>
  <c r="L230" i="14" s="1"/>
  <c r="I229" i="14"/>
  <c r="L229" i="14" s="1"/>
  <c r="I228" i="14"/>
  <c r="L228" i="14" s="1"/>
  <c r="I227" i="14"/>
  <c r="L227" i="14" s="1"/>
  <c r="I226" i="14"/>
  <c r="L226" i="14" s="1"/>
  <c r="I225" i="14"/>
  <c r="L225" i="14" s="1"/>
  <c r="I224" i="14"/>
  <c r="L224" i="14" s="1"/>
  <c r="I223" i="14"/>
  <c r="L223" i="14" s="1"/>
  <c r="I222" i="14"/>
  <c r="L222" i="14" s="1"/>
  <c r="I221" i="14"/>
  <c r="L221" i="14" s="1"/>
  <c r="I220" i="14"/>
  <c r="L220" i="14" s="1"/>
  <c r="I83" i="14"/>
  <c r="I207" i="14" l="1"/>
  <c r="L207" i="14" s="1"/>
  <c r="I219" i="14" l="1"/>
  <c r="L219" i="14" s="1"/>
  <c r="I218" i="14"/>
  <c r="L218" i="14" s="1"/>
  <c r="I217" i="14"/>
  <c r="L217" i="14" s="1"/>
  <c r="I216" i="14"/>
  <c r="L216" i="14" s="1"/>
  <c r="I215" i="14"/>
  <c r="L215" i="14" s="1"/>
  <c r="J206" i="14" l="1"/>
  <c r="I214" i="14"/>
  <c r="L214" i="14" s="1"/>
  <c r="I213" i="14"/>
  <c r="L213" i="14" s="1"/>
  <c r="I212" i="14"/>
  <c r="L212" i="14" s="1"/>
  <c r="I211" i="14"/>
  <c r="L211" i="14" s="1"/>
  <c r="I210" i="14"/>
  <c r="L210" i="14" s="1"/>
  <c r="I209" i="14"/>
  <c r="L209" i="14" s="1"/>
  <c r="I208" i="14"/>
  <c r="L208" i="14" s="1"/>
  <c r="I206" i="14"/>
  <c r="L206" i="14" l="1"/>
  <c r="I205" i="14"/>
  <c r="L205" i="14" s="1"/>
  <c r="I204" i="14"/>
  <c r="L204" i="14" s="1"/>
  <c r="I203" i="14"/>
  <c r="L203" i="14" s="1"/>
  <c r="I202" i="14" l="1"/>
  <c r="L202" i="14" s="1"/>
  <c r="I201" i="14"/>
  <c r="L201" i="14" s="1"/>
  <c r="I200" i="14"/>
  <c r="L200" i="14" s="1"/>
  <c r="I199" i="14" l="1"/>
  <c r="L199" i="14" s="1"/>
  <c r="I198" i="14"/>
  <c r="L198" i="14" s="1"/>
  <c r="I197" i="14"/>
  <c r="L197" i="14" s="1"/>
  <c r="I196" i="14"/>
  <c r="L196" i="14" s="1"/>
  <c r="I195" i="14"/>
  <c r="L195" i="14" s="1"/>
  <c r="I194" i="14"/>
  <c r="L194" i="14" s="1"/>
  <c r="I193" i="14"/>
  <c r="L193" i="14" s="1"/>
  <c r="I192" i="14" l="1"/>
  <c r="L192" i="14" s="1"/>
  <c r="I191" i="14"/>
  <c r="L191" i="14" s="1"/>
  <c r="I190" i="14"/>
  <c r="L190" i="14" s="1"/>
  <c r="I189" i="14"/>
  <c r="L189" i="14" s="1"/>
  <c r="I188" i="14"/>
  <c r="L188" i="14" s="1"/>
  <c r="I187" i="14"/>
  <c r="L187" i="14" s="1"/>
  <c r="I186" i="14"/>
  <c r="L186" i="14" s="1"/>
  <c r="I185" i="14"/>
  <c r="L185" i="14" s="1"/>
  <c r="I184" i="14"/>
  <c r="L184" i="14" s="1"/>
  <c r="I183" i="14"/>
  <c r="L183" i="14" s="1"/>
  <c r="I182" i="14"/>
  <c r="L182" i="14" s="1"/>
  <c r="I181" i="14"/>
  <c r="L181" i="14" s="1"/>
  <c r="I180" i="14"/>
  <c r="L180" i="14" s="1"/>
  <c r="I179" i="14"/>
  <c r="L179" i="14" s="1"/>
  <c r="I178" i="14"/>
  <c r="L178" i="14" s="1"/>
  <c r="I177" i="14"/>
  <c r="L177" i="14" s="1"/>
  <c r="I176" i="14"/>
  <c r="L176" i="14" s="1"/>
  <c r="L270" i="14" l="1"/>
  <c r="C171" i="14"/>
  <c r="I159" i="14" l="1"/>
  <c r="L159" i="14" s="1"/>
  <c r="I147" i="14" l="1"/>
  <c r="I148" i="14"/>
  <c r="I149" i="14"/>
  <c r="I150" i="14"/>
  <c r="I151" i="14"/>
  <c r="I152" i="14"/>
  <c r="I153" i="14"/>
  <c r="L153" i="14" s="1"/>
  <c r="I154" i="14"/>
  <c r="L154" i="14" s="1"/>
  <c r="I155" i="14"/>
  <c r="I156" i="14"/>
  <c r="I157" i="14"/>
  <c r="I158" i="14"/>
  <c r="I160" i="14"/>
  <c r="L160" i="14" s="1"/>
  <c r="I161" i="14"/>
  <c r="L161" i="14" s="1"/>
  <c r="I162" i="14"/>
  <c r="L162" i="14" s="1"/>
  <c r="I163" i="14"/>
  <c r="L163" i="14" s="1"/>
  <c r="I164" i="14"/>
  <c r="L164" i="14" s="1"/>
  <c r="I165" i="14"/>
  <c r="L165" i="14" s="1"/>
  <c r="I166" i="14"/>
  <c r="L166" i="14" s="1"/>
  <c r="I167" i="14"/>
  <c r="L167" i="14" s="1"/>
  <c r="I168" i="14"/>
  <c r="L168" i="14" s="1"/>
  <c r="I169" i="14"/>
  <c r="L169" i="14" s="1"/>
  <c r="I170" i="14"/>
  <c r="L170" i="14" s="1"/>
  <c r="I146" i="14" l="1"/>
  <c r="L146" i="14" s="1"/>
  <c r="L158" i="14"/>
  <c r="L157" i="14"/>
  <c r="L156" i="14"/>
  <c r="L155" i="14"/>
  <c r="L149" i="14"/>
  <c r="L148" i="14"/>
  <c r="L150" i="14" l="1"/>
  <c r="L151" i="14"/>
  <c r="L152" i="14"/>
  <c r="L147" i="14" l="1"/>
  <c r="I85" i="14" l="1"/>
  <c r="I86" i="14"/>
  <c r="I102" i="14"/>
  <c r="I103" i="14"/>
  <c r="I114" i="14"/>
  <c r="I128" i="14"/>
  <c r="I132" i="14"/>
  <c r="I142" i="14"/>
  <c r="L142" i="14" l="1"/>
  <c r="I145" i="14"/>
  <c r="L145" i="14" s="1"/>
  <c r="I144" i="14"/>
  <c r="L144" i="14" s="1"/>
  <c r="I143" i="14"/>
  <c r="L143" i="14" s="1"/>
  <c r="I141" i="14"/>
  <c r="L141" i="14" s="1"/>
  <c r="I140" i="14"/>
  <c r="L140" i="14" s="1"/>
  <c r="I139" i="14"/>
  <c r="L139" i="14" s="1"/>
  <c r="I138" i="14"/>
  <c r="L138" i="14" s="1"/>
  <c r="I137" i="14"/>
  <c r="L137" i="14" s="1"/>
  <c r="I136" i="14"/>
  <c r="L136" i="14" s="1"/>
  <c r="I135" i="14"/>
  <c r="L135" i="14" s="1"/>
  <c r="L132" i="14"/>
  <c r="I134" i="14"/>
  <c r="L134" i="14" s="1"/>
  <c r="I133" i="14"/>
  <c r="L133" i="14" s="1"/>
  <c r="I131" i="14"/>
  <c r="L131" i="14" s="1"/>
  <c r="I130" i="14"/>
  <c r="L130" i="14" s="1"/>
  <c r="I129" i="14" l="1"/>
  <c r="I127" i="14"/>
  <c r="I126" i="14"/>
  <c r="I125" i="14"/>
  <c r="I124" i="14" l="1"/>
  <c r="L127" i="14"/>
  <c r="L128" i="14"/>
  <c r="L126" i="14"/>
  <c r="I123" i="14" l="1"/>
  <c r="L123" i="14" s="1"/>
  <c r="L124" i="14"/>
  <c r="L125" i="14"/>
  <c r="L129" i="14"/>
  <c r="H112" i="14" l="1"/>
  <c r="I122" i="14"/>
  <c r="L122" i="14" s="1"/>
  <c r="I121" i="14"/>
  <c r="L121" i="14" s="1"/>
  <c r="I120" i="14"/>
  <c r="L120" i="14" s="1"/>
  <c r="I119" i="14"/>
  <c r="L119" i="14" s="1"/>
  <c r="I118" i="14"/>
  <c r="L118" i="14" s="1"/>
  <c r="I117" i="14"/>
  <c r="L117" i="14" s="1"/>
  <c r="I116" i="14"/>
  <c r="L116" i="14" s="1"/>
  <c r="I115" i="14"/>
  <c r="L115" i="14" s="1"/>
  <c r="L114" i="14"/>
  <c r="I113" i="14"/>
  <c r="L113" i="14" s="1"/>
  <c r="I112" i="14" l="1"/>
  <c r="L112" i="14" s="1"/>
  <c r="I111" i="14" l="1"/>
  <c r="L111" i="14" s="1"/>
  <c r="I110" i="14"/>
  <c r="I109" i="14"/>
  <c r="L109" i="14" s="1"/>
  <c r="I108" i="14"/>
  <c r="I107" i="14"/>
  <c r="I106" i="14" l="1"/>
  <c r="L106" i="14" s="1"/>
  <c r="I105" i="14"/>
  <c r="I104" i="14"/>
  <c r="L103" i="14"/>
  <c r="L108" i="14"/>
  <c r="L107" i="14"/>
  <c r="L110" i="14"/>
  <c r="L104" i="14" l="1"/>
  <c r="L105" i="14"/>
  <c r="L102" i="14" l="1"/>
  <c r="I101" i="14"/>
  <c r="L101" i="14" s="1"/>
  <c r="I84" i="14" l="1"/>
  <c r="L84" i="14" s="1"/>
  <c r="L85" i="14"/>
  <c r="L86" i="14"/>
  <c r="I87" i="14"/>
  <c r="L87" i="14" s="1"/>
  <c r="I88" i="14"/>
  <c r="L88" i="14" s="1"/>
  <c r="I89" i="14"/>
  <c r="L89" i="14" s="1"/>
  <c r="I90" i="14"/>
  <c r="L90" i="14" s="1"/>
  <c r="I91" i="14"/>
  <c r="L91" i="14" s="1"/>
  <c r="I92" i="14"/>
  <c r="L92" i="14" s="1"/>
  <c r="I93" i="14"/>
  <c r="L93" i="14" s="1"/>
  <c r="I94" i="14"/>
  <c r="L94" i="14" s="1"/>
  <c r="I95" i="14"/>
  <c r="L95" i="14" s="1"/>
  <c r="I96" i="14"/>
  <c r="L96" i="14" s="1"/>
  <c r="I97" i="14"/>
  <c r="L97" i="14" s="1"/>
  <c r="I98" i="14"/>
  <c r="L98" i="14" s="1"/>
  <c r="I99" i="14"/>
  <c r="L99" i="14" s="1"/>
  <c r="I100" i="14"/>
  <c r="L100" i="14" s="1"/>
  <c r="L83" i="14"/>
  <c r="I82" i="14"/>
  <c r="L82" i="14" s="1"/>
  <c r="L171" i="14" l="1"/>
  <c r="C78" i="14"/>
  <c r="I77" i="14"/>
  <c r="L77" i="14" s="1"/>
  <c r="I76" i="14"/>
  <c r="L76" i="14" s="1"/>
  <c r="I75" i="14"/>
  <c r="L75" i="14" s="1"/>
  <c r="I74" i="14"/>
  <c r="L74" i="14" s="1"/>
  <c r="I73" i="14"/>
  <c r="L73" i="14" s="1"/>
  <c r="I72" i="14"/>
  <c r="L72" i="14" s="1"/>
  <c r="I71" i="14"/>
  <c r="L71" i="14" s="1"/>
  <c r="I70" i="14"/>
  <c r="L70" i="14" s="1"/>
  <c r="I69" i="14"/>
  <c r="L69" i="14" s="1"/>
  <c r="I68" i="14"/>
  <c r="L68" i="14" s="1"/>
  <c r="I67" i="14"/>
  <c r="L67" i="14" s="1"/>
  <c r="I66" i="14"/>
  <c r="L66" i="14" s="1"/>
  <c r="I65" i="14"/>
  <c r="L65" i="14" s="1"/>
  <c r="I64" i="14"/>
  <c r="L64" i="14" s="1"/>
  <c r="I63" i="14"/>
  <c r="L63" i="14" s="1"/>
  <c r="I62" i="14"/>
  <c r="L62" i="14" s="1"/>
  <c r="I61" i="14"/>
  <c r="L61" i="14" s="1"/>
  <c r="I60" i="14"/>
  <c r="L60" i="14" s="1"/>
  <c r="I59" i="14"/>
  <c r="L59" i="14" s="1"/>
  <c r="I58" i="14"/>
  <c r="L58" i="14" s="1"/>
  <c r="I57" i="14" l="1"/>
  <c r="L57" i="14" s="1"/>
  <c r="I56" i="14"/>
  <c r="L56" i="14" s="1"/>
  <c r="I55" i="14"/>
  <c r="L55" i="14" s="1"/>
  <c r="I54" i="14" l="1"/>
  <c r="L54" i="14" s="1"/>
  <c r="I53" i="14"/>
  <c r="L53" i="14" s="1"/>
  <c r="I52" i="14"/>
  <c r="L52" i="14" s="1"/>
  <c r="I51" i="14" l="1"/>
  <c r="L51" i="14" s="1"/>
  <c r="I50" i="14"/>
  <c r="L50" i="14" s="1"/>
  <c r="I49" i="14"/>
  <c r="L49" i="14" s="1"/>
  <c r="I48" i="14"/>
  <c r="L48" i="14" s="1"/>
  <c r="I47" i="14"/>
  <c r="L47" i="14" s="1"/>
  <c r="I46" i="14"/>
  <c r="L46" i="14" s="1"/>
  <c r="I45" i="14" l="1"/>
  <c r="L45" i="14" s="1"/>
  <c r="I44" i="14"/>
  <c r="L44" i="14" s="1"/>
  <c r="I43" i="14"/>
  <c r="L43" i="14" s="1"/>
  <c r="I42" i="14"/>
  <c r="L42" i="14" s="1"/>
  <c r="I41" i="14"/>
  <c r="L41" i="14" s="1"/>
  <c r="I40" i="14"/>
  <c r="L40" i="14" s="1"/>
  <c r="I39" i="14"/>
  <c r="L39" i="14" s="1"/>
  <c r="I38" i="14"/>
  <c r="L38" i="14" s="1"/>
  <c r="I37" i="14"/>
  <c r="L37" i="14" s="1"/>
  <c r="I36" i="14"/>
  <c r="L36" i="14" s="1"/>
  <c r="I35" i="14"/>
  <c r="L35" i="14" s="1"/>
  <c r="I34" i="14"/>
  <c r="L34" i="14" s="1"/>
  <c r="I33" i="14"/>
  <c r="L33" i="14" s="1"/>
  <c r="I32" i="14"/>
  <c r="L32" i="14" s="1"/>
  <c r="I31" i="14"/>
  <c r="L31" i="14" s="1"/>
  <c r="I30" i="14"/>
  <c r="L30" i="14" s="1"/>
  <c r="I29" i="14"/>
  <c r="L29" i="14" s="1"/>
  <c r="I28" i="14"/>
  <c r="L28" i="14" s="1"/>
  <c r="I27" i="14"/>
  <c r="L27" i="14" s="1"/>
  <c r="I26" i="14"/>
  <c r="L26" i="14" s="1"/>
  <c r="I25" i="14"/>
  <c r="L25" i="14" s="1"/>
  <c r="I24" i="14"/>
  <c r="L24" i="14" s="1"/>
  <c r="I23" i="14"/>
  <c r="L23" i="14" s="1"/>
  <c r="I22" i="14" l="1"/>
  <c r="L22" i="14" s="1"/>
  <c r="I21" i="14"/>
  <c r="L21" i="14" s="1"/>
  <c r="I20" i="14"/>
  <c r="L20" i="14" s="1"/>
  <c r="C866" i="1" l="1"/>
  <c r="C916" i="1" l="1"/>
  <c r="AD866" i="1"/>
  <c r="I19" i="14" l="1"/>
  <c r="L19" i="14" s="1"/>
  <c r="I18" i="14"/>
  <c r="L18" i="14" s="1"/>
  <c r="I17" i="14"/>
  <c r="L17" i="14" s="1"/>
  <c r="I16" i="14"/>
  <c r="L16" i="14" s="1"/>
  <c r="I15" i="14"/>
  <c r="L15" i="14" s="1"/>
  <c r="I14" i="14" l="1"/>
  <c r="L14" i="14" s="1"/>
  <c r="I13" i="14"/>
  <c r="L13" i="14" s="1"/>
  <c r="AE540" i="1" l="1"/>
  <c r="AE488" i="1"/>
  <c r="C334" i="1" l="1"/>
  <c r="C259" i="1"/>
  <c r="C199" i="1"/>
  <c r="C140" i="1"/>
  <c r="C90" i="1"/>
  <c r="C34" i="1"/>
  <c r="I12" i="14" l="1"/>
  <c r="L12" i="14" s="1"/>
  <c r="I11" i="14"/>
  <c r="L11" i="14" s="1"/>
  <c r="I10" i="14"/>
  <c r="L10" i="14" s="1"/>
  <c r="I4" i="14" l="1"/>
  <c r="L4" i="14" s="1"/>
  <c r="I5" i="14"/>
  <c r="L5" i="14" s="1"/>
  <c r="I6" i="14"/>
  <c r="L6" i="14" s="1"/>
  <c r="I7" i="14"/>
  <c r="L7" i="14" s="1"/>
  <c r="I8" i="14"/>
  <c r="L8" i="14" s="1"/>
  <c r="I9" i="14"/>
  <c r="L9" i="14" s="1"/>
  <c r="I3" i="14"/>
  <c r="L3" i="14" s="1"/>
  <c r="L78" i="14" l="1"/>
  <c r="AA1232" i="1" l="1"/>
  <c r="AF1232" i="1" s="1"/>
  <c r="AA1231" i="1"/>
  <c r="AF1231" i="1" s="1"/>
  <c r="AA1230" i="1" l="1"/>
  <c r="AF1230" i="1" s="1"/>
  <c r="AA1229" i="1"/>
  <c r="AF1229" i="1" s="1"/>
  <c r="AA1228" i="1"/>
  <c r="AF1228" i="1" s="1"/>
  <c r="AF1227" i="1"/>
  <c r="AA1226" i="1"/>
  <c r="AF1226" i="1" s="1"/>
  <c r="AA1225" i="1"/>
  <c r="AF1225" i="1" s="1"/>
  <c r="AA1224" i="1"/>
  <c r="AF1224" i="1" s="1"/>
  <c r="AA1223" i="1"/>
  <c r="AF1223" i="1" s="1"/>
  <c r="AA1222" i="1" l="1"/>
  <c r="AF1222" i="1" s="1"/>
  <c r="AA1221" i="1"/>
  <c r="AF1221" i="1" s="1"/>
  <c r="AA1220" i="1"/>
  <c r="AF1220" i="1" s="1"/>
  <c r="AA1219" i="1"/>
  <c r="AF1219" i="1" s="1"/>
  <c r="AA1218" i="1"/>
  <c r="AF1218" i="1" s="1"/>
  <c r="AA1212" i="1" l="1"/>
  <c r="AA1213" i="1"/>
  <c r="AA1214" i="1"/>
  <c r="AA1215" i="1"/>
  <c r="AF1215" i="1" s="1"/>
  <c r="AA1201" i="1"/>
  <c r="AF1216" i="1"/>
  <c r="AA1217" i="1"/>
  <c r="AF1217" i="1" s="1"/>
  <c r="AF1214" i="1"/>
  <c r="AF1213" i="1" l="1"/>
  <c r="AF1212" i="1"/>
  <c r="AF1211" i="1"/>
  <c r="AA1210" i="1"/>
  <c r="AF1210" i="1" s="1"/>
  <c r="AA1209" i="1" l="1"/>
  <c r="AF1209" i="1" s="1"/>
  <c r="AA1208" i="1"/>
  <c r="AF1208" i="1" s="1"/>
  <c r="AA1199" i="1" l="1"/>
  <c r="AF1199" i="1" s="1"/>
  <c r="AA1200" i="1"/>
  <c r="AF1200" i="1" s="1"/>
  <c r="AA1203" i="1"/>
  <c r="AF1203" i="1" s="1"/>
  <c r="AA1207" i="1"/>
  <c r="AF1207" i="1" s="1"/>
  <c r="AA1206" i="1"/>
  <c r="AF1206" i="1" s="1"/>
  <c r="AF1205" i="1" l="1"/>
  <c r="AA1204" i="1" l="1"/>
  <c r="AF1204" i="1" s="1"/>
  <c r="AF1201" i="1" l="1"/>
  <c r="AA1202" i="1"/>
  <c r="AF1202" i="1" s="1"/>
  <c r="AA1181" i="1" l="1"/>
  <c r="AF1198" i="1"/>
  <c r="AF1197" i="1"/>
  <c r="AA1196" i="1"/>
  <c r="AF1196" i="1" s="1"/>
  <c r="AA1195" i="1" l="1"/>
  <c r="AF1195" i="1" s="1"/>
  <c r="AA1140" i="1" l="1"/>
  <c r="AA1194" i="1" l="1"/>
  <c r="AF1194" i="1" s="1"/>
  <c r="AA1193" i="1"/>
  <c r="AF1193" i="1" s="1"/>
  <c r="AA1192" i="1"/>
  <c r="AF1192" i="1" s="1"/>
  <c r="AA1191" i="1" l="1"/>
  <c r="AF1191" i="1" s="1"/>
  <c r="AA1190" i="1" l="1"/>
  <c r="AF1190" i="1" s="1"/>
  <c r="AA1189" i="1"/>
  <c r="AF1189" i="1" s="1"/>
  <c r="AA1188" i="1" l="1"/>
  <c r="AF1188" i="1" s="1"/>
  <c r="AA1185" i="1"/>
  <c r="AF1185" i="1" s="1"/>
  <c r="AA1184" i="1"/>
  <c r="AF1184" i="1" s="1"/>
  <c r="AA1187" i="1"/>
  <c r="AF1187" i="1" s="1"/>
  <c r="AA1177" i="1"/>
  <c r="AF1177" i="1" s="1"/>
  <c r="AA1178" i="1"/>
  <c r="AF1178" i="1" s="1"/>
  <c r="AA1186" i="1"/>
  <c r="AF1186" i="1" s="1"/>
  <c r="AA1183" i="1"/>
  <c r="AF1183" i="1" s="1"/>
  <c r="AA1182" i="1"/>
  <c r="AF1182" i="1" s="1"/>
  <c r="AF1181" i="1"/>
  <c r="AA1180" i="1"/>
  <c r="AF1180" i="1" s="1"/>
  <c r="AA1179" i="1"/>
  <c r="AF1179" i="1" s="1"/>
  <c r="AA1176" i="1"/>
  <c r="AF1176" i="1" s="1"/>
  <c r="AA1175" i="1" l="1"/>
  <c r="AF1175" i="1" s="1"/>
  <c r="C1172" i="1" l="1"/>
  <c r="AA1171" i="1" l="1"/>
  <c r="AF1171" i="1" s="1"/>
  <c r="AA1170" i="1"/>
  <c r="AA1169" i="1"/>
  <c r="AA1166" i="1"/>
  <c r="AD1171" i="1" l="1"/>
  <c r="AD1166" i="1"/>
  <c r="AF1166" i="1"/>
  <c r="AD1169" i="1"/>
  <c r="AF1169" i="1"/>
  <c r="AD1170" i="1"/>
  <c r="AF1170" i="1"/>
  <c r="AA1162" i="1"/>
  <c r="AA1163" i="1"/>
  <c r="AD1162" i="1" l="1"/>
  <c r="AF1162" i="1"/>
  <c r="AD1163" i="1"/>
  <c r="AF1163" i="1"/>
  <c r="AA1168" i="1"/>
  <c r="AA1167" i="1"/>
  <c r="AA1165" i="1"/>
  <c r="AA1164" i="1"/>
  <c r="AF1164" i="1" s="1"/>
  <c r="AA1161" i="1"/>
  <c r="AD1161" i="1" l="1"/>
  <c r="AF1161" i="1"/>
  <c r="AD1168" i="1"/>
  <c r="AF1168" i="1"/>
  <c r="AD1164" i="1"/>
  <c r="AD1165" i="1"/>
  <c r="AF1165" i="1"/>
  <c r="AD1167" i="1"/>
  <c r="AF1167" i="1"/>
  <c r="AA1154" i="1"/>
  <c r="AF1154" i="1" s="1"/>
  <c r="AA1160" i="1" l="1"/>
  <c r="AA1159" i="1"/>
  <c r="AA1158" i="1"/>
  <c r="AA1157" i="1"/>
  <c r="AF1157" i="1" s="1"/>
  <c r="AA1156" i="1"/>
  <c r="AA1155" i="1"/>
  <c r="AD1154" i="1"/>
  <c r="AA1153" i="1"/>
  <c r="AA1152" i="1"/>
  <c r="AD1152" i="1" l="1"/>
  <c r="AF1152" i="1"/>
  <c r="AD1156" i="1"/>
  <c r="AF1156" i="1"/>
  <c r="AD1160" i="1"/>
  <c r="AF1160" i="1"/>
  <c r="AD1153" i="1"/>
  <c r="AF1153" i="1"/>
  <c r="AD1157" i="1"/>
  <c r="AD1158" i="1"/>
  <c r="AF1158" i="1"/>
  <c r="AD1155" i="1"/>
  <c r="AF1155" i="1"/>
  <c r="AD1159" i="1"/>
  <c r="AF1159" i="1"/>
  <c r="AA1151" i="1"/>
  <c r="AA1150" i="1"/>
  <c r="AA1149" i="1"/>
  <c r="AA1126" i="1"/>
  <c r="AF1126" i="1" s="1"/>
  <c r="AD1151" i="1" l="1"/>
  <c r="AF1151" i="1"/>
  <c r="AD1149" i="1"/>
  <c r="AF1149" i="1"/>
  <c r="AD1150" i="1"/>
  <c r="AF1150" i="1"/>
  <c r="C801" i="1"/>
  <c r="AK716" i="1" l="1"/>
  <c r="AA1148" i="1" l="1"/>
  <c r="AA1147" i="1"/>
  <c r="AA1146" i="1"/>
  <c r="AA1145" i="1"/>
  <c r="AA1144" i="1"/>
  <c r="AA1143" i="1"/>
  <c r="AA1142" i="1"/>
  <c r="AD1144" i="1" l="1"/>
  <c r="AF1144" i="1"/>
  <c r="AD1148" i="1"/>
  <c r="AF1148" i="1"/>
  <c r="AD1145" i="1"/>
  <c r="AF1145" i="1"/>
  <c r="AD1142" i="1"/>
  <c r="AF1142" i="1"/>
  <c r="AD1146" i="1"/>
  <c r="AF1146" i="1"/>
  <c r="AD1143" i="1"/>
  <c r="AF1143" i="1"/>
  <c r="AD1147" i="1"/>
  <c r="AF1147" i="1"/>
  <c r="AA1141" i="1"/>
  <c r="AA1139" i="1"/>
  <c r="AA1138" i="1"/>
  <c r="AA1137" i="1"/>
  <c r="AA1136" i="1"/>
  <c r="AD1139" i="1" l="1"/>
  <c r="AF1139" i="1"/>
  <c r="AD1136" i="1"/>
  <c r="AF1136" i="1"/>
  <c r="AD1140" i="1"/>
  <c r="AF1140" i="1"/>
  <c r="AD1137" i="1"/>
  <c r="AF1137" i="1"/>
  <c r="AD1141" i="1"/>
  <c r="AF1141" i="1"/>
  <c r="AD1138" i="1"/>
  <c r="AF1138" i="1"/>
  <c r="C977" i="1"/>
  <c r="AA1135" i="1" l="1"/>
  <c r="AA1134" i="1"/>
  <c r="AA1133" i="1"/>
  <c r="AA1132" i="1"/>
  <c r="AA1131" i="1"/>
  <c r="AA1130" i="1"/>
  <c r="AA1129" i="1"/>
  <c r="AF1129" i="1" s="1"/>
  <c r="AA1128" i="1"/>
  <c r="AA1127" i="1"/>
  <c r="AD1126" i="1"/>
  <c r="AA1125" i="1"/>
  <c r="AA1124" i="1"/>
  <c r="AA1123" i="1"/>
  <c r="AD1123" i="1" s="1"/>
  <c r="AA1122" i="1"/>
  <c r="AA1121" i="1"/>
  <c r="AA1120" i="1"/>
  <c r="AA1119" i="1"/>
  <c r="AA1116" i="1"/>
  <c r="AA1117" i="1"/>
  <c r="AA1118" i="1"/>
  <c r="AD1119" i="1" l="1"/>
  <c r="AF1119" i="1"/>
  <c r="AF1123" i="1"/>
  <c r="AD1127" i="1"/>
  <c r="AF1127" i="1"/>
  <c r="AD1131" i="1"/>
  <c r="AF1131" i="1"/>
  <c r="AD1135" i="1"/>
  <c r="AF1135" i="1"/>
  <c r="AD1118" i="1"/>
  <c r="AF1118" i="1"/>
  <c r="AD1120" i="1"/>
  <c r="AF1120" i="1"/>
  <c r="AD1124" i="1"/>
  <c r="AF1124" i="1"/>
  <c r="AD1128" i="1"/>
  <c r="AF1128" i="1"/>
  <c r="AD1132" i="1"/>
  <c r="AF1132" i="1"/>
  <c r="AD1117" i="1"/>
  <c r="AF1117" i="1"/>
  <c r="AD1121" i="1"/>
  <c r="AF1121" i="1"/>
  <c r="AD1125" i="1"/>
  <c r="AF1125" i="1"/>
  <c r="AD1129" i="1"/>
  <c r="AD1133" i="1"/>
  <c r="AF1133" i="1"/>
  <c r="AD1116" i="1"/>
  <c r="AF1116" i="1"/>
  <c r="AD1122" i="1"/>
  <c r="AF1122" i="1"/>
  <c r="AD1130" i="1"/>
  <c r="AF1130" i="1"/>
  <c r="AD1134" i="1"/>
  <c r="AF1134" i="1"/>
  <c r="AA1115" i="1"/>
  <c r="AA1114" i="1"/>
  <c r="AA1113" i="1"/>
  <c r="AD1113" i="1" l="1"/>
  <c r="AF1113" i="1"/>
  <c r="AD1114" i="1"/>
  <c r="AF1114" i="1"/>
  <c r="AF1172" i="1" s="1"/>
  <c r="AD1115" i="1"/>
  <c r="AF1115" i="1"/>
  <c r="AA1102" i="1"/>
  <c r="AD1172" i="1" l="1"/>
  <c r="C1109" i="1"/>
  <c r="AA1108" i="1"/>
  <c r="AD1108" i="1" s="1"/>
  <c r="AA1107" i="1"/>
  <c r="AD1107" i="1" s="1"/>
  <c r="AA1106" i="1"/>
  <c r="AD1106" i="1" s="1"/>
  <c r="AA1105" i="1"/>
  <c r="AD1105" i="1" s="1"/>
  <c r="AA1104" i="1"/>
  <c r="AD1104" i="1" s="1"/>
  <c r="AA1103" i="1"/>
  <c r="AD1103" i="1" s="1"/>
  <c r="AD1102" i="1"/>
  <c r="AA1101" i="1"/>
  <c r="AD1101" i="1" s="1"/>
  <c r="AD1066" i="1" l="1"/>
  <c r="AD1077" i="1"/>
  <c r="AD1078" i="1"/>
  <c r="AA1071" i="1" l="1"/>
  <c r="AD1071" i="1" s="1"/>
  <c r="AA1100" i="1"/>
  <c r="AD1100" i="1" s="1"/>
  <c r="AA1099" i="1"/>
  <c r="AD1099" i="1" s="1"/>
  <c r="AA1098" i="1"/>
  <c r="AD1098" i="1" s="1"/>
  <c r="AA1097" i="1"/>
  <c r="AD1097" i="1" s="1"/>
  <c r="AA1096" i="1"/>
  <c r="AD1096" i="1" s="1"/>
  <c r="AA1095" i="1"/>
  <c r="AD1095" i="1" s="1"/>
  <c r="AA1094" i="1"/>
  <c r="AD1094" i="1" s="1"/>
  <c r="AA1093" i="1"/>
  <c r="AD1093" i="1" s="1"/>
  <c r="AA1091" i="1"/>
  <c r="AD1091" i="1" s="1"/>
  <c r="AA1092" i="1"/>
  <c r="AD1092" i="1" s="1"/>
  <c r="AA1090" i="1"/>
  <c r="AD1090" i="1" s="1"/>
  <c r="AA1089" i="1"/>
  <c r="AD1089" i="1" s="1"/>
  <c r="AA1088" i="1"/>
  <c r="AD1088" i="1" s="1"/>
  <c r="AA1087" i="1"/>
  <c r="AD1087" i="1" s="1"/>
  <c r="AA1086" i="1" l="1"/>
  <c r="AD1086" i="1" s="1"/>
  <c r="AA1085" i="1" l="1"/>
  <c r="AD1085" i="1" s="1"/>
  <c r="AA1084" i="1"/>
  <c r="AD1084" i="1" s="1"/>
  <c r="AA1083" i="1"/>
  <c r="AD1083" i="1" s="1"/>
  <c r="AA1082" i="1"/>
  <c r="AD1082" i="1" s="1"/>
  <c r="AA1081" i="1"/>
  <c r="AD1081" i="1" s="1"/>
  <c r="AA1080" i="1"/>
  <c r="AD1080" i="1" s="1"/>
  <c r="AA1079" i="1" l="1"/>
  <c r="AD1079" i="1" s="1"/>
  <c r="AA1076" i="1"/>
  <c r="AD1076" i="1" s="1"/>
  <c r="AA1075" i="1"/>
  <c r="AD1075" i="1" s="1"/>
  <c r="AA1074" i="1"/>
  <c r="AD1074" i="1" s="1"/>
  <c r="AA1073" i="1" l="1"/>
  <c r="AD1073" i="1" s="1"/>
  <c r="AA1072" i="1"/>
  <c r="AD1072" i="1" s="1"/>
  <c r="AA1069" i="1" l="1"/>
  <c r="AD1069" i="1" s="1"/>
  <c r="AA1070" i="1"/>
  <c r="AD1070" i="1" s="1"/>
  <c r="AA1068" i="1"/>
  <c r="AD1068" i="1" s="1"/>
  <c r="AA1067" i="1"/>
  <c r="AD1067" i="1" s="1"/>
  <c r="AA1065" i="1"/>
  <c r="AD1065" i="1" s="1"/>
  <c r="AA1064" i="1"/>
  <c r="AD1064" i="1" s="1"/>
  <c r="AA1063" i="1"/>
  <c r="AD1063" i="1" s="1"/>
  <c r="AA1062" i="1"/>
  <c r="AD1062" i="1" s="1"/>
  <c r="AA1061" i="1" l="1"/>
  <c r="AD1061" i="1" s="1"/>
  <c r="AA1060" i="1"/>
  <c r="AD1060" i="1" s="1"/>
  <c r="AA1059" i="1"/>
  <c r="AD1059" i="1" s="1"/>
  <c r="AA1054" i="1" l="1"/>
  <c r="AD1054" i="1" s="1"/>
  <c r="AA1055" i="1"/>
  <c r="AD1055" i="1" s="1"/>
  <c r="AA1056" i="1"/>
  <c r="AD1056" i="1" s="1"/>
  <c r="AA1057" i="1"/>
  <c r="AD1057" i="1" s="1"/>
  <c r="AA1058" i="1"/>
  <c r="AD1058" i="1" s="1"/>
  <c r="AA1053" i="1" l="1"/>
  <c r="AD1053" i="1" s="1"/>
  <c r="AA1052" i="1"/>
  <c r="AD1052" i="1" s="1"/>
  <c r="AD1109" i="1" l="1"/>
  <c r="C1048" i="1"/>
  <c r="AA1047" i="1" l="1"/>
  <c r="AD1047" i="1" s="1"/>
  <c r="AA1046" i="1"/>
  <c r="AD1046" i="1" s="1"/>
  <c r="AA1045" i="1"/>
  <c r="AD1045" i="1" s="1"/>
  <c r="AA1044" i="1"/>
  <c r="AD1044" i="1" s="1"/>
  <c r="AA1043" i="1" l="1"/>
  <c r="AD1043" i="1" s="1"/>
  <c r="AA1042" i="1"/>
  <c r="AD1042" i="1" s="1"/>
  <c r="AA1041" i="1"/>
  <c r="AD1041" i="1" s="1"/>
  <c r="AA1040" i="1"/>
  <c r="AD1040" i="1" s="1"/>
  <c r="AA1039" i="1"/>
  <c r="AD1039" i="1" s="1"/>
  <c r="AA1038" i="1"/>
  <c r="AD1038" i="1" s="1"/>
  <c r="AA1037" i="1"/>
  <c r="AD1037" i="1" s="1"/>
  <c r="AA1036" i="1"/>
  <c r="AD1036" i="1" s="1"/>
  <c r="AA1035" i="1" l="1"/>
  <c r="AD1035" i="1" s="1"/>
  <c r="AA1034" i="1" l="1"/>
  <c r="AD1034" i="1" s="1"/>
  <c r="AA1021" i="1" l="1"/>
  <c r="AD1021" i="1" l="1"/>
  <c r="AA1033" i="1" l="1"/>
  <c r="AD1033" i="1" s="1"/>
  <c r="AA1032" i="1"/>
  <c r="AD1032" i="1" s="1"/>
  <c r="AA1031" i="1"/>
  <c r="AD1031" i="1" s="1"/>
  <c r="AA1030" i="1"/>
  <c r="AD1030" i="1" s="1"/>
  <c r="AA1029" i="1"/>
  <c r="AD1029" i="1" s="1"/>
  <c r="AA1028" i="1"/>
  <c r="AD1028" i="1" s="1"/>
  <c r="AA1026" i="1"/>
  <c r="AD1026" i="1" s="1"/>
  <c r="AA1027" i="1"/>
  <c r="AD1027" i="1" s="1"/>
  <c r="AA1025" i="1"/>
  <c r="AD1025" i="1" s="1"/>
  <c r="AA1024" i="1"/>
  <c r="AD1024" i="1" s="1"/>
  <c r="AA1023" i="1" l="1"/>
  <c r="AD1023" i="1" s="1"/>
  <c r="AA1022" i="1"/>
  <c r="AD1022" i="1" s="1"/>
  <c r="AA1020" i="1"/>
  <c r="AD1020" i="1" s="1"/>
  <c r="AA1019" i="1"/>
  <c r="AD1019" i="1" s="1"/>
  <c r="AA1018" i="1"/>
  <c r="AD1018" i="1" s="1"/>
  <c r="AC979" i="1" l="1"/>
  <c r="AA1017" i="1" l="1"/>
  <c r="AD1017" i="1" s="1"/>
  <c r="AA1016" i="1"/>
  <c r="AD1016" i="1" s="1"/>
  <c r="AA1015" i="1"/>
  <c r="AD1015" i="1" s="1"/>
  <c r="AA1014" i="1"/>
  <c r="AD1014" i="1" s="1"/>
  <c r="AA1013" i="1"/>
  <c r="AD1013" i="1" s="1"/>
  <c r="AA1012" i="1"/>
  <c r="AD1012" i="1" s="1"/>
  <c r="AA1011" i="1" l="1"/>
  <c r="AD1011" i="1" s="1"/>
  <c r="AA1008" i="1"/>
  <c r="AD1008" i="1" s="1"/>
  <c r="AA1010" i="1"/>
  <c r="AD1010" i="1" s="1"/>
  <c r="AA1009" i="1"/>
  <c r="AD1009" i="1" s="1"/>
  <c r="AA1007" i="1"/>
  <c r="AD1007" i="1" s="1"/>
  <c r="AA1006" i="1" l="1"/>
  <c r="AD1006" i="1" s="1"/>
  <c r="AA1005" i="1"/>
  <c r="AD1005" i="1" s="1"/>
  <c r="AA1004" i="1"/>
  <c r="AD1004" i="1" s="1"/>
  <c r="AA1003" i="1" l="1"/>
  <c r="AD1003" i="1" s="1"/>
  <c r="AA1002" i="1" l="1"/>
  <c r="AD1002" i="1" s="1"/>
  <c r="AA1000" i="1"/>
  <c r="AD1000" i="1" s="1"/>
  <c r="AA999" i="1"/>
  <c r="AD999" i="1" s="1"/>
  <c r="AA1001" i="1" l="1"/>
  <c r="AD1001" i="1" s="1"/>
  <c r="AA998" i="1"/>
  <c r="AD998" i="1" s="1"/>
  <c r="AA997" i="1"/>
  <c r="AD997" i="1" s="1"/>
  <c r="AA996" i="1"/>
  <c r="AD996" i="1" s="1"/>
  <c r="AA995" i="1"/>
  <c r="AD995" i="1" s="1"/>
  <c r="AA994" i="1" l="1"/>
  <c r="AD994" i="1" s="1"/>
  <c r="AA993" i="1"/>
  <c r="AD993" i="1" s="1"/>
  <c r="AI991" i="1" l="1"/>
  <c r="AA992" i="1" l="1"/>
  <c r="AD992" i="1" s="1"/>
  <c r="AA991" i="1"/>
  <c r="AD991" i="1" s="1"/>
  <c r="AA990" i="1"/>
  <c r="AD990" i="1" s="1"/>
  <c r="AA989" i="1"/>
  <c r="AD989" i="1" s="1"/>
  <c r="AA988" i="1" l="1"/>
  <c r="AD988" i="1" s="1"/>
  <c r="AA987" i="1"/>
  <c r="AD987" i="1" s="1"/>
  <c r="AA986" i="1" l="1"/>
  <c r="AD986" i="1" s="1"/>
  <c r="AA985" i="1"/>
  <c r="AD985" i="1" s="1"/>
  <c r="AA983" i="1" l="1"/>
  <c r="AD983" i="1" s="1"/>
  <c r="AA984" i="1"/>
  <c r="AD984" i="1" s="1"/>
  <c r="AA982" i="1"/>
  <c r="AD982" i="1" s="1"/>
  <c r="AD1048" i="1" s="1"/>
  <c r="AA976" i="1" l="1"/>
  <c r="AD976" i="1" s="1"/>
  <c r="AA975" i="1"/>
  <c r="AD975" i="1" s="1"/>
  <c r="AA974" i="1"/>
  <c r="AD974" i="1" s="1"/>
  <c r="AA973" i="1" l="1"/>
  <c r="AD973" i="1" s="1"/>
  <c r="AA972" i="1"/>
  <c r="AD972" i="1" s="1"/>
  <c r="AA971" i="1" l="1"/>
  <c r="AD971" i="1" s="1"/>
  <c r="AA970" i="1"/>
  <c r="AD970" i="1" s="1"/>
  <c r="AA968" i="1"/>
  <c r="AD968" i="1" s="1"/>
  <c r="AA969" i="1"/>
  <c r="AD969" i="1" s="1"/>
  <c r="AA967" i="1"/>
  <c r="AD967" i="1" s="1"/>
  <c r="AA966" i="1" l="1"/>
  <c r="AD966" i="1" s="1"/>
  <c r="AA965" i="1"/>
  <c r="AD965" i="1" s="1"/>
  <c r="AA964" i="1"/>
  <c r="AD964" i="1" s="1"/>
  <c r="AA963" i="1" l="1"/>
  <c r="AD963" i="1" s="1"/>
  <c r="AA962" i="1"/>
  <c r="AD962" i="1" s="1"/>
  <c r="AA957" i="1" l="1"/>
  <c r="AD957" i="1" s="1"/>
  <c r="AA961" i="1" l="1"/>
  <c r="AD961" i="1" s="1"/>
  <c r="AA960" i="1"/>
  <c r="AD960" i="1" s="1"/>
  <c r="AA959" i="1"/>
  <c r="AD959" i="1" s="1"/>
  <c r="AA958" i="1"/>
  <c r="AD958" i="1" s="1"/>
  <c r="AA956" i="1"/>
  <c r="AD956" i="1" s="1"/>
  <c r="AA955" i="1" l="1"/>
  <c r="AD955" i="1" s="1"/>
  <c r="AA954" i="1"/>
  <c r="AD954" i="1" s="1"/>
  <c r="AA953" i="1" l="1"/>
  <c r="AD953" i="1" s="1"/>
  <c r="AA952" i="1"/>
  <c r="AD952" i="1" s="1"/>
  <c r="AA943" i="1" l="1"/>
  <c r="AD943" i="1" s="1"/>
  <c r="AA951" i="1" l="1"/>
  <c r="AD951" i="1" s="1"/>
  <c r="AA950" i="1"/>
  <c r="AD950" i="1" s="1"/>
  <c r="AA949" i="1" l="1"/>
  <c r="AD949" i="1" s="1"/>
  <c r="AA948" i="1"/>
  <c r="AD948" i="1" s="1"/>
  <c r="AA942" i="1" l="1"/>
  <c r="AD942" i="1" s="1"/>
  <c r="AA941" i="1"/>
  <c r="AD941" i="1" s="1"/>
  <c r="AA947" i="1"/>
  <c r="AD947" i="1" s="1"/>
  <c r="AA946" i="1"/>
  <c r="AD946" i="1" s="1"/>
  <c r="AA945" i="1"/>
  <c r="AD945" i="1" s="1"/>
  <c r="AH940" i="1" l="1"/>
  <c r="AI940" i="1" s="1"/>
  <c r="AA944" i="1"/>
  <c r="AD944" i="1" s="1"/>
  <c r="AA940" i="1"/>
  <c r="AD940" i="1" s="1"/>
  <c r="AA939" i="1" l="1"/>
  <c r="AD939" i="1" s="1"/>
  <c r="AA889" i="1" l="1"/>
  <c r="AA911" i="1" l="1"/>
  <c r="AA937" i="1" l="1"/>
  <c r="AD937" i="1" s="1"/>
  <c r="AA936" i="1" l="1"/>
  <c r="AD936" i="1" s="1"/>
  <c r="AA938" i="1"/>
  <c r="AD938" i="1" s="1"/>
  <c r="AH932" i="1" l="1"/>
  <c r="AB932" i="1" s="1"/>
  <c r="AA935" i="1" l="1"/>
  <c r="AD935" i="1" s="1"/>
  <c r="AA934" i="1"/>
  <c r="AD934" i="1" s="1"/>
  <c r="AA933" i="1"/>
  <c r="AD933" i="1" s="1"/>
  <c r="AA932" i="1"/>
  <c r="AD932" i="1" s="1"/>
  <c r="AA931" i="1"/>
  <c r="AD931" i="1" s="1"/>
  <c r="AB930" i="1" l="1"/>
  <c r="AB979" i="1" s="1"/>
  <c r="AD979" i="1" s="1"/>
  <c r="AG979" i="1" s="1"/>
  <c r="N930" i="1"/>
  <c r="AH930" i="1"/>
  <c r="AA930" i="1"/>
  <c r="AD930" i="1" s="1"/>
  <c r="AA929" i="1" l="1"/>
  <c r="AD929" i="1" s="1"/>
  <c r="AA928" i="1" l="1"/>
  <c r="AA927" i="1"/>
  <c r="AD927" i="1" s="1"/>
  <c r="AA921" i="1"/>
  <c r="AD921" i="1" s="1"/>
  <c r="AD928" i="1" l="1"/>
  <c r="AI928" i="1" s="1"/>
  <c r="AA926" i="1"/>
  <c r="AD926" i="1" s="1"/>
  <c r="AA925" i="1"/>
  <c r="AD925" i="1" s="1"/>
  <c r="AA924" i="1"/>
  <c r="AD924" i="1" s="1"/>
  <c r="AA923" i="1"/>
  <c r="AD923" i="1" s="1"/>
  <c r="AA922" i="1"/>
  <c r="AD922" i="1" s="1"/>
  <c r="AD978" i="1" l="1"/>
  <c r="AI978" i="1" s="1"/>
  <c r="AA900" i="1"/>
  <c r="AD900" i="1" s="1"/>
  <c r="AA913" i="1" l="1"/>
  <c r="AA912" i="1"/>
  <c r="AA910" i="1"/>
  <c r="AA909" i="1"/>
  <c r="AA908" i="1"/>
  <c r="AA904" i="1"/>
  <c r="AA903" i="1"/>
  <c r="AA902" i="1"/>
  <c r="AA899" i="1"/>
  <c r="AA898" i="1"/>
  <c r="AA897" i="1"/>
  <c r="AA896" i="1"/>
  <c r="AA895" i="1"/>
  <c r="AA894" i="1"/>
  <c r="AA891" i="1"/>
  <c r="AH896" i="1" l="1"/>
  <c r="AI896" i="1" s="1"/>
  <c r="AA915" i="1" l="1"/>
  <c r="AD915" i="1" s="1"/>
  <c r="AA914" i="1"/>
  <c r="AD914" i="1" s="1"/>
  <c r="AD913" i="1"/>
  <c r="AD912" i="1"/>
  <c r="AD911" i="1"/>
  <c r="AD910" i="1"/>
  <c r="AD909" i="1"/>
  <c r="AD908" i="1"/>
  <c r="AA907" i="1"/>
  <c r="AD907" i="1" s="1"/>
  <c r="AA906" i="1"/>
  <c r="AD906" i="1" s="1"/>
  <c r="AA905" i="1"/>
  <c r="AD905" i="1" s="1"/>
  <c r="AD904" i="1"/>
  <c r="AD903" i="1"/>
  <c r="AD902" i="1"/>
  <c r="AA901" i="1"/>
  <c r="AD901" i="1" s="1"/>
  <c r="AD899" i="1"/>
  <c r="AD898" i="1"/>
  <c r="AD897" i="1"/>
  <c r="AD895" i="1"/>
  <c r="AD894" i="1"/>
  <c r="AD896" i="1"/>
  <c r="AA893" i="1" l="1"/>
  <c r="AD893" i="1" s="1"/>
  <c r="AA892" i="1"/>
  <c r="AD892" i="1" s="1"/>
  <c r="AD891" i="1"/>
  <c r="AA890" i="1"/>
  <c r="AD890" i="1" s="1"/>
  <c r="AD889" i="1"/>
  <c r="AA888" i="1"/>
  <c r="AD888" i="1" s="1"/>
  <c r="AA887" i="1"/>
  <c r="AD887" i="1" s="1"/>
  <c r="AA886" i="1"/>
  <c r="AD886" i="1" s="1"/>
  <c r="AA879" i="1" l="1"/>
  <c r="AD879" i="1" s="1"/>
  <c r="AA885" i="1"/>
  <c r="AD885" i="1" s="1"/>
  <c r="AA884" i="1"/>
  <c r="AD884" i="1" s="1"/>
  <c r="AA883" i="1" l="1"/>
  <c r="AD883" i="1" s="1"/>
  <c r="AA882" i="1"/>
  <c r="AD882" i="1" s="1"/>
  <c r="AA881" i="1"/>
  <c r="AD881" i="1" s="1"/>
  <c r="AA880" i="1" l="1"/>
  <c r="AD880" i="1" s="1"/>
  <c r="AA878" i="1" l="1"/>
  <c r="AD878" i="1" s="1"/>
  <c r="AA876" i="1"/>
  <c r="AA877" i="1" l="1"/>
  <c r="AD876" i="1" l="1"/>
  <c r="AD877" i="1"/>
  <c r="AA875" i="1" l="1"/>
  <c r="AD875" i="1" s="1"/>
  <c r="AA874" i="1" l="1"/>
  <c r="AD874" i="1" s="1"/>
  <c r="AA873" i="1"/>
  <c r="AD873" i="1" s="1"/>
  <c r="AA872" i="1"/>
  <c r="AD872" i="1" s="1"/>
  <c r="AA871" i="1"/>
  <c r="AD871" i="1" s="1"/>
  <c r="AA870" i="1" l="1"/>
  <c r="AD870" i="1" s="1"/>
  <c r="AD916" i="1" s="1"/>
  <c r="AA865" i="1" l="1"/>
  <c r="AD865" i="1" s="1"/>
  <c r="AA864" i="1" l="1"/>
  <c r="AD864" i="1" s="1"/>
  <c r="AA863" i="1"/>
  <c r="AD863" i="1" s="1"/>
  <c r="AA862" i="1"/>
  <c r="AD862" i="1" s="1"/>
  <c r="AA861" i="1"/>
  <c r="AD861" i="1" s="1"/>
  <c r="AA860" i="1"/>
  <c r="AD860" i="1" s="1"/>
  <c r="AA859" i="1" l="1"/>
  <c r="AD859" i="1" s="1"/>
  <c r="AA858" i="1" l="1"/>
  <c r="AD858" i="1" s="1"/>
  <c r="AA857" i="1"/>
  <c r="AD857" i="1" s="1"/>
  <c r="AA856" i="1"/>
  <c r="AD856" i="1" s="1"/>
  <c r="AA855" i="1" l="1"/>
  <c r="AD855" i="1" s="1"/>
  <c r="AA854" i="1"/>
  <c r="AD854" i="1" s="1"/>
  <c r="AA853" i="1" l="1"/>
  <c r="AD853" i="1" s="1"/>
  <c r="AA852" i="1" l="1"/>
  <c r="AD852" i="1" s="1"/>
  <c r="AA851" i="1"/>
  <c r="AD851" i="1" s="1"/>
  <c r="AA850" i="1" l="1"/>
  <c r="AD850" i="1" s="1"/>
  <c r="AA849" i="1"/>
  <c r="AD849" i="1" s="1"/>
  <c r="AA848" i="1"/>
  <c r="AD848" i="1" s="1"/>
  <c r="AA847" i="1"/>
  <c r="AD847" i="1" s="1"/>
  <c r="AA846" i="1"/>
  <c r="AD846" i="1" s="1"/>
  <c r="AA845" i="1"/>
  <c r="AD845" i="1" s="1"/>
  <c r="AA844" i="1" l="1"/>
  <c r="AD844" i="1" s="1"/>
  <c r="AA843" i="1"/>
  <c r="AD843" i="1" s="1"/>
  <c r="AA842" i="1"/>
  <c r="AD842" i="1" s="1"/>
  <c r="AA841" i="1" l="1"/>
  <c r="AD841" i="1" s="1"/>
  <c r="AA840" i="1"/>
  <c r="AD840" i="1" s="1"/>
  <c r="AA839" i="1"/>
  <c r="AD839" i="1" s="1"/>
  <c r="AA838" i="1"/>
  <c r="AD838" i="1" s="1"/>
  <c r="AA837" i="1"/>
  <c r="AD837" i="1" s="1"/>
  <c r="AA836" i="1" l="1"/>
  <c r="AD836" i="1" s="1"/>
  <c r="AA835" i="1"/>
  <c r="AD835" i="1" s="1"/>
  <c r="AA834" i="1"/>
  <c r="AD834" i="1" s="1"/>
  <c r="AA833" i="1"/>
  <c r="AD833" i="1" s="1"/>
  <c r="AA832" i="1"/>
  <c r="AD832" i="1" s="1"/>
  <c r="AA831" i="1"/>
  <c r="AD831" i="1" s="1"/>
  <c r="AA830" i="1"/>
  <c r="AD830" i="1" s="1"/>
  <c r="AA829" i="1"/>
  <c r="AD829" i="1" s="1"/>
  <c r="AA828" i="1"/>
  <c r="AD828" i="1" s="1"/>
  <c r="AA827" i="1"/>
  <c r="AD827" i="1" s="1"/>
  <c r="AA826" i="1" l="1"/>
  <c r="AD826" i="1" s="1"/>
  <c r="AA825" i="1"/>
  <c r="AD825" i="1" s="1"/>
  <c r="AA824" i="1"/>
  <c r="AD824" i="1" s="1"/>
  <c r="AA823" i="1"/>
  <c r="AD823" i="1" s="1"/>
  <c r="AA822" i="1"/>
  <c r="AD822" i="1" s="1"/>
  <c r="AA821" i="1"/>
  <c r="AD821" i="1" s="1"/>
  <c r="AA820" i="1"/>
  <c r="AD820" i="1" s="1"/>
  <c r="AA819" i="1"/>
  <c r="AD819" i="1" s="1"/>
  <c r="AA818" i="1"/>
  <c r="AD818" i="1" s="1"/>
  <c r="AA817" i="1"/>
  <c r="AD817" i="1" s="1"/>
  <c r="AA816" i="1"/>
  <c r="AD816" i="1" s="1"/>
  <c r="AA734" i="1" l="1"/>
  <c r="AA815" i="1" l="1"/>
  <c r="AD815" i="1" s="1"/>
  <c r="AA814" i="1"/>
  <c r="AD814" i="1" s="1"/>
  <c r="AA813" i="1"/>
  <c r="AD813" i="1" l="1"/>
  <c r="AA812" i="1"/>
  <c r="AD812" i="1" s="1"/>
  <c r="AA811" i="1"/>
  <c r="AD811" i="1" s="1"/>
  <c r="AA810" i="1"/>
  <c r="AD810" i="1" s="1"/>
  <c r="AA809" i="1"/>
  <c r="AD809" i="1" s="1"/>
  <c r="AA808" i="1"/>
  <c r="AD808" i="1" s="1"/>
  <c r="AA807" i="1"/>
  <c r="AD807" i="1" s="1"/>
  <c r="AA806" i="1" l="1"/>
  <c r="AD806" i="1" s="1"/>
  <c r="AI866" i="1" s="1"/>
  <c r="AA713" i="1"/>
  <c r="AA800" i="1" l="1"/>
  <c r="AD800" i="1" s="1"/>
  <c r="AA799" i="1"/>
  <c r="AD799" i="1" s="1"/>
  <c r="AA798" i="1"/>
  <c r="AD798" i="1" s="1"/>
  <c r="AA797" i="1"/>
  <c r="AD797" i="1" s="1"/>
  <c r="AA795" i="1"/>
  <c r="AD795" i="1" s="1"/>
  <c r="AA796" i="1"/>
  <c r="AD796" i="1" s="1"/>
  <c r="AA794" i="1"/>
  <c r="AD794" i="1" s="1"/>
  <c r="AA793" i="1"/>
  <c r="AD793" i="1" s="1"/>
  <c r="AA792" i="1"/>
  <c r="AD792" i="1" s="1"/>
  <c r="AA791" i="1"/>
  <c r="AD791" i="1" s="1"/>
  <c r="AA790" i="1" l="1"/>
  <c r="AD790" i="1" s="1"/>
  <c r="AA789" i="1"/>
  <c r="AD789" i="1" s="1"/>
  <c r="AJ736" i="1" l="1"/>
  <c r="AL749" i="1"/>
  <c r="AM749" i="1" s="1"/>
  <c r="AA787" i="1"/>
  <c r="AD787" i="1" l="1"/>
  <c r="AA788" i="1"/>
  <c r="AD788" i="1" s="1"/>
  <c r="AA786" i="1" l="1"/>
  <c r="AD786" i="1" s="1"/>
  <c r="AA785" i="1"/>
  <c r="AD785" i="1" s="1"/>
  <c r="AA784" i="1"/>
  <c r="AD784" i="1" s="1"/>
  <c r="AA783" i="1" l="1"/>
  <c r="AD783" i="1" s="1"/>
  <c r="AA782" i="1"/>
  <c r="AD782" i="1" s="1"/>
  <c r="AA781" i="1"/>
  <c r="AD781" i="1" s="1"/>
  <c r="AA780" i="1"/>
  <c r="AD780" i="1" s="1"/>
  <c r="AA779" i="1"/>
  <c r="AD779" i="1" s="1"/>
  <c r="AA778" i="1"/>
  <c r="AD778" i="1" s="1"/>
  <c r="AA777" i="1"/>
  <c r="AD777" i="1" s="1"/>
  <c r="AA776" i="1" l="1"/>
  <c r="AD776" i="1" s="1"/>
  <c r="AA775" i="1"/>
  <c r="AD775" i="1" s="1"/>
  <c r="AA774" i="1"/>
  <c r="AD774" i="1" s="1"/>
  <c r="AA773" i="1"/>
  <c r="AD773" i="1" s="1"/>
  <c r="AA772" i="1"/>
  <c r="AD772" i="1" s="1"/>
  <c r="AA771" i="1"/>
  <c r="AD771" i="1" s="1"/>
  <c r="AA770" i="1"/>
  <c r="AD770" i="1" s="1"/>
  <c r="AA769" i="1"/>
  <c r="AD769" i="1" s="1"/>
  <c r="AA768" i="1"/>
  <c r="AD768" i="1" s="1"/>
  <c r="AA767" i="1"/>
  <c r="AD767" i="1" l="1"/>
  <c r="AA766" i="1"/>
  <c r="AD766" i="1" s="1"/>
  <c r="AA765" i="1"/>
  <c r="AD765" i="1" s="1"/>
  <c r="AA764" i="1"/>
  <c r="AD764" i="1" s="1"/>
  <c r="AA763" i="1"/>
  <c r="AD763" i="1" s="1"/>
  <c r="AA762" i="1"/>
  <c r="AD762" i="1" s="1"/>
  <c r="AA761" i="1"/>
  <c r="AD761" i="1" s="1"/>
  <c r="AA760" i="1"/>
  <c r="AD760" i="1" s="1"/>
  <c r="AA759" i="1"/>
  <c r="AD759" i="1" s="1"/>
  <c r="AA750" i="1" l="1"/>
  <c r="AD750" i="1" s="1"/>
  <c r="AA749" i="1"/>
  <c r="AD749" i="1" s="1"/>
  <c r="AA758" i="1"/>
  <c r="AA757" i="1"/>
  <c r="AA756" i="1" l="1"/>
  <c r="AD756" i="1" s="1"/>
  <c r="AD758" i="1"/>
  <c r="AD757" i="1"/>
  <c r="AA755" i="1"/>
  <c r="AD755" i="1" s="1"/>
  <c r="AA754" i="1" l="1"/>
  <c r="AD754" i="1" s="1"/>
  <c r="AA753" i="1"/>
  <c r="AD753" i="1" s="1"/>
  <c r="AA752" i="1"/>
  <c r="AD752" i="1" s="1"/>
  <c r="AA751" i="1"/>
  <c r="AD751" i="1" s="1"/>
  <c r="AA748" i="1"/>
  <c r="AD748" i="1" s="1"/>
  <c r="AA747" i="1"/>
  <c r="AD747" i="1" s="1"/>
  <c r="AA746" i="1"/>
  <c r="AD746" i="1" s="1"/>
  <c r="AA745" i="1"/>
  <c r="AD745" i="1" s="1"/>
  <c r="AA744" i="1" l="1"/>
  <c r="AD744" i="1" s="1"/>
  <c r="AA743" i="1" l="1"/>
  <c r="AD743" i="1" s="1"/>
  <c r="AA742" i="1"/>
  <c r="AD742" i="1" s="1"/>
  <c r="AA741" i="1"/>
  <c r="AD741" i="1" s="1"/>
  <c r="AA740" i="1"/>
  <c r="AD740" i="1" s="1"/>
  <c r="AA739" i="1" l="1"/>
  <c r="AD739" i="1" s="1"/>
  <c r="AA738" i="1"/>
  <c r="AD738" i="1" s="1"/>
  <c r="AA737" i="1"/>
  <c r="AD737" i="1" s="1"/>
  <c r="AA736" i="1"/>
  <c r="AD736" i="1" s="1"/>
  <c r="AD734" i="1" l="1"/>
  <c r="AA735" i="1"/>
  <c r="AD735" i="1" s="1"/>
  <c r="AA733" i="1"/>
  <c r="AD733" i="1" s="1"/>
  <c r="AA732" i="1"/>
  <c r="AD732" i="1" s="1"/>
  <c r="AA731" i="1"/>
  <c r="AD731" i="1" l="1"/>
  <c r="AD801" i="1" s="1"/>
  <c r="AA801" i="1"/>
  <c r="C727" i="1"/>
  <c r="AA726" i="1" l="1"/>
  <c r="AD726" i="1" s="1"/>
  <c r="AG689" i="1" l="1"/>
  <c r="AG726" i="1"/>
  <c r="AG725" i="1"/>
  <c r="AG724" i="1"/>
  <c r="AG723" i="1"/>
  <c r="AG722" i="1"/>
  <c r="AG721" i="1"/>
  <c r="AG720" i="1"/>
  <c r="AG719" i="1"/>
  <c r="AG718" i="1"/>
  <c r="AG717" i="1"/>
  <c r="AG716" i="1"/>
  <c r="AG715" i="1"/>
  <c r="AG714" i="1"/>
  <c r="AG713" i="1"/>
  <c r="AG712" i="1"/>
  <c r="AG711" i="1"/>
  <c r="AG710" i="1"/>
  <c r="AG709" i="1"/>
  <c r="AG708" i="1"/>
  <c r="AG707" i="1"/>
  <c r="AG706" i="1"/>
  <c r="AG705" i="1"/>
  <c r="AG704" i="1"/>
  <c r="AG703" i="1"/>
  <c r="AG702" i="1"/>
  <c r="AG701" i="1"/>
  <c r="AG700" i="1"/>
  <c r="AG699" i="1"/>
  <c r="AG698" i="1"/>
  <c r="AG697" i="1"/>
  <c r="AG696" i="1"/>
  <c r="AG695" i="1"/>
  <c r="AG694" i="1"/>
  <c r="AG693" i="1"/>
  <c r="AG692" i="1"/>
  <c r="AG691" i="1"/>
  <c r="AG690" i="1"/>
  <c r="AG688" i="1"/>
  <c r="AG687" i="1"/>
  <c r="AG686" i="1"/>
  <c r="AG685" i="1"/>
  <c r="AG684" i="1"/>
  <c r="AG683" i="1"/>
  <c r="AG682" i="1"/>
  <c r="AG681" i="1"/>
  <c r="AG680" i="1"/>
  <c r="AG679" i="1"/>
  <c r="AG678" i="1"/>
  <c r="AG677" i="1"/>
  <c r="AG676" i="1"/>
  <c r="AG675" i="1"/>
  <c r="AG674" i="1"/>
  <c r="AG673" i="1"/>
  <c r="AG672" i="1"/>
  <c r="AG671" i="1"/>
  <c r="AG670" i="1"/>
  <c r="AG669" i="1"/>
  <c r="AG668" i="1"/>
  <c r="AG667" i="1"/>
  <c r="AG666" i="1"/>
  <c r="AG665" i="1"/>
  <c r="AG664" i="1"/>
  <c r="AG663" i="1"/>
  <c r="AG662" i="1"/>
  <c r="AG661" i="1"/>
  <c r="AG660" i="1"/>
  <c r="AA725" i="1" l="1"/>
  <c r="AD725" i="1" s="1"/>
  <c r="AA724" i="1"/>
  <c r="AD724" i="1" s="1"/>
  <c r="AA723" i="1"/>
  <c r="AD723" i="1" s="1"/>
  <c r="AA722" i="1"/>
  <c r="AD722" i="1" s="1"/>
  <c r="AA716" i="1" l="1"/>
  <c r="AD716" i="1" s="1"/>
  <c r="AA721" i="1"/>
  <c r="AD721" i="1" s="1"/>
  <c r="AA720" i="1"/>
  <c r="AD720" i="1" s="1"/>
  <c r="AA719" i="1"/>
  <c r="AD719" i="1" s="1"/>
  <c r="AA718" i="1"/>
  <c r="AD718" i="1" s="1"/>
  <c r="AA717" i="1"/>
  <c r="AD717" i="1" s="1"/>
  <c r="AA715" i="1"/>
  <c r="AD715" i="1" s="1"/>
  <c r="AA714" i="1"/>
  <c r="AD714" i="1" s="1"/>
  <c r="AD713" i="1"/>
  <c r="AA712" i="1"/>
  <c r="AD712" i="1" s="1"/>
  <c r="AA711" i="1"/>
  <c r="AD711" i="1" s="1"/>
  <c r="AA710" i="1"/>
  <c r="AD710" i="1" s="1"/>
  <c r="AA709" i="1" l="1"/>
  <c r="AD709" i="1" s="1"/>
  <c r="AA708" i="1" l="1"/>
  <c r="AD708" i="1" s="1"/>
  <c r="AA707" i="1"/>
  <c r="AD707" i="1" s="1"/>
  <c r="AA706" i="1" l="1"/>
  <c r="AD706" i="1" s="1"/>
  <c r="AA704" i="1" l="1"/>
  <c r="AD704" i="1" s="1"/>
  <c r="AA705" i="1"/>
  <c r="AD705" i="1" s="1"/>
  <c r="AA703" i="1"/>
  <c r="AD703" i="1" s="1"/>
  <c r="AA702" i="1" l="1"/>
  <c r="AD702" i="1" s="1"/>
  <c r="AA701" i="1" l="1"/>
  <c r="AD701" i="1" s="1"/>
  <c r="AA700" i="1"/>
  <c r="AD700" i="1" s="1"/>
  <c r="AA699" i="1"/>
  <c r="AD699" i="1" s="1"/>
  <c r="AA694" i="1"/>
  <c r="AD694" i="1" s="1"/>
  <c r="AA695" i="1"/>
  <c r="AD695" i="1" s="1"/>
  <c r="AA696" i="1"/>
  <c r="AD696" i="1" s="1"/>
  <c r="AA697" i="1"/>
  <c r="AD697" i="1" s="1"/>
  <c r="AA698" i="1"/>
  <c r="AD698" i="1" s="1"/>
  <c r="AA693" i="1" l="1"/>
  <c r="AD693" i="1" s="1"/>
  <c r="AA688" i="1" l="1"/>
  <c r="AD688" i="1" s="1"/>
  <c r="AA692" i="1" l="1"/>
  <c r="AD692" i="1" s="1"/>
  <c r="AA691" i="1"/>
  <c r="AD691" i="1" s="1"/>
  <c r="AA690" i="1"/>
  <c r="AD690" i="1" s="1"/>
  <c r="AA689" i="1"/>
  <c r="AD689" i="1" s="1"/>
  <c r="AA598" i="1"/>
  <c r="AA686" i="1" l="1"/>
  <c r="AD686" i="1" s="1"/>
  <c r="AA687" i="1"/>
  <c r="AD687" i="1" s="1"/>
  <c r="AA685" i="1"/>
  <c r="AD685" i="1" s="1"/>
  <c r="AA684" i="1"/>
  <c r="AD684" i="1" s="1"/>
  <c r="AA683" i="1"/>
  <c r="AD683" i="1" s="1"/>
  <c r="AA682" i="1" l="1"/>
  <c r="AD682" i="1" s="1"/>
  <c r="AA681" i="1"/>
  <c r="AD681" i="1" s="1"/>
  <c r="AA680" i="1" l="1"/>
  <c r="AD680" i="1" s="1"/>
  <c r="AA679" i="1" l="1"/>
  <c r="AD679" i="1" s="1"/>
  <c r="AA678" i="1"/>
  <c r="AD678" i="1" s="1"/>
  <c r="AA677" i="1" l="1"/>
  <c r="AD677" i="1" s="1"/>
  <c r="AA676" i="1"/>
  <c r="AD676" i="1" s="1"/>
  <c r="AA675" i="1" l="1"/>
  <c r="AD675" i="1" s="1"/>
  <c r="AA674" i="1"/>
  <c r="AD674" i="1" s="1"/>
  <c r="AA673" i="1" l="1"/>
  <c r="AD673" i="1" s="1"/>
  <c r="AA672" i="1"/>
  <c r="AD672" i="1" s="1"/>
  <c r="AA671" i="1"/>
  <c r="AD671" i="1" s="1"/>
  <c r="AA670" i="1"/>
  <c r="AD670" i="1" s="1"/>
  <c r="AA669" i="1" l="1"/>
  <c r="AD669" i="1" s="1"/>
  <c r="AA668" i="1"/>
  <c r="AD668" i="1" s="1"/>
  <c r="AA667" i="1"/>
  <c r="AD667" i="1" s="1"/>
  <c r="AA666" i="1"/>
  <c r="AD666" i="1" s="1"/>
  <c r="AA665" i="1" l="1"/>
  <c r="AD665" i="1" s="1"/>
  <c r="AA664" i="1" l="1"/>
  <c r="AD664" i="1" s="1"/>
  <c r="AA663" i="1"/>
  <c r="AD663" i="1" s="1"/>
  <c r="AA662" i="1"/>
  <c r="AD662" i="1" s="1"/>
  <c r="AA661" i="1" l="1"/>
  <c r="AD661" i="1" s="1"/>
  <c r="AA660" i="1"/>
  <c r="AD660" i="1" s="1"/>
  <c r="AA659" i="1"/>
  <c r="N659" i="1"/>
  <c r="AG659" i="1" l="1"/>
  <c r="N727" i="1"/>
  <c r="AD659" i="1"/>
  <c r="AD727" i="1" s="1"/>
  <c r="AA727" i="1"/>
  <c r="C655" i="1"/>
  <c r="AA654" i="1" l="1"/>
  <c r="AD654" i="1" s="1"/>
  <c r="AA653" i="1" l="1"/>
  <c r="AD653" i="1" s="1"/>
  <c r="AA652" i="1"/>
  <c r="AD652" i="1" s="1"/>
  <c r="AA651" i="1"/>
  <c r="AD651" i="1" s="1"/>
  <c r="AA650" i="1"/>
  <c r="AD650" i="1" s="1"/>
  <c r="AB649" i="1"/>
  <c r="AA649" i="1"/>
  <c r="AA648" i="1"/>
  <c r="AD648" i="1" s="1"/>
  <c r="AD649" i="1" l="1"/>
  <c r="AB645" i="1"/>
  <c r="AA647" i="1"/>
  <c r="AD647" i="1" s="1"/>
  <c r="AA646" i="1"/>
  <c r="AD646" i="1" s="1"/>
  <c r="AA645" i="1"/>
  <c r="AA644" i="1"/>
  <c r="AD644" i="1" s="1"/>
  <c r="AA643" i="1"/>
  <c r="AD643" i="1" s="1"/>
  <c r="AA642" i="1"/>
  <c r="AD642" i="1" s="1"/>
  <c r="AA641" i="1"/>
  <c r="AD641" i="1" s="1"/>
  <c r="AD645" i="1" l="1"/>
  <c r="AA640" i="1"/>
  <c r="AD640" i="1" s="1"/>
  <c r="AA639" i="1"/>
  <c r="AD639" i="1" s="1"/>
  <c r="AA638" i="1" l="1"/>
  <c r="AD638" i="1" s="1"/>
  <c r="AA637" i="1"/>
  <c r="AD637" i="1" s="1"/>
  <c r="AA636" i="1"/>
  <c r="AD636" i="1" s="1"/>
  <c r="N636" i="1"/>
  <c r="AA635" i="1"/>
  <c r="AD635" i="1" s="1"/>
  <c r="AA634" i="1" l="1"/>
  <c r="AD634" i="1" s="1"/>
  <c r="AA633" i="1"/>
  <c r="AD633" i="1" s="1"/>
  <c r="AA632" i="1"/>
  <c r="AD632" i="1" s="1"/>
  <c r="AA631" i="1" l="1"/>
  <c r="AD631" i="1" s="1"/>
  <c r="AA630" i="1" l="1"/>
  <c r="AD630" i="1" s="1"/>
  <c r="N630" i="1"/>
  <c r="AA629" i="1"/>
  <c r="AD629" i="1" s="1"/>
  <c r="N629" i="1"/>
  <c r="AA628" i="1"/>
  <c r="AD628" i="1" s="1"/>
  <c r="AA627" i="1"/>
  <c r="AD627" i="1" s="1"/>
  <c r="AA626" i="1"/>
  <c r="AD626" i="1" s="1"/>
  <c r="AA625" i="1" l="1"/>
  <c r="AD625" i="1" s="1"/>
  <c r="AA624" i="1"/>
  <c r="AD624" i="1" s="1"/>
  <c r="N622" i="1" l="1"/>
  <c r="AA623" i="1"/>
  <c r="AD623" i="1" s="1"/>
  <c r="AA622" i="1"/>
  <c r="AD622" i="1" s="1"/>
  <c r="AA621" i="1"/>
  <c r="AD621" i="1" s="1"/>
  <c r="N620" i="1" l="1"/>
  <c r="AA620" i="1" l="1"/>
  <c r="AD620" i="1" s="1"/>
  <c r="AA619" i="1"/>
  <c r="AD619" i="1" s="1"/>
  <c r="AA618" i="1"/>
  <c r="AD618" i="1" s="1"/>
  <c r="AB617" i="1" l="1"/>
  <c r="N617" i="1"/>
  <c r="AA617" i="1" l="1"/>
  <c r="AD617" i="1" s="1"/>
  <c r="N612" i="1" l="1"/>
  <c r="N609" i="1"/>
  <c r="N605" i="1"/>
  <c r="AB616" i="1"/>
  <c r="N616" i="1"/>
  <c r="N655" i="1" l="1"/>
  <c r="AA616" i="1"/>
  <c r="AD616" i="1" s="1"/>
  <c r="AA615" i="1"/>
  <c r="AD615" i="1" s="1"/>
  <c r="AA614" i="1"/>
  <c r="AD614" i="1" s="1"/>
  <c r="AA612" i="1" l="1"/>
  <c r="AD612" i="1" s="1"/>
  <c r="AA613" i="1"/>
  <c r="AD613" i="1" s="1"/>
  <c r="AA611" i="1" l="1"/>
  <c r="AD611" i="1" s="1"/>
  <c r="AA610" i="1"/>
  <c r="AD610" i="1" s="1"/>
  <c r="AA609" i="1"/>
  <c r="AD609" i="1" s="1"/>
  <c r="AA608" i="1"/>
  <c r="AD608" i="1" s="1"/>
  <c r="AA607" i="1"/>
  <c r="AD607" i="1" s="1"/>
  <c r="AA606" i="1"/>
  <c r="AD606" i="1" s="1"/>
  <c r="AA605" i="1"/>
  <c r="AD605" i="1" s="1"/>
  <c r="AA604" i="1"/>
  <c r="AD604" i="1" s="1"/>
  <c r="AA600" i="1" l="1"/>
  <c r="AD600" i="1" s="1"/>
  <c r="AA603" i="1"/>
  <c r="AD603" i="1" s="1"/>
  <c r="AB602" i="1"/>
  <c r="AA602" i="1"/>
  <c r="AA601" i="1"/>
  <c r="AD601" i="1" s="1"/>
  <c r="AA599" i="1"/>
  <c r="AD598" i="1"/>
  <c r="AD599" i="1" l="1"/>
  <c r="AA655" i="1"/>
  <c r="AD602" i="1"/>
  <c r="C595" i="1"/>
  <c r="AD655" i="1" l="1"/>
  <c r="AH655" i="1" s="1"/>
  <c r="AA594" i="1"/>
  <c r="AD594" i="1" s="1"/>
  <c r="AA593" i="1"/>
  <c r="AD593" i="1" s="1"/>
  <c r="AA592" i="1"/>
  <c r="AD592" i="1" s="1"/>
  <c r="AA580" i="1"/>
  <c r="AD580" i="1" s="1"/>
  <c r="AA591" i="1" l="1"/>
  <c r="AD591" i="1" s="1"/>
  <c r="AA590" i="1"/>
  <c r="AD590" i="1" s="1"/>
  <c r="AA589" i="1"/>
  <c r="AD589" i="1" s="1"/>
  <c r="AA588" i="1"/>
  <c r="AD588" i="1" s="1"/>
  <c r="AA587" i="1"/>
  <c r="AD587" i="1" s="1"/>
  <c r="AA586" i="1" l="1"/>
  <c r="AD586" i="1" s="1"/>
  <c r="AA585" i="1"/>
  <c r="AD585" i="1" s="1"/>
  <c r="AA584" i="1"/>
  <c r="AD584" i="1" s="1"/>
  <c r="AA583" i="1"/>
  <c r="AD583" i="1" s="1"/>
  <c r="AA582" i="1" l="1"/>
  <c r="AD582" i="1" s="1"/>
  <c r="AA581" i="1"/>
  <c r="AD581" i="1" s="1"/>
  <c r="AA579" i="1"/>
  <c r="AD579" i="1" s="1"/>
  <c r="AA578" i="1"/>
  <c r="AD578" i="1" s="1"/>
  <c r="AA577" i="1"/>
  <c r="AD577" i="1" s="1"/>
  <c r="AA576" i="1"/>
  <c r="AD576" i="1" s="1"/>
  <c r="AA575" i="1" l="1"/>
  <c r="AD575" i="1" s="1"/>
  <c r="AA574" i="1"/>
  <c r="AD574" i="1" s="1"/>
  <c r="AA573" i="1"/>
  <c r="AD573" i="1" s="1"/>
  <c r="AA572" i="1" l="1"/>
  <c r="AD572" i="1" s="1"/>
  <c r="AA571" i="1"/>
  <c r="AD571" i="1" s="1"/>
  <c r="AA570" i="1"/>
  <c r="AD570" i="1" s="1"/>
  <c r="O2" i="9" l="1"/>
  <c r="N2" i="9"/>
  <c r="H25" i="12" l="1"/>
  <c r="G25" i="12"/>
  <c r="C25" i="12"/>
  <c r="D25" i="12" s="1"/>
  <c r="H24" i="12"/>
  <c r="G24" i="12"/>
  <c r="E24" i="12"/>
  <c r="D24" i="12"/>
  <c r="J24" i="12" s="1"/>
  <c r="K24" i="12" s="1"/>
  <c r="C24" i="12"/>
  <c r="H23" i="12"/>
  <c r="G23" i="12"/>
  <c r="D23" i="12"/>
  <c r="E23" i="12" s="1"/>
  <c r="C23" i="12"/>
  <c r="H22" i="12"/>
  <c r="G22" i="12"/>
  <c r="C22" i="12"/>
  <c r="D22" i="12" s="1"/>
  <c r="I21" i="12"/>
  <c r="H21" i="12"/>
  <c r="G21" i="12"/>
  <c r="C21" i="12"/>
  <c r="D21" i="12" s="1"/>
  <c r="H20" i="12"/>
  <c r="G20" i="12"/>
  <c r="C20" i="12"/>
  <c r="D20" i="12" s="1"/>
  <c r="H19" i="12"/>
  <c r="G19" i="12"/>
  <c r="E19" i="12"/>
  <c r="D19" i="12"/>
  <c r="J19" i="12" s="1"/>
  <c r="K19" i="12" s="1"/>
  <c r="C19" i="12"/>
  <c r="H18" i="12"/>
  <c r="G18" i="12"/>
  <c r="D18" i="12"/>
  <c r="J18" i="12" s="1"/>
  <c r="K18" i="12" s="1"/>
  <c r="C18" i="12"/>
  <c r="H17" i="12"/>
  <c r="G17" i="12"/>
  <c r="C17" i="12"/>
  <c r="D17" i="12" s="1"/>
  <c r="H16" i="12"/>
  <c r="G16" i="12"/>
  <c r="C16" i="12"/>
  <c r="D16" i="12" s="1"/>
  <c r="H15" i="12"/>
  <c r="G15" i="12"/>
  <c r="E15" i="12"/>
  <c r="D15" i="12"/>
  <c r="J15" i="12" s="1"/>
  <c r="K15" i="12" s="1"/>
  <c r="C15" i="12"/>
  <c r="H14" i="12"/>
  <c r="G14" i="12"/>
  <c r="D14" i="12"/>
  <c r="J14" i="12" s="1"/>
  <c r="K14" i="12" s="1"/>
  <c r="C14" i="12"/>
  <c r="M13" i="12"/>
  <c r="H13" i="12"/>
  <c r="G13" i="12"/>
  <c r="D13" i="12"/>
  <c r="J13" i="12" s="1"/>
  <c r="K13" i="12" s="1"/>
  <c r="C13" i="12"/>
  <c r="H12" i="12"/>
  <c r="G12" i="12"/>
  <c r="C12" i="12"/>
  <c r="D12" i="12" s="1"/>
  <c r="H11" i="12"/>
  <c r="G11" i="12"/>
  <c r="C11" i="12"/>
  <c r="D11" i="12" s="1"/>
  <c r="I10" i="12"/>
  <c r="H10" i="12"/>
  <c r="G10" i="12"/>
  <c r="C10" i="12"/>
  <c r="D10" i="12" s="1"/>
  <c r="H9" i="12"/>
  <c r="G9" i="12"/>
  <c r="E9" i="12"/>
  <c r="D9" i="12"/>
  <c r="J9" i="12" s="1"/>
  <c r="K9" i="12" s="1"/>
  <c r="C9" i="12"/>
  <c r="H8" i="12"/>
  <c r="G8" i="12"/>
  <c r="D8" i="12"/>
  <c r="E8" i="12" s="1"/>
  <c r="C8" i="12"/>
  <c r="H7" i="12"/>
  <c r="G7" i="12"/>
  <c r="C7" i="12"/>
  <c r="D7" i="12" s="1"/>
  <c r="H6" i="12"/>
  <c r="G6" i="12"/>
  <c r="C6" i="12"/>
  <c r="D6" i="12" s="1"/>
  <c r="H5" i="12"/>
  <c r="G5" i="12"/>
  <c r="E5" i="12"/>
  <c r="D5" i="12"/>
  <c r="J5" i="12" s="1"/>
  <c r="K5" i="12" s="1"/>
  <c r="C5" i="12"/>
  <c r="H4" i="12"/>
  <c r="G4" i="12"/>
  <c r="D4" i="12"/>
  <c r="J4" i="12" s="1"/>
  <c r="K4" i="12" s="1"/>
  <c r="C4" i="12"/>
  <c r="H3" i="12"/>
  <c r="G3" i="12"/>
  <c r="C3" i="12"/>
  <c r="D3" i="12" s="1"/>
  <c r="H2" i="12"/>
  <c r="G2" i="12"/>
  <c r="C2" i="12"/>
  <c r="D2" i="12" s="1"/>
  <c r="E7" i="12" l="1"/>
  <c r="J7" i="12"/>
  <c r="K7" i="12" s="1"/>
  <c r="J10" i="12"/>
  <c r="K10" i="12" s="1"/>
  <c r="E10" i="12"/>
  <c r="E11" i="12"/>
  <c r="J11" i="12"/>
  <c r="K11" i="12" s="1"/>
  <c r="E16" i="12"/>
  <c r="J16" i="12"/>
  <c r="K16" i="12" s="1"/>
  <c r="E3" i="12"/>
  <c r="J3" i="12"/>
  <c r="K3" i="12" s="1"/>
  <c r="E6" i="12"/>
  <c r="J6" i="12"/>
  <c r="K6" i="12" s="1"/>
  <c r="E2" i="12"/>
  <c r="J2" i="12"/>
  <c r="K2" i="12" s="1"/>
  <c r="J21" i="12"/>
  <c r="K21" i="12" s="1"/>
  <c r="E21" i="12"/>
  <c r="E22" i="12"/>
  <c r="J22" i="12"/>
  <c r="K22" i="12" s="1"/>
  <c r="E25" i="12"/>
  <c r="J25" i="12"/>
  <c r="K25" i="12" s="1"/>
  <c r="E12" i="12"/>
  <c r="J12" i="12"/>
  <c r="K12" i="12" s="1"/>
  <c r="E17" i="12"/>
  <c r="J17" i="12"/>
  <c r="K17" i="12" s="1"/>
  <c r="E20" i="12"/>
  <c r="J20" i="12"/>
  <c r="K20" i="12" s="1"/>
  <c r="J8" i="12"/>
  <c r="K8" i="12" s="1"/>
  <c r="J23" i="12"/>
  <c r="K23" i="12" s="1"/>
  <c r="E4" i="12"/>
  <c r="E13" i="12"/>
  <c r="E14" i="12"/>
  <c r="E18" i="12"/>
  <c r="AA569" i="1" l="1"/>
  <c r="AD569" i="1" s="1"/>
  <c r="AA568" i="1"/>
  <c r="AA567" i="1" l="1"/>
  <c r="AD567" i="1" s="1"/>
  <c r="AA566" i="1"/>
  <c r="AD566" i="1" s="1"/>
  <c r="AA565" i="1"/>
  <c r="AD565" i="1" s="1"/>
  <c r="AA564" i="1" l="1"/>
  <c r="AD564" i="1" s="1"/>
  <c r="AA563" i="1"/>
  <c r="AA562" i="1"/>
  <c r="AD562" i="1" s="1"/>
  <c r="AA561" i="1"/>
  <c r="AD561" i="1" s="1"/>
  <c r="AA560" i="1" l="1"/>
  <c r="AD560" i="1" s="1"/>
  <c r="AA559" i="1"/>
  <c r="AD559" i="1" s="1"/>
  <c r="AA558" i="1"/>
  <c r="AD558" i="1" s="1"/>
  <c r="AA557" i="1"/>
  <c r="AD557" i="1" s="1"/>
  <c r="AA556" i="1" l="1"/>
  <c r="AD556" i="1" s="1"/>
  <c r="AA555" i="1" l="1"/>
  <c r="AA554" i="1"/>
  <c r="AD554" i="1" s="1"/>
  <c r="AA553" i="1"/>
  <c r="AD553" i="1" s="1"/>
  <c r="AA552" i="1" l="1"/>
  <c r="AD552" i="1" s="1"/>
  <c r="AA551" i="1" l="1"/>
  <c r="AD551" i="1" s="1"/>
  <c r="AA550" i="1"/>
  <c r="AD550" i="1" s="1"/>
  <c r="AA549" i="1"/>
  <c r="AA548" i="1" l="1"/>
  <c r="AD548" i="1" s="1"/>
  <c r="AA547" i="1"/>
  <c r="AD547" i="1" s="1"/>
  <c r="AA546" i="1"/>
  <c r="AD546" i="1" s="1"/>
  <c r="AA545" i="1"/>
  <c r="AA544" i="1"/>
  <c r="AD544" i="1" s="1"/>
  <c r="AA543" i="1"/>
  <c r="AD543" i="1" s="1"/>
  <c r="AD595" i="1" l="1"/>
  <c r="AH595" i="1" s="1"/>
  <c r="C540" i="1"/>
  <c r="AA539" i="1" l="1"/>
  <c r="AD539" i="1" s="1"/>
  <c r="AA538" i="1"/>
  <c r="AD538" i="1" s="1"/>
  <c r="AA537" i="1"/>
  <c r="AD537" i="1" s="1"/>
  <c r="AB536" i="1" l="1"/>
  <c r="AA536" i="1"/>
  <c r="AA535" i="1"/>
  <c r="AD535" i="1" s="1"/>
  <c r="AA534" i="1"/>
  <c r="AD534" i="1" s="1"/>
  <c r="AA533" i="1"/>
  <c r="AD533" i="1" s="1"/>
  <c r="AA532" i="1"/>
  <c r="AD532" i="1" s="1"/>
  <c r="AA531" i="1"/>
  <c r="AD531" i="1" s="1"/>
  <c r="AD536" i="1" l="1"/>
  <c r="AA529" i="1"/>
  <c r="AD529" i="1" s="1"/>
  <c r="AA530" i="1"/>
  <c r="AD530" i="1" s="1"/>
  <c r="AA528" i="1"/>
  <c r="AD528" i="1" s="1"/>
  <c r="AA527" i="1"/>
  <c r="AD527" i="1" s="1"/>
  <c r="AA526" i="1"/>
  <c r="AD526" i="1" s="1"/>
  <c r="AA525" i="1" l="1"/>
  <c r="AD525" i="1" s="1"/>
  <c r="AA524" i="1"/>
  <c r="AD524" i="1" s="1"/>
  <c r="AA523" i="1" l="1"/>
  <c r="AD523" i="1" s="1"/>
  <c r="AA522" i="1"/>
  <c r="AD522" i="1" s="1"/>
  <c r="AA521" i="1"/>
  <c r="AD521" i="1" s="1"/>
  <c r="AA519" i="1"/>
  <c r="AA520" i="1"/>
  <c r="AD520" i="1" s="1"/>
  <c r="AD519" i="1" l="1"/>
  <c r="AA513" i="1"/>
  <c r="AD513" i="1" s="1"/>
  <c r="AA514" i="1"/>
  <c r="AD514" i="1" s="1"/>
  <c r="AA515" i="1"/>
  <c r="AD515" i="1" s="1"/>
  <c r="AA516" i="1"/>
  <c r="AD516" i="1" s="1"/>
  <c r="AA517" i="1"/>
  <c r="AD517" i="1" s="1"/>
  <c r="AA518" i="1"/>
  <c r="AD518" i="1" s="1"/>
  <c r="AA512" i="1"/>
  <c r="AD512" i="1" s="1"/>
  <c r="AA511" i="1" l="1"/>
  <c r="AD511" i="1" s="1"/>
  <c r="AA510" i="1" l="1"/>
  <c r="AD510" i="1" s="1"/>
  <c r="AA509" i="1"/>
  <c r="AD509" i="1" s="1"/>
  <c r="AA508" i="1"/>
  <c r="AD508" i="1" s="1"/>
  <c r="AA507" i="1"/>
  <c r="AD507" i="1" s="1"/>
  <c r="AA506" i="1"/>
  <c r="AD506" i="1" s="1"/>
  <c r="AA505" i="1" l="1"/>
  <c r="AD505" i="1" s="1"/>
  <c r="AA504" i="1"/>
  <c r="AD504" i="1" s="1"/>
  <c r="AA503" i="1"/>
  <c r="AD503" i="1" s="1"/>
  <c r="AA502" i="1"/>
  <c r="AD502" i="1" s="1"/>
  <c r="AD501" i="1" l="1"/>
  <c r="AA500" i="1"/>
  <c r="AD500" i="1" s="1"/>
  <c r="AA499" i="1"/>
  <c r="AD499" i="1" s="1"/>
  <c r="AA498" i="1"/>
  <c r="AD498" i="1" s="1"/>
  <c r="AA497" i="1"/>
  <c r="AD497" i="1" s="1"/>
  <c r="AA496" i="1" l="1"/>
  <c r="AD496" i="1" s="1"/>
  <c r="AA495" i="1"/>
  <c r="AD495" i="1" s="1"/>
  <c r="AA494" i="1"/>
  <c r="AD494" i="1" s="1"/>
  <c r="AA493" i="1" l="1"/>
  <c r="AD493" i="1" s="1"/>
  <c r="AA492" i="1"/>
  <c r="AD492" i="1" s="1"/>
  <c r="AD540" i="1" l="1"/>
  <c r="AA486" i="1"/>
  <c r="AB486" i="1"/>
  <c r="AD486" i="1" l="1"/>
  <c r="C488" i="1"/>
  <c r="AB487" i="1" l="1"/>
  <c r="AA487" i="1"/>
  <c r="AB485" i="1"/>
  <c r="AA485" i="1"/>
  <c r="AA484" i="1"/>
  <c r="AB484" i="1"/>
  <c r="AA483" i="1"/>
  <c r="AB483" i="1"/>
  <c r="AD485" i="1" l="1"/>
  <c r="AD484" i="1"/>
  <c r="AD483" i="1"/>
  <c r="AD487" i="1"/>
  <c r="AB482" i="1"/>
  <c r="AA482" i="1"/>
  <c r="AD482" i="1" l="1"/>
  <c r="AA481" i="1"/>
  <c r="AB481" i="1"/>
  <c r="AB480" i="1"/>
  <c r="AA480" i="1"/>
  <c r="AA479" i="1"/>
  <c r="AB479" i="1"/>
  <c r="AD481" i="1" l="1"/>
  <c r="AD480" i="1"/>
  <c r="AD479" i="1"/>
  <c r="AB478" i="1"/>
  <c r="AA478" i="1"/>
  <c r="AA477" i="1"/>
  <c r="AB477" i="1"/>
  <c r="AB476" i="1"/>
  <c r="AA476" i="1"/>
  <c r="AD476" i="1" l="1"/>
  <c r="AD477" i="1"/>
  <c r="AD478" i="1"/>
  <c r="AA475" i="1"/>
  <c r="AB475" i="1"/>
  <c r="AD475" i="1" l="1"/>
  <c r="AA474" i="1"/>
  <c r="AB474" i="1"/>
  <c r="AA473" i="1"/>
  <c r="AB473" i="1"/>
  <c r="AD473" i="1" l="1"/>
  <c r="AD474" i="1"/>
  <c r="AA472" i="1"/>
  <c r="AB472" i="1"/>
  <c r="AA471" i="1"/>
  <c r="AA468" i="1"/>
  <c r="AA469" i="1"/>
  <c r="AA470" i="1"/>
  <c r="AB471" i="1"/>
  <c r="AB470" i="1"/>
  <c r="AB469" i="1"/>
  <c r="AB468" i="1"/>
  <c r="AD470" i="1" l="1"/>
  <c r="AD468" i="1"/>
  <c r="AD469" i="1"/>
  <c r="AD471" i="1"/>
  <c r="AD472" i="1"/>
  <c r="AA443" i="1"/>
  <c r="AA467" i="1"/>
  <c r="AB467" i="1"/>
  <c r="AA449" i="1"/>
  <c r="AA448" i="1"/>
  <c r="AA446" i="1"/>
  <c r="AA442" i="1"/>
  <c r="Y454" i="1"/>
  <c r="Y453" i="1"/>
  <c r="Y452" i="1"/>
  <c r="AA465" i="1"/>
  <c r="AA466" i="1"/>
  <c r="AB466" i="1"/>
  <c r="AB465" i="1"/>
  <c r="AD465" i="1" l="1"/>
  <c r="AD466" i="1"/>
  <c r="AD467" i="1"/>
  <c r="AA464" i="1"/>
  <c r="AB464" i="1"/>
  <c r="AA463" i="1"/>
  <c r="AB463" i="1"/>
  <c r="AB462" i="1"/>
  <c r="AA462" i="1"/>
  <c r="AA461" i="1"/>
  <c r="AB461" i="1"/>
  <c r="AA460" i="1"/>
  <c r="AD462" i="1" l="1"/>
  <c r="AD463" i="1"/>
  <c r="AD464" i="1"/>
  <c r="AD461" i="1"/>
  <c r="N423" i="1"/>
  <c r="AB460" i="1" l="1"/>
  <c r="AD460" i="1" s="1"/>
  <c r="AA459" i="1" l="1"/>
  <c r="AB459" i="1"/>
  <c r="AA458" i="1"/>
  <c r="AB458" i="1"/>
  <c r="AD458" i="1" l="1"/>
  <c r="AD459" i="1"/>
  <c r="U169" i="1"/>
  <c r="U159" i="1"/>
  <c r="U158" i="1"/>
  <c r="U156" i="1"/>
  <c r="U277" i="1" l="1"/>
  <c r="U275" i="1"/>
  <c r="U258" i="1"/>
  <c r="U239" i="1"/>
  <c r="U217" i="1"/>
  <c r="U210" i="1"/>
  <c r="U209" i="1"/>
  <c r="AA457" i="1" l="1"/>
  <c r="AA456" i="1"/>
  <c r="AB457" i="1"/>
  <c r="AD457" i="1" l="1"/>
  <c r="AB456" i="1"/>
  <c r="AD456" i="1" s="1"/>
  <c r="AB455" i="1"/>
  <c r="AA455" i="1"/>
  <c r="AD455" i="1" l="1"/>
  <c r="U450" i="1"/>
  <c r="AA450" i="1" s="1"/>
  <c r="AA451" i="1"/>
  <c r="AA452" i="1"/>
  <c r="AA453" i="1"/>
  <c r="AA454" i="1"/>
  <c r="AB454" i="1"/>
  <c r="AB453" i="1"/>
  <c r="AD454" i="1" l="1"/>
  <c r="AD453" i="1"/>
  <c r="AB452" i="1"/>
  <c r="AD452" i="1" s="1"/>
  <c r="AB451" i="1" l="1"/>
  <c r="AD451" i="1" s="1"/>
  <c r="AB450" i="1"/>
  <c r="AD450" i="1" s="1"/>
  <c r="AB449" i="1" l="1"/>
  <c r="AD449" i="1" s="1"/>
  <c r="AB448" i="1"/>
  <c r="AA447" i="1"/>
  <c r="AB447" i="1"/>
  <c r="AD448" i="1" l="1"/>
  <c r="AD447" i="1"/>
  <c r="AB446" i="1"/>
  <c r="AD446" i="1" s="1"/>
  <c r="AB445" i="1" l="1"/>
  <c r="AB444" i="1"/>
  <c r="AB443" i="1"/>
  <c r="AD443" i="1" s="1"/>
  <c r="AB442" i="1"/>
  <c r="AD442" i="1" s="1"/>
  <c r="AA444" i="1"/>
  <c r="AA445" i="1"/>
  <c r="AD445" i="1" l="1"/>
  <c r="AD444" i="1"/>
  <c r="C439" i="1"/>
  <c r="AD488" i="1" l="1"/>
  <c r="AH488" i="1" s="1"/>
  <c r="N439" i="1"/>
  <c r="AB437" i="1"/>
  <c r="AG437" i="1" s="1"/>
  <c r="AL436" i="1" l="1"/>
  <c r="AB436" i="1" l="1"/>
  <c r="AG436" i="1" s="1"/>
  <c r="AB438" i="1"/>
  <c r="AG438" i="1" s="1"/>
  <c r="AB435" i="1"/>
  <c r="AG435" i="1" s="1"/>
  <c r="AB434" i="1"/>
  <c r="AG434" i="1" s="1"/>
  <c r="O427" i="1" l="1"/>
  <c r="Q427" i="1" s="1"/>
  <c r="F427" i="1"/>
  <c r="O432" i="1"/>
  <c r="F432" i="1"/>
  <c r="P432" i="1" l="1"/>
  <c r="Q432" i="1"/>
  <c r="P427" i="1"/>
  <c r="AB433" i="1"/>
  <c r="AG433" i="1" s="1"/>
  <c r="AB432" i="1" l="1"/>
  <c r="AG432" i="1" s="1"/>
  <c r="AB431" i="1"/>
  <c r="AG431" i="1" s="1"/>
  <c r="AB430" i="1"/>
  <c r="AG430" i="1" s="1"/>
  <c r="AB428" i="1" l="1"/>
  <c r="AG428" i="1" s="1"/>
  <c r="AB429" i="1"/>
  <c r="AG429" i="1" s="1"/>
  <c r="AB422" i="1" l="1"/>
  <c r="AG422" i="1" s="1"/>
  <c r="AB402" i="1"/>
  <c r="AG402" i="1" s="1"/>
  <c r="AB394" i="1"/>
  <c r="AG394" i="1" s="1"/>
  <c r="AB390" i="1"/>
  <c r="AG390" i="1" s="1"/>
  <c r="AB391" i="1"/>
  <c r="AG391" i="1" s="1"/>
  <c r="AB392" i="1"/>
  <c r="AG392" i="1" s="1"/>
  <c r="AB393" i="1"/>
  <c r="AG393" i="1" s="1"/>
  <c r="AB395" i="1"/>
  <c r="AG395" i="1" s="1"/>
  <c r="AB396" i="1"/>
  <c r="AG396" i="1" s="1"/>
  <c r="AB397" i="1"/>
  <c r="AG397" i="1" s="1"/>
  <c r="AB398" i="1"/>
  <c r="AG398" i="1" s="1"/>
  <c r="AB399" i="1"/>
  <c r="AG399" i="1" s="1"/>
  <c r="AB400" i="1"/>
  <c r="AG400" i="1" s="1"/>
  <c r="AB401" i="1"/>
  <c r="AG401" i="1" s="1"/>
  <c r="AB403" i="1"/>
  <c r="AG403" i="1" s="1"/>
  <c r="AB404" i="1"/>
  <c r="AG404" i="1" s="1"/>
  <c r="AB405" i="1"/>
  <c r="AG405" i="1" s="1"/>
  <c r="AB406" i="1"/>
  <c r="AG406" i="1" s="1"/>
  <c r="AB407" i="1"/>
  <c r="AG407" i="1" s="1"/>
  <c r="AB408" i="1"/>
  <c r="AG408" i="1" s="1"/>
  <c r="AB409" i="1"/>
  <c r="AG409" i="1" s="1"/>
  <c r="AB410" i="1"/>
  <c r="AG410" i="1" s="1"/>
  <c r="AB411" i="1"/>
  <c r="AG411" i="1" s="1"/>
  <c r="AB412" i="1"/>
  <c r="AG412" i="1" s="1"/>
  <c r="AB413" i="1"/>
  <c r="AG413" i="1" s="1"/>
  <c r="AB414" i="1"/>
  <c r="AG414" i="1" s="1"/>
  <c r="AB415" i="1"/>
  <c r="AG415" i="1" s="1"/>
  <c r="AB416" i="1"/>
  <c r="AG416" i="1" s="1"/>
  <c r="AB417" i="1"/>
  <c r="AG417" i="1" s="1"/>
  <c r="AB418" i="1"/>
  <c r="AG418" i="1" s="1"/>
  <c r="AB419" i="1"/>
  <c r="AG419" i="1" s="1"/>
  <c r="AB420" i="1"/>
  <c r="AG420" i="1" s="1"/>
  <c r="AB421" i="1"/>
  <c r="AG421" i="1" s="1"/>
  <c r="AB423" i="1"/>
  <c r="AG423" i="1" s="1"/>
  <c r="AB424" i="1"/>
  <c r="AG424" i="1" s="1"/>
  <c r="AB425" i="1"/>
  <c r="AG425" i="1" s="1"/>
  <c r="AB426" i="1"/>
  <c r="AG426" i="1" s="1"/>
  <c r="AB427" i="1"/>
  <c r="AG427" i="1" s="1"/>
  <c r="AB389" i="1"/>
  <c r="AG389" i="1" l="1"/>
  <c r="AG439" i="1" s="1"/>
  <c r="AB439" i="1"/>
  <c r="F381" i="1" l="1"/>
  <c r="F378" i="1"/>
  <c r="F377" i="1"/>
  <c r="F373" i="1"/>
  <c r="F372" i="1"/>
  <c r="F370" i="1"/>
  <c r="F366" i="1"/>
  <c r="F357" i="1"/>
  <c r="F354" i="1"/>
  <c r="F352" i="1"/>
  <c r="F350" i="1"/>
  <c r="F348" i="1"/>
  <c r="F345" i="1"/>
  <c r="F344" i="1"/>
  <c r="J3" i="9"/>
  <c r="K3" i="9" s="1"/>
  <c r="J4" i="9"/>
  <c r="K4" i="9" s="1"/>
  <c r="J7" i="9"/>
  <c r="K7" i="9" s="1"/>
  <c r="J11" i="9"/>
  <c r="K11" i="9" s="1"/>
  <c r="J16" i="9"/>
  <c r="K16" i="9" s="1"/>
  <c r="J18" i="9"/>
  <c r="K18" i="9" s="1"/>
  <c r="J22" i="9"/>
  <c r="K22" i="9" s="1"/>
  <c r="D4" i="9"/>
  <c r="E4" i="9" s="1"/>
  <c r="D8" i="9"/>
  <c r="E8" i="9" s="1"/>
  <c r="D19" i="9"/>
  <c r="E19" i="9" s="1"/>
  <c r="C17" i="9"/>
  <c r="D17" i="9" s="1"/>
  <c r="E17" i="9" s="1"/>
  <c r="C18" i="9"/>
  <c r="D18" i="9" s="1"/>
  <c r="E18" i="9" s="1"/>
  <c r="C19" i="9"/>
  <c r="C20" i="9"/>
  <c r="D20" i="9" s="1"/>
  <c r="C21" i="9"/>
  <c r="D21" i="9" s="1"/>
  <c r="E21" i="9" s="1"/>
  <c r="C22" i="9"/>
  <c r="D22" i="9" s="1"/>
  <c r="E22" i="9" s="1"/>
  <c r="C23" i="9"/>
  <c r="D23" i="9" s="1"/>
  <c r="C24" i="9"/>
  <c r="D24" i="9" s="1"/>
  <c r="C25" i="9"/>
  <c r="D25" i="9" s="1"/>
  <c r="E25" i="9" s="1"/>
  <c r="C16" i="9"/>
  <c r="D16" i="9" s="1"/>
  <c r="E16" i="9" s="1"/>
  <c r="C14" i="9"/>
  <c r="D14" i="9" s="1"/>
  <c r="C15" i="9"/>
  <c r="D15" i="9" s="1"/>
  <c r="C13" i="9"/>
  <c r="D13" i="9" s="1"/>
  <c r="E13" i="9" s="1"/>
  <c r="C3" i="9"/>
  <c r="D3" i="9" s="1"/>
  <c r="E3" i="9" s="1"/>
  <c r="C4" i="9"/>
  <c r="C5" i="9"/>
  <c r="D5" i="9" s="1"/>
  <c r="E5" i="9" s="1"/>
  <c r="C6" i="9"/>
  <c r="D6" i="9" s="1"/>
  <c r="E6" i="9" s="1"/>
  <c r="C7" i="9"/>
  <c r="D7" i="9" s="1"/>
  <c r="E7" i="9" s="1"/>
  <c r="C8" i="9"/>
  <c r="C9" i="9"/>
  <c r="D9" i="9" s="1"/>
  <c r="E9" i="9" s="1"/>
  <c r="C10" i="9"/>
  <c r="D10" i="9" s="1"/>
  <c r="E10" i="9" s="1"/>
  <c r="C11" i="9"/>
  <c r="D11" i="9" s="1"/>
  <c r="E11" i="9" s="1"/>
  <c r="C12" i="9"/>
  <c r="D12" i="9" s="1"/>
  <c r="C2" i="9"/>
  <c r="D2" i="9" s="1"/>
  <c r="E2" i="9" s="1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H2" i="9"/>
  <c r="G2" i="9"/>
  <c r="E15" i="9" l="1"/>
  <c r="J15" i="9"/>
  <c r="K15" i="9" s="1"/>
  <c r="E20" i="9"/>
  <c r="J20" i="9"/>
  <c r="K20" i="9" s="1"/>
  <c r="E12" i="9"/>
  <c r="J12" i="9"/>
  <c r="K12" i="9" s="1"/>
  <c r="J14" i="9"/>
  <c r="K14" i="9" s="1"/>
  <c r="E14" i="9"/>
  <c r="E23" i="9"/>
  <c r="J23" i="9"/>
  <c r="K23" i="9" s="1"/>
  <c r="E24" i="9"/>
  <c r="J24" i="9"/>
  <c r="K24" i="9" s="1"/>
  <c r="J6" i="9"/>
  <c r="K6" i="9" s="1"/>
  <c r="J8" i="9"/>
  <c r="K8" i="9" s="1"/>
  <c r="J19" i="9"/>
  <c r="K19" i="9" s="1"/>
  <c r="J2" i="9"/>
  <c r="K2" i="9" s="1"/>
  <c r="J10" i="9"/>
  <c r="K10" i="9" s="1"/>
  <c r="J25" i="9"/>
  <c r="K25" i="9" s="1"/>
  <c r="J21" i="9"/>
  <c r="K21" i="9" s="1"/>
  <c r="J17" i="9"/>
  <c r="K17" i="9" s="1"/>
  <c r="J13" i="9"/>
  <c r="K13" i="9" s="1"/>
  <c r="J9" i="9"/>
  <c r="K9" i="9" s="1"/>
  <c r="J5" i="9"/>
  <c r="K5" i="9" s="1"/>
  <c r="AH387" i="1"/>
  <c r="AI387" i="1" s="1"/>
  <c r="C387" i="1" l="1"/>
  <c r="N387" i="1" l="1"/>
  <c r="AB376" i="1"/>
  <c r="AB355" i="1"/>
  <c r="AB337" i="1"/>
  <c r="AB360" i="1"/>
  <c r="AB386" i="1"/>
  <c r="F376" i="1" l="1"/>
  <c r="AB385" i="1" l="1"/>
  <c r="AB384" i="1"/>
  <c r="AB383" i="1"/>
  <c r="AB382" i="1"/>
  <c r="AB381" i="1" l="1"/>
  <c r="AB373" i="1"/>
  <c r="AB374" i="1"/>
  <c r="AB375" i="1"/>
  <c r="AB377" i="1"/>
  <c r="AB378" i="1"/>
  <c r="AB379" i="1"/>
  <c r="AB380" i="1"/>
  <c r="AB356" i="1"/>
  <c r="AB357" i="1"/>
  <c r="AB358" i="1"/>
  <c r="AB359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36" i="1"/>
  <c r="F380" i="1"/>
  <c r="F379" i="1"/>
  <c r="F371" i="1"/>
  <c r="AB387" i="1" l="1"/>
  <c r="AD387" i="1" s="1"/>
  <c r="F349" i="1" l="1"/>
  <c r="F347" i="1"/>
  <c r="F346" i="1"/>
  <c r="F343" i="1"/>
  <c r="F342" i="1"/>
  <c r="F341" i="1"/>
  <c r="F340" i="1"/>
  <c r="F338" i="1"/>
  <c r="F339" i="1"/>
  <c r="F337" i="1"/>
  <c r="F336" i="1"/>
  <c r="F333" i="1"/>
  <c r="O333" i="1"/>
  <c r="P333" i="1" l="1"/>
  <c r="Q333" i="1" s="1"/>
  <c r="R333" i="1"/>
  <c r="O329" i="1"/>
  <c r="O328" i="1"/>
  <c r="F329" i="1"/>
  <c r="F328" i="1"/>
  <c r="O331" i="1"/>
  <c r="R331" i="1" s="1"/>
  <c r="F331" i="1"/>
  <c r="O327" i="1"/>
  <c r="R327" i="1" s="1"/>
  <c r="F327" i="1"/>
  <c r="O326" i="1"/>
  <c r="F326" i="1"/>
  <c r="O324" i="1"/>
  <c r="R324" i="1" s="1"/>
  <c r="F324" i="1"/>
  <c r="O325" i="1"/>
  <c r="R325" i="1" s="1"/>
  <c r="F325" i="1"/>
  <c r="O323" i="1"/>
  <c r="F323" i="1"/>
  <c r="O321" i="1"/>
  <c r="R321" i="1" s="1"/>
  <c r="O322" i="1"/>
  <c r="R322" i="1" s="1"/>
  <c r="O330" i="1"/>
  <c r="R330" i="1" s="1"/>
  <c r="O332" i="1"/>
  <c r="R332" i="1" s="1"/>
  <c r="F332" i="1"/>
  <c r="F330" i="1"/>
  <c r="F322" i="1"/>
  <c r="F321" i="1"/>
  <c r="F320" i="1"/>
  <c r="O320" i="1"/>
  <c r="R320" i="1" s="1"/>
  <c r="P326" i="1" l="1"/>
  <c r="Q326" i="1" s="1"/>
  <c r="P329" i="1"/>
  <c r="Q329" i="1" s="1"/>
  <c r="P328" i="1"/>
  <c r="Q328" i="1" s="1"/>
  <c r="R323" i="1"/>
  <c r="P323" i="1"/>
  <c r="Q323" i="1" s="1"/>
  <c r="R329" i="1"/>
  <c r="R328" i="1"/>
  <c r="P331" i="1"/>
  <c r="Q331" i="1" s="1"/>
  <c r="P327" i="1"/>
  <c r="Q327" i="1" s="1"/>
  <c r="R326" i="1"/>
  <c r="P324" i="1"/>
  <c r="Q324" i="1" s="1"/>
  <c r="P325" i="1"/>
  <c r="Q325" i="1" s="1"/>
  <c r="P332" i="1"/>
  <c r="Q332" i="1" s="1"/>
  <c r="P322" i="1"/>
  <c r="Q322" i="1" s="1"/>
  <c r="P330" i="1"/>
  <c r="Q330" i="1" s="1"/>
  <c r="P321" i="1"/>
  <c r="Q321" i="1" s="1"/>
  <c r="P320" i="1"/>
  <c r="Q320" i="1" s="1"/>
  <c r="O315" i="1"/>
  <c r="R315" i="1" s="1"/>
  <c r="O316" i="1"/>
  <c r="R316" i="1" s="1"/>
  <c r="O317" i="1"/>
  <c r="R317" i="1" s="1"/>
  <c r="O318" i="1"/>
  <c r="R318" i="1" s="1"/>
  <c r="O319" i="1"/>
  <c r="R319" i="1" s="1"/>
  <c r="F319" i="1"/>
  <c r="F318" i="1"/>
  <c r="F317" i="1"/>
  <c r="O313" i="1"/>
  <c r="R313" i="1" s="1"/>
  <c r="F313" i="1"/>
  <c r="F315" i="1"/>
  <c r="F316" i="1"/>
  <c r="O314" i="1"/>
  <c r="F314" i="1"/>
  <c r="O305" i="1"/>
  <c r="R305" i="1" s="1"/>
  <c r="O306" i="1"/>
  <c r="R306" i="1" s="1"/>
  <c r="O307" i="1"/>
  <c r="R307" i="1" s="1"/>
  <c r="O308" i="1"/>
  <c r="R308" i="1" s="1"/>
  <c r="O309" i="1"/>
  <c r="R309" i="1" s="1"/>
  <c r="O310" i="1"/>
  <c r="R310" i="1" s="1"/>
  <c r="O311" i="1"/>
  <c r="R311" i="1" s="1"/>
  <c r="O312" i="1"/>
  <c r="R312" i="1" s="1"/>
  <c r="O299" i="1"/>
  <c r="R299" i="1" s="1"/>
  <c r="O300" i="1"/>
  <c r="R300" i="1" s="1"/>
  <c r="O301" i="1"/>
  <c r="R301" i="1" s="1"/>
  <c r="O302" i="1"/>
  <c r="R302" i="1" s="1"/>
  <c r="O303" i="1"/>
  <c r="O304" i="1"/>
  <c r="R304" i="1" s="1"/>
  <c r="O298" i="1"/>
  <c r="R298" i="1" s="1"/>
  <c r="F312" i="1"/>
  <c r="F311" i="1"/>
  <c r="F310" i="1"/>
  <c r="F309" i="1"/>
  <c r="F308" i="1"/>
  <c r="F307" i="1"/>
  <c r="F306" i="1"/>
  <c r="P315" i="1" l="1"/>
  <c r="Q315" i="1" s="1"/>
  <c r="P317" i="1"/>
  <c r="Q317" i="1" s="1"/>
  <c r="P319" i="1"/>
  <c r="Q319" i="1" s="1"/>
  <c r="P318" i="1"/>
  <c r="Q318" i="1" s="1"/>
  <c r="P316" i="1"/>
  <c r="Q316" i="1" s="1"/>
  <c r="P313" i="1"/>
  <c r="Q313" i="1" s="1"/>
  <c r="R303" i="1"/>
  <c r="P311" i="1"/>
  <c r="Q311" i="1" s="1"/>
  <c r="P309" i="1"/>
  <c r="Q309" i="1" s="1"/>
  <c r="P307" i="1"/>
  <c r="Q307" i="1" s="1"/>
  <c r="P314" i="1"/>
  <c r="Q314" i="1" s="1"/>
  <c r="P312" i="1"/>
  <c r="Q312" i="1" s="1"/>
  <c r="P310" i="1"/>
  <c r="Q310" i="1" s="1"/>
  <c r="P308" i="1"/>
  <c r="Q308" i="1" s="1"/>
  <c r="P306" i="1"/>
  <c r="Q306" i="1" s="1"/>
  <c r="R314" i="1"/>
  <c r="F305" i="1"/>
  <c r="P305" i="1" s="1"/>
  <c r="Q305" i="1" s="1"/>
  <c r="F304" i="1"/>
  <c r="P304" i="1" s="1"/>
  <c r="Q304" i="1" s="1"/>
  <c r="F303" i="1"/>
  <c r="P303" i="1" s="1"/>
  <c r="Q303" i="1" s="1"/>
  <c r="F302" i="1"/>
  <c r="P302" i="1" s="1"/>
  <c r="Q302" i="1" s="1"/>
  <c r="F301" i="1"/>
  <c r="P301" i="1" s="1"/>
  <c r="Q301" i="1" s="1"/>
  <c r="F300" i="1"/>
  <c r="P300" i="1" s="1"/>
  <c r="Q300" i="1" s="1"/>
  <c r="F299" i="1"/>
  <c r="P299" i="1" s="1"/>
  <c r="Q299" i="1" s="1"/>
  <c r="O287" i="1" l="1"/>
  <c r="R287" i="1" s="1"/>
  <c r="O288" i="1"/>
  <c r="R288" i="1" s="1"/>
  <c r="O289" i="1"/>
  <c r="R289" i="1" s="1"/>
  <c r="O290" i="1"/>
  <c r="R290" i="1" s="1"/>
  <c r="O291" i="1"/>
  <c r="R291" i="1" s="1"/>
  <c r="O292" i="1"/>
  <c r="R292" i="1" s="1"/>
  <c r="O293" i="1"/>
  <c r="R293" i="1" s="1"/>
  <c r="O294" i="1"/>
  <c r="R294" i="1" s="1"/>
  <c r="O295" i="1"/>
  <c r="R295" i="1" s="1"/>
  <c r="O296" i="1"/>
  <c r="R296" i="1" s="1"/>
  <c r="O297" i="1"/>
  <c r="R297" i="1" s="1"/>
  <c r="F298" i="1" l="1"/>
  <c r="P298" i="1" s="1"/>
  <c r="Q298" i="1" s="1"/>
  <c r="F297" i="1"/>
  <c r="P297" i="1" s="1"/>
  <c r="Q297" i="1" s="1"/>
  <c r="F296" i="1"/>
  <c r="P296" i="1" s="1"/>
  <c r="Q296" i="1" s="1"/>
  <c r="F295" i="1"/>
  <c r="P295" i="1" s="1"/>
  <c r="Q295" i="1" s="1"/>
  <c r="F294" i="1"/>
  <c r="P294" i="1" s="1"/>
  <c r="Q294" i="1" s="1"/>
  <c r="F293" i="1"/>
  <c r="P293" i="1" s="1"/>
  <c r="Q293" i="1" s="1"/>
  <c r="F292" i="1"/>
  <c r="P292" i="1" s="1"/>
  <c r="Q292" i="1" s="1"/>
  <c r="F291" i="1"/>
  <c r="P291" i="1" s="1"/>
  <c r="Q291" i="1" s="1"/>
  <c r="F290" i="1"/>
  <c r="P290" i="1" s="1"/>
  <c r="Q290" i="1" s="1"/>
  <c r="F289" i="1"/>
  <c r="P289" i="1" s="1"/>
  <c r="Q289" i="1" s="1"/>
  <c r="F288" i="1"/>
  <c r="P288" i="1" s="1"/>
  <c r="Q288" i="1" s="1"/>
  <c r="F287" i="1"/>
  <c r="P287" i="1" s="1"/>
  <c r="Q287" i="1" s="1"/>
  <c r="F286" i="1"/>
  <c r="F285" i="1"/>
  <c r="O286" i="1"/>
  <c r="O285" i="1"/>
  <c r="O284" i="1"/>
  <c r="O283" i="1"/>
  <c r="O282" i="1"/>
  <c r="F282" i="1"/>
  <c r="F284" i="1"/>
  <c r="F268" i="1"/>
  <c r="F283" i="1"/>
  <c r="F281" i="1"/>
  <c r="F280" i="1"/>
  <c r="F251" i="1"/>
  <c r="F279" i="1"/>
  <c r="F255" i="1"/>
  <c r="O281" i="1"/>
  <c r="O280" i="1"/>
  <c r="O279" i="1"/>
  <c r="R279" i="1" l="1"/>
  <c r="P279" i="1"/>
  <c r="Q279" i="1" s="1"/>
  <c r="R280" i="1"/>
  <c r="P280" i="1"/>
  <c r="Q280" i="1" s="1"/>
  <c r="R283" i="1"/>
  <c r="P283" i="1"/>
  <c r="Q283" i="1" s="1"/>
  <c r="R285" i="1"/>
  <c r="P285" i="1"/>
  <c r="Q285" i="1" s="1"/>
  <c r="R281" i="1"/>
  <c r="P281" i="1"/>
  <c r="Q281" i="1" s="1"/>
  <c r="R282" i="1"/>
  <c r="P282" i="1"/>
  <c r="Q282" i="1" s="1"/>
  <c r="R284" i="1"/>
  <c r="P284" i="1"/>
  <c r="Q284" i="1" s="1"/>
  <c r="R286" i="1"/>
  <c r="P286" i="1"/>
  <c r="Q286" i="1" s="1"/>
  <c r="F278" i="1"/>
  <c r="O278" i="1"/>
  <c r="R278" i="1" s="1"/>
  <c r="O277" i="1"/>
  <c r="O276" i="1"/>
  <c r="R276" i="1" s="1"/>
  <c r="O275" i="1"/>
  <c r="O274" i="1"/>
  <c r="R274" i="1" s="1"/>
  <c r="F277" i="1"/>
  <c r="F276" i="1"/>
  <c r="F275" i="1"/>
  <c r="F274" i="1"/>
  <c r="P274" i="1" s="1"/>
  <c r="Q274" i="1" s="1"/>
  <c r="U264" i="1"/>
  <c r="P276" i="1" l="1"/>
  <c r="Q276" i="1" s="1"/>
  <c r="P278" i="1"/>
  <c r="Q278" i="1" s="1"/>
  <c r="P275" i="1"/>
  <c r="Q275" i="1" s="1"/>
  <c r="P277" i="1"/>
  <c r="Q277" i="1" s="1"/>
  <c r="R277" i="1"/>
  <c r="R275" i="1"/>
  <c r="O258" i="1"/>
  <c r="O273" i="1"/>
  <c r="R273" i="1" s="1"/>
  <c r="O272" i="1"/>
  <c r="O260" i="1"/>
  <c r="R260" i="1" s="1"/>
  <c r="O261" i="1"/>
  <c r="O262" i="1"/>
  <c r="O263" i="1"/>
  <c r="O264" i="1"/>
  <c r="O265" i="1"/>
  <c r="O266" i="1"/>
  <c r="O267" i="1"/>
  <c r="O268" i="1"/>
  <c r="P268" i="1" s="1"/>
  <c r="Q268" i="1" s="1"/>
  <c r="O269" i="1"/>
  <c r="O270" i="1"/>
  <c r="O271" i="1"/>
  <c r="F272" i="1"/>
  <c r="F271" i="1"/>
  <c r="F270" i="1"/>
  <c r="F269" i="1"/>
  <c r="F273" i="1"/>
  <c r="F267" i="1"/>
  <c r="F266" i="1"/>
  <c r="F265" i="1"/>
  <c r="F261" i="1"/>
  <c r="F263" i="1"/>
  <c r="F262" i="1"/>
  <c r="F264" i="1"/>
  <c r="P273" i="1" l="1"/>
  <c r="Q273" i="1" s="1"/>
  <c r="P261" i="1"/>
  <c r="Q261" i="1" s="1"/>
  <c r="P272" i="1"/>
  <c r="Q272" i="1" s="1"/>
  <c r="P269" i="1"/>
  <c r="Q269" i="1" s="1"/>
  <c r="P263" i="1"/>
  <c r="Q263" i="1" s="1"/>
  <c r="P270" i="1"/>
  <c r="Q270" i="1" s="1"/>
  <c r="P266" i="1"/>
  <c r="Q266" i="1" s="1"/>
  <c r="P264" i="1"/>
  <c r="Q264" i="1" s="1"/>
  <c r="P262" i="1"/>
  <c r="Q262" i="1" s="1"/>
  <c r="R272" i="1"/>
  <c r="R270" i="1"/>
  <c r="R268" i="1"/>
  <c r="R266" i="1"/>
  <c r="R264" i="1"/>
  <c r="R262" i="1"/>
  <c r="P271" i="1"/>
  <c r="Q271" i="1" s="1"/>
  <c r="P267" i="1"/>
  <c r="Q267" i="1" s="1"/>
  <c r="P265" i="1"/>
  <c r="Q265" i="1" s="1"/>
  <c r="R271" i="1"/>
  <c r="R269" i="1"/>
  <c r="R267" i="1"/>
  <c r="R265" i="1"/>
  <c r="R263" i="1"/>
  <c r="R261" i="1"/>
  <c r="F260" i="1"/>
  <c r="P260" i="1" s="1"/>
  <c r="Q260" i="1" s="1"/>
  <c r="O214" i="1" l="1"/>
  <c r="F214" i="1"/>
  <c r="O212" i="1"/>
  <c r="R212" i="1" s="1"/>
  <c r="F212" i="1"/>
  <c r="F258" i="1"/>
  <c r="P214" i="1" l="1"/>
  <c r="Q214" i="1" s="1"/>
  <c r="R214" i="1"/>
  <c r="P212" i="1"/>
  <c r="Q212" i="1" s="1"/>
  <c r="P258" i="1"/>
  <c r="Q258" i="1" s="1"/>
  <c r="R258" i="1"/>
  <c r="O255" i="1" l="1"/>
  <c r="R255" i="1" s="1"/>
  <c r="O254" i="1"/>
  <c r="R254" i="1" s="1"/>
  <c r="O253" i="1"/>
  <c r="R253" i="1" s="1"/>
  <c r="O252" i="1"/>
  <c r="O250" i="1"/>
  <c r="R250" i="1" s="1"/>
  <c r="O249" i="1"/>
  <c r="R249" i="1" s="1"/>
  <c r="O257" i="1"/>
  <c r="R257" i="1" s="1"/>
  <c r="F256" i="1"/>
  <c r="F229" i="1"/>
  <c r="O256" i="1"/>
  <c r="R256" i="1" s="1"/>
  <c r="O251" i="1"/>
  <c r="F257" i="1"/>
  <c r="F254" i="1"/>
  <c r="F253" i="1"/>
  <c r="F252" i="1"/>
  <c r="F250" i="1"/>
  <c r="F249" i="1"/>
  <c r="O243" i="1"/>
  <c r="O244" i="1"/>
  <c r="R244" i="1" s="1"/>
  <c r="O245" i="1"/>
  <c r="O246" i="1"/>
  <c r="R246" i="1" s="1"/>
  <c r="O247" i="1"/>
  <c r="O248" i="1"/>
  <c r="R248" i="1" s="1"/>
  <c r="F248" i="1"/>
  <c r="F247" i="1"/>
  <c r="F246" i="1"/>
  <c r="F245" i="1"/>
  <c r="F244" i="1"/>
  <c r="F243" i="1"/>
  <c r="O242" i="1"/>
  <c r="R242" i="1" s="1"/>
  <c r="O240" i="1"/>
  <c r="R240" i="1" s="1"/>
  <c r="O239" i="1"/>
  <c r="R239" i="1" s="1"/>
  <c r="O238" i="1"/>
  <c r="R238" i="1" s="1"/>
  <c r="O237" i="1"/>
  <c r="R237" i="1" s="1"/>
  <c r="O236" i="1"/>
  <c r="O235" i="1"/>
  <c r="R235" i="1" s="1"/>
  <c r="O233" i="1"/>
  <c r="R233" i="1" s="1"/>
  <c r="O234" i="1"/>
  <c r="R234" i="1" s="1"/>
  <c r="O232" i="1"/>
  <c r="R232" i="1" s="1"/>
  <c r="F231" i="1"/>
  <c r="F230" i="1"/>
  <c r="F216" i="1"/>
  <c r="F236" i="1"/>
  <c r="O229" i="1"/>
  <c r="R229" i="1" s="1"/>
  <c r="P250" i="1" l="1"/>
  <c r="Q250" i="1" s="1"/>
  <c r="P249" i="1"/>
  <c r="Q249" i="1" s="1"/>
  <c r="P255" i="1"/>
  <c r="Q255" i="1" s="1"/>
  <c r="P252" i="1"/>
  <c r="Q252" i="1" s="1"/>
  <c r="P254" i="1"/>
  <c r="Q254" i="1" s="1"/>
  <c r="R252" i="1"/>
  <c r="P253" i="1"/>
  <c r="Q253" i="1" s="1"/>
  <c r="P257" i="1"/>
  <c r="Q257" i="1" s="1"/>
  <c r="P251" i="1"/>
  <c r="Q251" i="1" s="1"/>
  <c r="P256" i="1"/>
  <c r="Q256" i="1" s="1"/>
  <c r="R251" i="1"/>
  <c r="P229" i="1"/>
  <c r="Q229" i="1" s="1"/>
  <c r="P247" i="1"/>
  <c r="Q247" i="1" s="1"/>
  <c r="P245" i="1"/>
  <c r="Q245" i="1" s="1"/>
  <c r="P243" i="1"/>
  <c r="Q243" i="1" s="1"/>
  <c r="R245" i="1"/>
  <c r="R247" i="1"/>
  <c r="P248" i="1"/>
  <c r="Q248" i="1" s="1"/>
  <c r="P246" i="1"/>
  <c r="Q246" i="1" s="1"/>
  <c r="P244" i="1"/>
  <c r="Q244" i="1" s="1"/>
  <c r="R243" i="1"/>
  <c r="P236" i="1"/>
  <c r="Q236" i="1" s="1"/>
  <c r="R236" i="1"/>
  <c r="O230" i="1"/>
  <c r="O231" i="1"/>
  <c r="F232" i="1"/>
  <c r="P232" i="1" s="1"/>
  <c r="Q232" i="1" s="1"/>
  <c r="F233" i="1"/>
  <c r="P233" i="1" s="1"/>
  <c r="Q233" i="1" s="1"/>
  <c r="F234" i="1"/>
  <c r="P234" i="1" s="1"/>
  <c r="Q234" i="1" s="1"/>
  <c r="F235" i="1"/>
  <c r="P235" i="1" s="1"/>
  <c r="Q235" i="1" s="1"/>
  <c r="F237" i="1"/>
  <c r="P237" i="1" s="1"/>
  <c r="Q237" i="1" s="1"/>
  <c r="F238" i="1"/>
  <c r="P238" i="1" s="1"/>
  <c r="Q238" i="1" s="1"/>
  <c r="F239" i="1"/>
  <c r="P239" i="1" s="1"/>
  <c r="Q239" i="1" s="1"/>
  <c r="F240" i="1"/>
  <c r="P240" i="1" s="1"/>
  <c r="Q240" i="1" s="1"/>
  <c r="F242" i="1"/>
  <c r="P242" i="1" s="1"/>
  <c r="Q242" i="1" s="1"/>
  <c r="P230" i="1" l="1"/>
  <c r="Q230" i="1" s="1"/>
  <c r="R230" i="1"/>
  <c r="P231" i="1"/>
  <c r="Q231" i="1" s="1"/>
  <c r="R231" i="1"/>
  <c r="O216" i="1"/>
  <c r="O228" i="1"/>
  <c r="R228" i="1" s="1"/>
  <c r="F228" i="1"/>
  <c r="F227" i="1"/>
  <c r="O227" i="1"/>
  <c r="R227" i="1" s="1"/>
  <c r="C19" i="4"/>
  <c r="F226" i="1"/>
  <c r="F225" i="1"/>
  <c r="F224" i="1"/>
  <c r="O225" i="1"/>
  <c r="R225" i="1" s="1"/>
  <c r="O224" i="1"/>
  <c r="R224" i="1" s="1"/>
  <c r="O241" i="1"/>
  <c r="R241" i="1" s="1"/>
  <c r="O223" i="1"/>
  <c r="F241" i="1"/>
  <c r="C8" i="4"/>
  <c r="O226" i="1"/>
  <c r="F223" i="1"/>
  <c r="O222" i="1"/>
  <c r="F222" i="1"/>
  <c r="O221" i="1"/>
  <c r="R221" i="1" s="1"/>
  <c r="F221" i="1"/>
  <c r="C7" i="4"/>
  <c r="O220" i="1"/>
  <c r="R220" i="1" s="1"/>
  <c r="O145" i="1"/>
  <c r="F220" i="1"/>
  <c r="F219" i="1"/>
  <c r="O219" i="1"/>
  <c r="R219" i="1" s="1"/>
  <c r="O218" i="1"/>
  <c r="R218" i="1" s="1"/>
  <c r="F218" i="1"/>
  <c r="O217" i="1"/>
  <c r="R217" i="1" s="1"/>
  <c r="F217" i="1"/>
  <c r="P226" i="1" l="1"/>
  <c r="Q226" i="1" s="1"/>
  <c r="P216" i="1"/>
  <c r="Q216" i="1" s="1"/>
  <c r="R216" i="1"/>
  <c r="P227" i="1"/>
  <c r="Q227" i="1" s="1"/>
  <c r="P224" i="1"/>
  <c r="Q224" i="1" s="1"/>
  <c r="P228" i="1"/>
  <c r="Q228" i="1" s="1"/>
  <c r="P225" i="1"/>
  <c r="Q225" i="1" s="1"/>
  <c r="R226" i="1"/>
  <c r="P241" i="1"/>
  <c r="Q241" i="1" s="1"/>
  <c r="P221" i="1"/>
  <c r="Q221" i="1" s="1"/>
  <c r="P222" i="1"/>
  <c r="Q222" i="1" s="1"/>
  <c r="P223" i="1"/>
  <c r="Q223" i="1" s="1"/>
  <c r="P217" i="1"/>
  <c r="Q217" i="1" s="1"/>
  <c r="R223" i="1"/>
  <c r="R222" i="1"/>
  <c r="P218" i="1"/>
  <c r="Q218" i="1" s="1"/>
  <c r="P220" i="1"/>
  <c r="Q220" i="1" s="1"/>
  <c r="P219" i="1"/>
  <c r="Q219" i="1" s="1"/>
  <c r="O211" i="1"/>
  <c r="R211" i="1" s="1"/>
  <c r="F211" i="1"/>
  <c r="O207" i="1"/>
  <c r="R207" i="1" s="1"/>
  <c r="F207" i="1"/>
  <c r="O205" i="1"/>
  <c r="R205" i="1" s="1"/>
  <c r="F205" i="1"/>
  <c r="O206" i="1"/>
  <c r="R206" i="1" s="1"/>
  <c r="F206" i="1"/>
  <c r="O203" i="1"/>
  <c r="R203" i="1" s="1"/>
  <c r="F203" i="1"/>
  <c r="O201" i="1"/>
  <c r="R201" i="1" s="1"/>
  <c r="F201" i="1"/>
  <c r="P211" i="1" l="1"/>
  <c r="Q211" i="1" s="1"/>
  <c r="P207" i="1"/>
  <c r="Q207" i="1" s="1"/>
  <c r="P203" i="1"/>
  <c r="Q203" i="1" s="1"/>
  <c r="P205" i="1"/>
  <c r="Q205" i="1" s="1"/>
  <c r="P206" i="1"/>
  <c r="Q206" i="1" s="1"/>
  <c r="P201" i="1"/>
  <c r="Q201" i="1" s="1"/>
  <c r="O210" i="1" l="1"/>
  <c r="R210" i="1" s="1"/>
  <c r="F210" i="1"/>
  <c r="F215" i="1"/>
  <c r="O215" i="1"/>
  <c r="R215" i="1" s="1"/>
  <c r="F213" i="1"/>
  <c r="F209" i="1"/>
  <c r="F208" i="1"/>
  <c r="O213" i="1"/>
  <c r="R213" i="1" s="1"/>
  <c r="O209" i="1"/>
  <c r="R209" i="1" s="1"/>
  <c r="O208" i="1"/>
  <c r="R208" i="1" s="1"/>
  <c r="U162" i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3" i="4"/>
  <c r="J2" i="4"/>
  <c r="O204" i="1"/>
  <c r="R204" i="1" s="1"/>
  <c r="O202" i="1"/>
  <c r="O200" i="1"/>
  <c r="R200" i="1" s="1"/>
  <c r="F204" i="1"/>
  <c r="F202" i="1"/>
  <c r="F200" i="1"/>
  <c r="F197" i="1"/>
  <c r="F196" i="1"/>
  <c r="O198" i="1"/>
  <c r="R198" i="1" s="1"/>
  <c r="F198" i="1"/>
  <c r="O197" i="1"/>
  <c r="R197" i="1" s="1"/>
  <c r="O196" i="1"/>
  <c r="R196" i="1" s="1"/>
  <c r="O195" i="1"/>
  <c r="R195" i="1" s="1"/>
  <c r="U194" i="1"/>
  <c r="U193" i="1"/>
  <c r="O194" i="1"/>
  <c r="R194" i="1" s="1"/>
  <c r="O193" i="1"/>
  <c r="F194" i="1"/>
  <c r="F193" i="1"/>
  <c r="F192" i="1"/>
  <c r="O186" i="1"/>
  <c r="R186" i="1" s="1"/>
  <c r="F186" i="1"/>
  <c r="P215" i="1" l="1"/>
  <c r="Q215" i="1" s="1"/>
  <c r="P210" i="1"/>
  <c r="Q210" i="1" s="1"/>
  <c r="P213" i="1"/>
  <c r="Q213" i="1" s="1"/>
  <c r="P209" i="1"/>
  <c r="Q209" i="1" s="1"/>
  <c r="P208" i="1"/>
  <c r="Q208" i="1" s="1"/>
  <c r="P202" i="1"/>
  <c r="Q202" i="1" s="1"/>
  <c r="R202" i="1"/>
  <c r="P200" i="1"/>
  <c r="Q200" i="1" s="1"/>
  <c r="P204" i="1"/>
  <c r="Q204" i="1" s="1"/>
  <c r="P196" i="1"/>
  <c r="Q196" i="1" s="1"/>
  <c r="P197" i="1"/>
  <c r="Q197" i="1" s="1"/>
  <c r="P198" i="1"/>
  <c r="Q198" i="1" s="1"/>
  <c r="P194" i="1"/>
  <c r="Q194" i="1" s="1"/>
  <c r="P195" i="1"/>
  <c r="Q195" i="1" s="1"/>
  <c r="P193" i="1"/>
  <c r="Q193" i="1" s="1"/>
  <c r="R193" i="1"/>
  <c r="P186" i="1"/>
  <c r="Q186" i="1" s="1"/>
  <c r="F189" i="1" l="1"/>
  <c r="F190" i="1"/>
  <c r="F191" i="1"/>
  <c r="O192" i="1"/>
  <c r="R192" i="1" s="1"/>
  <c r="O191" i="1"/>
  <c r="R191" i="1" s="1"/>
  <c r="F188" i="1"/>
  <c r="O190" i="1"/>
  <c r="R190" i="1" s="1"/>
  <c r="O189" i="1"/>
  <c r="R189" i="1" s="1"/>
  <c r="O188" i="1"/>
  <c r="R188" i="1" s="1"/>
  <c r="O183" i="1"/>
  <c r="P183" i="1" s="1"/>
  <c r="Q183" i="1" s="1"/>
  <c r="O181" i="1"/>
  <c r="R181" i="1" s="1"/>
  <c r="F181" i="1"/>
  <c r="O180" i="1"/>
  <c r="R180" i="1" s="1"/>
  <c r="F180" i="1"/>
  <c r="O187" i="1"/>
  <c r="O185" i="1"/>
  <c r="R185" i="1" s="1"/>
  <c r="O184" i="1"/>
  <c r="R184" i="1" s="1"/>
  <c r="O182" i="1"/>
  <c r="R182" i="1" s="1"/>
  <c r="O179" i="1"/>
  <c r="R179" i="1" s="1"/>
  <c r="O178" i="1"/>
  <c r="R178" i="1" s="1"/>
  <c r="O177" i="1"/>
  <c r="R177" i="1" s="1"/>
  <c r="O176" i="1"/>
  <c r="R176" i="1" s="1"/>
  <c r="O175" i="1"/>
  <c r="R175" i="1" s="1"/>
  <c r="O174" i="1"/>
  <c r="O173" i="1"/>
  <c r="R173" i="1" s="1"/>
  <c r="O172" i="1"/>
  <c r="R172" i="1" s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4" i="1"/>
  <c r="O155" i="1"/>
  <c r="O152" i="1"/>
  <c r="O153" i="1"/>
  <c r="O151" i="1"/>
  <c r="O150" i="1"/>
  <c r="O149" i="1"/>
  <c r="O148" i="1"/>
  <c r="O147" i="1"/>
  <c r="O146" i="1"/>
  <c r="O144" i="1"/>
  <c r="O143" i="1"/>
  <c r="O142" i="1"/>
  <c r="O141" i="1"/>
  <c r="F182" i="1"/>
  <c r="F187" i="1"/>
  <c r="F185" i="1"/>
  <c r="F178" i="1"/>
  <c r="F179" i="1"/>
  <c r="F177" i="1"/>
  <c r="F176" i="1"/>
  <c r="F175" i="1"/>
  <c r="F184" i="1"/>
  <c r="F173" i="1"/>
  <c r="U174" i="1"/>
  <c r="P184" i="1" l="1"/>
  <c r="Q184" i="1" s="1"/>
  <c r="P182" i="1"/>
  <c r="Q182" i="1" s="1"/>
  <c r="P188" i="1"/>
  <c r="Q188" i="1" s="1"/>
  <c r="P190" i="1"/>
  <c r="Q190" i="1" s="1"/>
  <c r="P192" i="1"/>
  <c r="Q192" i="1" s="1"/>
  <c r="P189" i="1"/>
  <c r="Q189" i="1" s="1"/>
  <c r="P191" i="1"/>
  <c r="Q191" i="1" s="1"/>
  <c r="R183" i="1"/>
  <c r="P180" i="1"/>
  <c r="Q180" i="1" s="1"/>
  <c r="P187" i="1"/>
  <c r="Q187" i="1" s="1"/>
  <c r="P181" i="1"/>
  <c r="Q181" i="1" s="1"/>
  <c r="P185" i="1"/>
  <c r="Q185" i="1" s="1"/>
  <c r="R187" i="1"/>
  <c r="P178" i="1"/>
  <c r="Q178" i="1" s="1"/>
  <c r="P179" i="1"/>
  <c r="Q179" i="1" s="1"/>
  <c r="P177" i="1"/>
  <c r="Q177" i="1" s="1"/>
  <c r="P176" i="1"/>
  <c r="Q176" i="1" s="1"/>
  <c r="P175" i="1"/>
  <c r="Q175" i="1" s="1"/>
  <c r="P173" i="1"/>
  <c r="Q173" i="1" s="1"/>
  <c r="R174" i="1"/>
  <c r="F174" i="1"/>
  <c r="F172" i="1"/>
  <c r="P172" i="1" s="1"/>
  <c r="Q172" i="1" s="1"/>
  <c r="F171" i="1"/>
  <c r="R171" i="1"/>
  <c r="R170" i="1"/>
  <c r="F170" i="1"/>
  <c r="R169" i="1"/>
  <c r="F169" i="1"/>
  <c r="P174" i="1" l="1"/>
  <c r="Q174" i="1" s="1"/>
  <c r="P171" i="1"/>
  <c r="Q171" i="1" s="1"/>
  <c r="P170" i="1"/>
  <c r="Q170" i="1" s="1"/>
  <c r="P169" i="1"/>
  <c r="Q169" i="1" s="1"/>
  <c r="F168" i="1"/>
  <c r="F167" i="1"/>
  <c r="F166" i="1"/>
  <c r="F165" i="1"/>
  <c r="R168" i="1"/>
  <c r="R167" i="1"/>
  <c r="R166" i="1"/>
  <c r="R165" i="1"/>
  <c r="P167" i="1" l="1"/>
  <c r="Q167" i="1" s="1"/>
  <c r="P165" i="1"/>
  <c r="Q165" i="1" s="1"/>
  <c r="P168" i="1"/>
  <c r="Q168" i="1" s="1"/>
  <c r="P166" i="1"/>
  <c r="Q166" i="1" s="1"/>
  <c r="R160" i="1" l="1"/>
  <c r="R161" i="1"/>
  <c r="R162" i="1"/>
  <c r="R163" i="1"/>
  <c r="R164" i="1"/>
  <c r="F156" i="1"/>
  <c r="F157" i="1"/>
  <c r="F158" i="1"/>
  <c r="F159" i="1"/>
  <c r="F160" i="1"/>
  <c r="F161" i="1"/>
  <c r="F162" i="1"/>
  <c r="F163" i="1"/>
  <c r="F164" i="1"/>
  <c r="R159" i="1"/>
  <c r="R158" i="1"/>
  <c r="R157" i="1"/>
  <c r="R156" i="1"/>
  <c r="R153" i="1"/>
  <c r="F153" i="1"/>
  <c r="R152" i="1"/>
  <c r="F152" i="1"/>
  <c r="P161" i="1" l="1"/>
  <c r="Q161" i="1" s="1"/>
  <c r="P163" i="1"/>
  <c r="Q163" i="1" s="1"/>
  <c r="P164" i="1"/>
  <c r="Q164" i="1" s="1"/>
  <c r="P162" i="1"/>
  <c r="Q162" i="1" s="1"/>
  <c r="P160" i="1"/>
  <c r="Q160" i="1" s="1"/>
  <c r="P158" i="1"/>
  <c r="Q158" i="1" s="1"/>
  <c r="P156" i="1"/>
  <c r="Q156" i="1" s="1"/>
  <c r="P159" i="1"/>
  <c r="Q159" i="1" s="1"/>
  <c r="P157" i="1"/>
  <c r="Q157" i="1" s="1"/>
  <c r="P153" i="1"/>
  <c r="Q153" i="1" s="1"/>
  <c r="P152" i="1"/>
  <c r="Q152" i="1" s="1"/>
  <c r="F154" i="1" l="1"/>
  <c r="R151" i="1"/>
  <c r="F150" i="1"/>
  <c r="P150" i="1" s="1"/>
  <c r="Q150" i="1" s="1"/>
  <c r="F141" i="1"/>
  <c r="F142" i="1"/>
  <c r="F143" i="1"/>
  <c r="F144" i="1"/>
  <c r="F145" i="1"/>
  <c r="F146" i="1"/>
  <c r="F147" i="1"/>
  <c r="F148" i="1"/>
  <c r="F149" i="1"/>
  <c r="F155" i="1"/>
  <c r="F151" i="1"/>
  <c r="R155" i="1"/>
  <c r="F74" i="1"/>
  <c r="R154" i="1"/>
  <c r="R150" i="1" l="1"/>
  <c r="P151" i="1"/>
  <c r="Q151" i="1" s="1"/>
  <c r="P155" i="1"/>
  <c r="Q155" i="1" s="1"/>
  <c r="P154" i="1"/>
  <c r="Q154" i="1" s="1"/>
  <c r="U146" i="1" l="1"/>
  <c r="R149" i="1"/>
  <c r="R143" i="1"/>
  <c r="R142" i="1"/>
  <c r="R141" i="1" l="1"/>
  <c r="R145" i="1"/>
  <c r="R146" i="1"/>
  <c r="R147" i="1"/>
  <c r="R148" i="1"/>
  <c r="P149" i="1"/>
  <c r="Q149" i="1" s="1"/>
  <c r="P141" i="1"/>
  <c r="Q141" i="1" s="1"/>
  <c r="P143" i="1"/>
  <c r="Q143" i="1" s="1"/>
  <c r="R144" i="1"/>
  <c r="P148" i="1" l="1"/>
  <c r="Q148" i="1" s="1"/>
  <c r="P146" i="1"/>
  <c r="Q146" i="1" s="1"/>
  <c r="P147" i="1"/>
  <c r="Q147" i="1" s="1"/>
  <c r="P145" i="1"/>
  <c r="Q145" i="1" s="1"/>
  <c r="P144" i="1"/>
  <c r="Q144" i="1" s="1"/>
  <c r="U139" i="1" l="1"/>
  <c r="O139" i="1"/>
  <c r="R139" i="1" s="1"/>
  <c r="F139" i="1"/>
  <c r="U69" i="1"/>
  <c r="O69" i="1"/>
  <c r="R69" i="1" s="1"/>
  <c r="F69" i="1"/>
  <c r="O137" i="1"/>
  <c r="R137" i="1" s="1"/>
  <c r="F137" i="1"/>
  <c r="P69" i="1" l="1"/>
  <c r="Q69" i="1" s="1"/>
  <c r="P139" i="1"/>
  <c r="Q139" i="1" s="1"/>
  <c r="P137" i="1"/>
  <c r="Q137" i="1" s="1"/>
  <c r="O138" i="1" l="1"/>
  <c r="R138" i="1" s="1"/>
  <c r="L21" i="4"/>
  <c r="F138" i="1"/>
  <c r="P142" i="1"/>
  <c r="Q142" i="1" s="1"/>
  <c r="F136" i="1"/>
  <c r="O136" i="1"/>
  <c r="R136" i="1" s="1"/>
  <c r="O135" i="1"/>
  <c r="R135" i="1" s="1"/>
  <c r="F135" i="1"/>
  <c r="U134" i="1"/>
  <c r="O134" i="1"/>
  <c r="R134" i="1" s="1"/>
  <c r="F134" i="1"/>
  <c r="F132" i="1"/>
  <c r="O133" i="1"/>
  <c r="R133" i="1" s="1"/>
  <c r="F133" i="1"/>
  <c r="U131" i="1"/>
  <c r="O131" i="1"/>
  <c r="R131" i="1" s="1"/>
  <c r="F131" i="1"/>
  <c r="P138" i="1" l="1"/>
  <c r="Q138" i="1" s="1"/>
  <c r="P136" i="1"/>
  <c r="Q136" i="1" s="1"/>
  <c r="P135" i="1"/>
  <c r="Q135" i="1" s="1"/>
  <c r="P134" i="1"/>
  <c r="Q134" i="1" s="1"/>
  <c r="P133" i="1"/>
  <c r="Q133" i="1" s="1"/>
  <c r="P131" i="1"/>
  <c r="Q131" i="1" s="1"/>
  <c r="O132" i="1" l="1"/>
  <c r="R132" i="1" s="1"/>
  <c r="P132" i="1" l="1"/>
  <c r="Q132" i="1" s="1"/>
  <c r="O126" i="1"/>
  <c r="R126" i="1" s="1"/>
  <c r="F126" i="1" l="1"/>
  <c r="P126" i="1" s="1"/>
  <c r="Q126" i="1" s="1"/>
  <c r="O125" i="1" l="1"/>
  <c r="R125" i="1" s="1"/>
  <c r="F125" i="1"/>
  <c r="P125" i="1" l="1"/>
  <c r="Q125" i="1" s="1"/>
  <c r="O116" i="1" l="1"/>
  <c r="R116" i="1" s="1"/>
  <c r="F116" i="1"/>
  <c r="P116" i="1" l="1"/>
  <c r="Q116" i="1" s="1"/>
  <c r="O130" i="1" l="1"/>
  <c r="R130" i="1" s="1"/>
  <c r="O129" i="1"/>
  <c r="R129" i="1" s="1"/>
  <c r="O128" i="1"/>
  <c r="R128" i="1" s="1"/>
  <c r="F130" i="1"/>
  <c r="F129" i="1"/>
  <c r="F128" i="1"/>
  <c r="F100" i="1"/>
  <c r="O100" i="1"/>
  <c r="P130" i="1" l="1"/>
  <c r="Q130" i="1" s="1"/>
  <c r="P128" i="1"/>
  <c r="Q128" i="1" s="1"/>
  <c r="P129" i="1"/>
  <c r="Q129" i="1" s="1"/>
  <c r="P100" i="1"/>
  <c r="Q100" i="1" s="1"/>
  <c r="O121" i="1" l="1"/>
  <c r="R121" i="1" s="1"/>
  <c r="F121" i="1"/>
  <c r="O127" i="1"/>
  <c r="R127" i="1" s="1"/>
  <c r="F127" i="1"/>
  <c r="O124" i="1"/>
  <c r="R124" i="1" s="1"/>
  <c r="F124" i="1"/>
  <c r="O122" i="1"/>
  <c r="R122" i="1" s="1"/>
  <c r="F122" i="1"/>
  <c r="O123" i="1"/>
  <c r="R123" i="1" s="1"/>
  <c r="F123" i="1"/>
  <c r="F117" i="1"/>
  <c r="O120" i="1"/>
  <c r="R120" i="1" s="1"/>
  <c r="F120" i="1"/>
  <c r="O119" i="1"/>
  <c r="O118" i="1"/>
  <c r="R118" i="1" s="1"/>
  <c r="F119" i="1"/>
  <c r="F118" i="1"/>
  <c r="O111" i="1"/>
  <c r="R111" i="1" s="1"/>
  <c r="F111" i="1"/>
  <c r="P118" i="1" l="1"/>
  <c r="Q118" i="1" s="1"/>
  <c r="P121" i="1"/>
  <c r="Q121" i="1" s="1"/>
  <c r="P127" i="1"/>
  <c r="Q127" i="1" s="1"/>
  <c r="P124" i="1"/>
  <c r="Q124" i="1" s="1"/>
  <c r="P122" i="1"/>
  <c r="Q122" i="1" s="1"/>
  <c r="P119" i="1"/>
  <c r="Q119" i="1" s="1"/>
  <c r="P123" i="1"/>
  <c r="Q123" i="1" s="1"/>
  <c r="P120" i="1"/>
  <c r="Q120" i="1" s="1"/>
  <c r="R119" i="1"/>
  <c r="P111" i="1"/>
  <c r="Q111" i="1" s="1"/>
  <c r="O117" i="1" l="1"/>
  <c r="R117" i="1" s="1"/>
  <c r="O115" i="1"/>
  <c r="R115" i="1" s="1"/>
  <c r="F115" i="1"/>
  <c r="U114" i="1"/>
  <c r="U113" i="1"/>
  <c r="O114" i="1"/>
  <c r="R114" i="1" s="1"/>
  <c r="F114" i="1"/>
  <c r="O113" i="1"/>
  <c r="R113" i="1" s="1"/>
  <c r="F113" i="1"/>
  <c r="O112" i="1"/>
  <c r="R112" i="1" s="1"/>
  <c r="F112" i="1"/>
  <c r="O110" i="1"/>
  <c r="F110" i="1"/>
  <c r="O109" i="1"/>
  <c r="O108" i="1"/>
  <c r="F109" i="1"/>
  <c r="F108" i="1"/>
  <c r="O99" i="1"/>
  <c r="R99" i="1" s="1"/>
  <c r="F99" i="1"/>
  <c r="P117" i="1" l="1"/>
  <c r="Q117" i="1" s="1"/>
  <c r="P115" i="1"/>
  <c r="Q115" i="1" s="1"/>
  <c r="P114" i="1"/>
  <c r="Q114" i="1" s="1"/>
  <c r="P113" i="1"/>
  <c r="Q113" i="1" s="1"/>
  <c r="P112" i="1"/>
  <c r="Q112" i="1" s="1"/>
  <c r="P110" i="1"/>
  <c r="Q110" i="1" s="1"/>
  <c r="R110" i="1"/>
  <c r="P109" i="1"/>
  <c r="Q109" i="1" s="1"/>
  <c r="R109" i="1"/>
  <c r="P108" i="1"/>
  <c r="Q108" i="1" s="1"/>
  <c r="R108" i="1"/>
  <c r="P99" i="1"/>
  <c r="Q99" i="1" s="1"/>
  <c r="O107" i="1"/>
  <c r="R107" i="1" s="1"/>
  <c r="O106" i="1"/>
  <c r="R106" i="1" s="1"/>
  <c r="O105" i="1"/>
  <c r="R105" i="1" s="1"/>
  <c r="O104" i="1"/>
  <c r="R104" i="1" s="1"/>
  <c r="O103" i="1"/>
  <c r="R103" i="1" s="1"/>
  <c r="F107" i="1"/>
  <c r="F106" i="1"/>
  <c r="F105" i="1"/>
  <c r="F104" i="1"/>
  <c r="F103" i="1"/>
  <c r="O101" i="1"/>
  <c r="R101" i="1" s="1"/>
  <c r="F101" i="1"/>
  <c r="O102" i="1"/>
  <c r="R102" i="1" s="1"/>
  <c r="F102" i="1"/>
  <c r="R100" i="1"/>
  <c r="O98" i="1"/>
  <c r="R98" i="1" s="1"/>
  <c r="F98" i="1"/>
  <c r="O97" i="1"/>
  <c r="R97" i="1" s="1"/>
  <c r="F97" i="1"/>
  <c r="O87" i="1"/>
  <c r="R87" i="1" s="1"/>
  <c r="O93" i="1"/>
  <c r="R93" i="1" s="1"/>
  <c r="F93" i="1"/>
  <c r="O94" i="1"/>
  <c r="R94" i="1" s="1"/>
  <c r="F94" i="1"/>
  <c r="O96" i="1"/>
  <c r="R96" i="1" s="1"/>
  <c r="F96" i="1"/>
  <c r="O95" i="1"/>
  <c r="R95" i="1" s="1"/>
  <c r="F95" i="1"/>
  <c r="U44" i="1"/>
  <c r="U86" i="1"/>
  <c r="U80" i="1"/>
  <c r="U61" i="1"/>
  <c r="U60" i="1"/>
  <c r="U48" i="1"/>
  <c r="U47" i="1"/>
  <c r="O83" i="1"/>
  <c r="R83" i="1" s="1"/>
  <c r="P104" i="1" l="1"/>
  <c r="Q104" i="1" s="1"/>
  <c r="P103" i="1"/>
  <c r="Q103" i="1" s="1"/>
  <c r="P107" i="1"/>
  <c r="Q107" i="1" s="1"/>
  <c r="P105" i="1"/>
  <c r="Q105" i="1" s="1"/>
  <c r="P106" i="1"/>
  <c r="Q106" i="1" s="1"/>
  <c r="P101" i="1"/>
  <c r="Q101" i="1" s="1"/>
  <c r="P102" i="1"/>
  <c r="Q102" i="1" s="1"/>
  <c r="P98" i="1"/>
  <c r="Q98" i="1" s="1"/>
  <c r="P97" i="1"/>
  <c r="Q97" i="1" s="1"/>
  <c r="P96" i="1"/>
  <c r="Q96" i="1" s="1"/>
  <c r="P93" i="1"/>
  <c r="Q93" i="1" s="1"/>
  <c r="P94" i="1"/>
  <c r="Q94" i="1" s="1"/>
  <c r="P95" i="1"/>
  <c r="Q95" i="1" s="1"/>
  <c r="U92" i="1" l="1"/>
  <c r="O92" i="1"/>
  <c r="R92" i="1" s="1"/>
  <c r="F92" i="1"/>
  <c r="O91" i="1"/>
  <c r="R91" i="1" s="1"/>
  <c r="F91" i="1"/>
  <c r="U5" i="1"/>
  <c r="P91" i="1" l="1"/>
  <c r="Q91" i="1" s="1"/>
  <c r="P92" i="1"/>
  <c r="Q92" i="1" s="1"/>
  <c r="U31" i="1" l="1"/>
  <c r="O31" i="1"/>
  <c r="R31" i="1" s="1"/>
  <c r="F31" i="1"/>
  <c r="O77" i="1"/>
  <c r="R77" i="1" s="1"/>
  <c r="O76" i="1"/>
  <c r="O89" i="1"/>
  <c r="R89" i="1" s="1"/>
  <c r="F89" i="1"/>
  <c r="O88" i="1"/>
  <c r="R88" i="1" s="1"/>
  <c r="F88" i="1"/>
  <c r="F87" i="1"/>
  <c r="P87" i="1" s="1"/>
  <c r="Q87" i="1" s="1"/>
  <c r="O85" i="1"/>
  <c r="R85" i="1" s="1"/>
  <c r="P31" i="1" l="1"/>
  <c r="Q31" i="1" s="1"/>
  <c r="R76" i="1"/>
  <c r="P89" i="1"/>
  <c r="Q89" i="1" s="1"/>
  <c r="P88" i="1"/>
  <c r="Q88" i="1" s="1"/>
  <c r="O86" i="1" l="1"/>
  <c r="R86" i="1" s="1"/>
  <c r="F86" i="1"/>
  <c r="O84" i="1"/>
  <c r="R84" i="1" s="1"/>
  <c r="O82" i="1"/>
  <c r="R82" i="1" s="1"/>
  <c r="O81" i="1"/>
  <c r="R81" i="1" s="1"/>
  <c r="O80" i="1"/>
  <c r="R80" i="1" s="1"/>
  <c r="O79" i="1"/>
  <c r="R79" i="1" s="1"/>
  <c r="O78" i="1"/>
  <c r="R78" i="1" s="1"/>
  <c r="O75" i="1"/>
  <c r="R75" i="1" s="1"/>
  <c r="P86" i="1" l="1"/>
  <c r="Q86" i="1" s="1"/>
  <c r="O68" i="1"/>
  <c r="F68" i="1"/>
  <c r="O67" i="1"/>
  <c r="R67" i="1" s="1"/>
  <c r="F84" i="1"/>
  <c r="P84" i="1" s="1"/>
  <c r="Q84" i="1" s="1"/>
  <c r="F85" i="1"/>
  <c r="P85" i="1" s="1"/>
  <c r="Q85" i="1" s="1"/>
  <c r="F67" i="1"/>
  <c r="F80" i="1"/>
  <c r="P80" i="1" s="1"/>
  <c r="Q80" i="1" s="1"/>
  <c r="F81" i="1"/>
  <c r="P81" i="1" s="1"/>
  <c r="Q81" i="1" s="1"/>
  <c r="F82" i="1"/>
  <c r="P82" i="1" s="1"/>
  <c r="Q82" i="1" s="1"/>
  <c r="F83" i="1"/>
  <c r="P83" i="1" s="1"/>
  <c r="Q83" i="1" s="1"/>
  <c r="F79" i="1"/>
  <c r="P79" i="1" s="1"/>
  <c r="Q79" i="1" s="1"/>
  <c r="F78" i="1"/>
  <c r="P78" i="1" s="1"/>
  <c r="Q78" i="1" s="1"/>
  <c r="C15" i="4"/>
  <c r="M15" i="4" s="1"/>
  <c r="F77" i="1"/>
  <c r="P77" i="1" s="1"/>
  <c r="Q77" i="1" s="1"/>
  <c r="F76" i="1"/>
  <c r="P76" i="1" s="1"/>
  <c r="Q76" i="1" s="1"/>
  <c r="F75" i="1"/>
  <c r="P75" i="1" s="1"/>
  <c r="Q75" i="1" s="1"/>
  <c r="O59" i="1"/>
  <c r="O66" i="1"/>
  <c r="F66" i="1"/>
  <c r="F59" i="1"/>
  <c r="C13" i="4"/>
  <c r="M13" i="4" s="1"/>
  <c r="F60" i="1"/>
  <c r="O60" i="1"/>
  <c r="R60" i="1" s="1"/>
  <c r="P68" i="1" l="1"/>
  <c r="Q68" i="1" s="1"/>
  <c r="R68" i="1"/>
  <c r="P67" i="1"/>
  <c r="Q67" i="1" s="1"/>
  <c r="P59" i="1"/>
  <c r="Q59" i="1" s="1"/>
  <c r="P60" i="1"/>
  <c r="Q60" i="1" s="1"/>
  <c r="R59" i="1"/>
  <c r="P66" i="1"/>
  <c r="Q66" i="1" s="1"/>
  <c r="R66" i="1"/>
  <c r="U53" i="1" l="1"/>
  <c r="U52" i="1"/>
  <c r="O52" i="1"/>
  <c r="R52" i="1" s="1"/>
  <c r="O53" i="1"/>
  <c r="R53" i="1" s="1"/>
  <c r="F58" i="1"/>
  <c r="F53" i="1"/>
  <c r="F57" i="1"/>
  <c r="F56" i="1"/>
  <c r="F52" i="1"/>
  <c r="D25" i="4"/>
  <c r="E25" i="4" s="1"/>
  <c r="F25" i="4" s="1"/>
  <c r="C25" i="4"/>
  <c r="D24" i="4"/>
  <c r="E24" i="4" s="1"/>
  <c r="F24" i="4" s="1"/>
  <c r="C24" i="4"/>
  <c r="D56" i="1"/>
  <c r="D23" i="4"/>
  <c r="E23" i="4" s="1"/>
  <c r="F23" i="4" s="1"/>
  <c r="C23" i="4"/>
  <c r="D22" i="4"/>
  <c r="E22" i="4" s="1"/>
  <c r="F22" i="4" s="1"/>
  <c r="C22" i="4"/>
  <c r="D21" i="4"/>
  <c r="E21" i="4" s="1"/>
  <c r="F21" i="4" s="1"/>
  <c r="C21" i="4"/>
  <c r="D20" i="4"/>
  <c r="E20" i="4" s="1"/>
  <c r="F20" i="4" s="1"/>
  <c r="C20" i="4"/>
  <c r="D19" i="4"/>
  <c r="E19" i="4" s="1"/>
  <c r="F19" i="4" s="1"/>
  <c r="D18" i="4"/>
  <c r="E18" i="4" s="1"/>
  <c r="F18" i="4" s="1"/>
  <c r="C18" i="4"/>
  <c r="D17" i="4"/>
  <c r="E17" i="4" s="1"/>
  <c r="F17" i="4" s="1"/>
  <c r="C17" i="4"/>
  <c r="D16" i="4"/>
  <c r="E16" i="4" s="1"/>
  <c r="F16" i="4" s="1"/>
  <c r="C16" i="4"/>
  <c r="C14" i="4"/>
  <c r="M14" i="4" s="1"/>
  <c r="D12" i="4"/>
  <c r="E12" i="4" s="1"/>
  <c r="F12" i="4" s="1"/>
  <c r="C12" i="4"/>
  <c r="D11" i="4"/>
  <c r="E11" i="4" s="1"/>
  <c r="F11" i="4" s="1"/>
  <c r="C11" i="4"/>
  <c r="D10" i="4"/>
  <c r="E10" i="4" s="1"/>
  <c r="F10" i="4" s="1"/>
  <c r="C10" i="4"/>
  <c r="D9" i="4"/>
  <c r="E9" i="4" s="1"/>
  <c r="F9" i="4" s="1"/>
  <c r="C9" i="4"/>
  <c r="D8" i="4"/>
  <c r="E8" i="4" s="1"/>
  <c r="F8" i="4" s="1"/>
  <c r="D7" i="4"/>
  <c r="E7" i="4" s="1"/>
  <c r="F7" i="4" s="1"/>
  <c r="D6" i="4"/>
  <c r="E6" i="4" s="1"/>
  <c r="F6" i="4" s="1"/>
  <c r="C6" i="4"/>
  <c r="D5" i="4"/>
  <c r="E5" i="4" s="1"/>
  <c r="F5" i="4" s="1"/>
  <c r="C5" i="4"/>
  <c r="D4" i="4"/>
  <c r="E4" i="4" s="1"/>
  <c r="F4" i="4" s="1"/>
  <c r="C4" i="4"/>
  <c r="D3" i="4"/>
  <c r="E3" i="4" s="1"/>
  <c r="F3" i="4" s="1"/>
  <c r="C3" i="4"/>
  <c r="D2" i="4"/>
  <c r="E2" i="4" s="1"/>
  <c r="F2" i="4" s="1"/>
  <c r="C2" i="4"/>
  <c r="O71" i="1"/>
  <c r="R71" i="1" s="1"/>
  <c r="O72" i="1"/>
  <c r="R72" i="1" s="1"/>
  <c r="O73" i="1"/>
  <c r="R73" i="1" s="1"/>
  <c r="O74" i="1"/>
  <c r="R74" i="1" s="1"/>
  <c r="F70" i="1"/>
  <c r="F71" i="1"/>
  <c r="F72" i="1"/>
  <c r="F73" i="1"/>
  <c r="O70" i="1"/>
  <c r="R70" i="1" s="1"/>
  <c r="U51" i="1"/>
  <c r="O57" i="1"/>
  <c r="R57" i="1" s="1"/>
  <c r="O56" i="1"/>
  <c r="U65" i="1"/>
  <c r="O58" i="1"/>
  <c r="F65" i="1"/>
  <c r="F64" i="1"/>
  <c r="O65" i="1"/>
  <c r="F50" i="1"/>
  <c r="F61" i="1"/>
  <c r="F62" i="1"/>
  <c r="F63" i="1"/>
  <c r="O64" i="1"/>
  <c r="R64" i="1" s="1"/>
  <c r="O63" i="1"/>
  <c r="R63" i="1" s="1"/>
  <c r="O62" i="1"/>
  <c r="R62" i="1" s="1"/>
  <c r="O61" i="1"/>
  <c r="R61" i="1" s="1"/>
  <c r="O3" i="1"/>
  <c r="R3" i="1" s="1"/>
  <c r="O2" i="1"/>
  <c r="R2" i="1" s="1"/>
  <c r="O4" i="1"/>
  <c r="R4" i="1" s="1"/>
  <c r="O5" i="1"/>
  <c r="R5" i="1" s="1"/>
  <c r="O6" i="1"/>
  <c r="R6" i="1" s="1"/>
  <c r="O7" i="1"/>
  <c r="R7" i="1" s="1"/>
  <c r="O8" i="1"/>
  <c r="R8" i="1" s="1"/>
  <c r="O9" i="1"/>
  <c r="R9" i="1" s="1"/>
  <c r="O10" i="1"/>
  <c r="R10" i="1" s="1"/>
  <c r="O11" i="1"/>
  <c r="R11" i="1" s="1"/>
  <c r="O12" i="1"/>
  <c r="R12" i="1" s="1"/>
  <c r="O13" i="1"/>
  <c r="R13" i="1" s="1"/>
  <c r="O14" i="1"/>
  <c r="R14" i="1" s="1"/>
  <c r="O15" i="1"/>
  <c r="R15" i="1" s="1"/>
  <c r="O16" i="1"/>
  <c r="R16" i="1" s="1"/>
  <c r="O17" i="1"/>
  <c r="R17" i="1" s="1"/>
  <c r="O18" i="1"/>
  <c r="R18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2" i="1"/>
  <c r="R32" i="1" s="1"/>
  <c r="O33" i="1"/>
  <c r="R33" i="1" s="1"/>
  <c r="O35" i="1"/>
  <c r="R35" i="1" s="1"/>
  <c r="O36" i="1"/>
  <c r="R36" i="1" s="1"/>
  <c r="O37" i="1"/>
  <c r="R37" i="1" s="1"/>
  <c r="O38" i="1"/>
  <c r="R38" i="1" s="1"/>
  <c r="O39" i="1"/>
  <c r="R39" i="1" s="1"/>
  <c r="O40" i="1"/>
  <c r="R40" i="1" s="1"/>
  <c r="O41" i="1"/>
  <c r="R41" i="1" s="1"/>
  <c r="O42" i="1"/>
  <c r="R42" i="1" s="1"/>
  <c r="O43" i="1"/>
  <c r="R43" i="1" s="1"/>
  <c r="O44" i="1"/>
  <c r="R44" i="1" s="1"/>
  <c r="O45" i="1"/>
  <c r="R45" i="1" s="1"/>
  <c r="O46" i="1"/>
  <c r="R46" i="1" s="1"/>
  <c r="O47" i="1"/>
  <c r="R47" i="1" s="1"/>
  <c r="O48" i="1"/>
  <c r="R48" i="1" s="1"/>
  <c r="O49" i="1"/>
  <c r="R49" i="1" s="1"/>
  <c r="O50" i="1"/>
  <c r="O51" i="1"/>
  <c r="R51" i="1" s="1"/>
  <c r="O54" i="1"/>
  <c r="R54" i="1" s="1"/>
  <c r="O55" i="1"/>
  <c r="R55" i="1" s="1"/>
  <c r="U36" i="1"/>
  <c r="U35" i="1"/>
  <c r="U32" i="1"/>
  <c r="U20" i="1"/>
  <c r="U19" i="1"/>
  <c r="U15" i="1"/>
  <c r="U11" i="1"/>
  <c r="U10" i="1"/>
  <c r="U9" i="1"/>
  <c r="U8" i="1"/>
  <c r="U7" i="1"/>
  <c r="U6" i="1"/>
  <c r="U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1" i="1"/>
  <c r="F54" i="1"/>
  <c r="F55" i="1"/>
  <c r="F2" i="1"/>
  <c r="P65" i="1" l="1"/>
  <c r="Q65" i="1" s="1"/>
  <c r="P58" i="1"/>
  <c r="Q58" i="1" s="1"/>
  <c r="P56" i="1"/>
  <c r="Q56" i="1" s="1"/>
  <c r="P50" i="1"/>
  <c r="Q50" i="1" s="1"/>
  <c r="P72" i="1"/>
  <c r="Q72" i="1" s="1"/>
  <c r="R56" i="1"/>
  <c r="P57" i="1"/>
  <c r="Q57" i="1" s="1"/>
  <c r="P52" i="1"/>
  <c r="Q52" i="1" s="1"/>
  <c r="R65" i="1"/>
  <c r="R58" i="1"/>
  <c r="R50" i="1"/>
  <c r="P53" i="1"/>
  <c r="Q53" i="1" s="1"/>
  <c r="P70" i="1"/>
  <c r="Q70" i="1" s="1"/>
  <c r="P74" i="1"/>
  <c r="Q74" i="1" s="1"/>
  <c r="M5" i="4"/>
  <c r="N5" i="4" s="1"/>
  <c r="M25" i="4"/>
  <c r="N25" i="4" s="1"/>
  <c r="M23" i="4"/>
  <c r="N23" i="4" s="1"/>
  <c r="M21" i="4"/>
  <c r="N21" i="4" s="1"/>
  <c r="M19" i="4"/>
  <c r="N19" i="4" s="1"/>
  <c r="M17" i="4"/>
  <c r="N17" i="4" s="1"/>
  <c r="N15" i="4"/>
  <c r="N13" i="4"/>
  <c r="M11" i="4"/>
  <c r="N11" i="4" s="1"/>
  <c r="M9" i="4"/>
  <c r="N9" i="4" s="1"/>
  <c r="M7" i="4"/>
  <c r="N7" i="4" s="1"/>
  <c r="M3" i="4"/>
  <c r="N3" i="4" s="1"/>
  <c r="M2" i="4"/>
  <c r="N2" i="4" s="1"/>
  <c r="M24" i="4"/>
  <c r="N24" i="4" s="1"/>
  <c r="M22" i="4"/>
  <c r="N22" i="4" s="1"/>
  <c r="M20" i="4"/>
  <c r="N20" i="4" s="1"/>
  <c r="M18" i="4"/>
  <c r="N18" i="4" s="1"/>
  <c r="M16" i="4"/>
  <c r="N16" i="4" s="1"/>
  <c r="N14" i="4"/>
  <c r="M12" i="4"/>
  <c r="N12" i="4" s="1"/>
  <c r="M10" i="4"/>
  <c r="N10" i="4" s="1"/>
  <c r="M8" i="4"/>
  <c r="N8" i="4" s="1"/>
  <c r="M6" i="4"/>
  <c r="N6" i="4" s="1"/>
  <c r="M4" i="4"/>
  <c r="N4" i="4" s="1"/>
  <c r="P73" i="1"/>
  <c r="Q73" i="1" s="1"/>
  <c r="P71" i="1"/>
  <c r="Q71" i="1" s="1"/>
  <c r="P63" i="1"/>
  <c r="Q63" i="1" s="1"/>
  <c r="P61" i="1"/>
  <c r="Q61" i="1" s="1"/>
  <c r="P64" i="1"/>
  <c r="Q64" i="1" s="1"/>
  <c r="P62" i="1"/>
  <c r="Q62" i="1" s="1"/>
  <c r="P55" i="1"/>
  <c r="Q55" i="1" s="1"/>
  <c r="P49" i="1"/>
  <c r="Q49" i="1" s="1"/>
  <c r="P47" i="1"/>
  <c r="Q47" i="1" s="1"/>
  <c r="P45" i="1"/>
  <c r="Q45" i="1" s="1"/>
  <c r="P43" i="1"/>
  <c r="Q43" i="1" s="1"/>
  <c r="P40" i="1"/>
  <c r="Q40" i="1" s="1"/>
  <c r="P38" i="1"/>
  <c r="Q38" i="1" s="1"/>
  <c r="P33" i="1"/>
  <c r="Q33" i="1" s="1"/>
  <c r="P30" i="1"/>
  <c r="Q30" i="1" s="1"/>
  <c r="P28" i="1"/>
  <c r="Q28" i="1" s="1"/>
  <c r="P26" i="1"/>
  <c r="Q26" i="1" s="1"/>
  <c r="P24" i="1"/>
  <c r="Q24" i="1" s="1"/>
  <c r="P18" i="1"/>
  <c r="Q18" i="1" s="1"/>
  <c r="P16" i="1"/>
  <c r="Q16" i="1" s="1"/>
  <c r="P10" i="1"/>
  <c r="Q10" i="1" s="1"/>
  <c r="P8" i="1"/>
  <c r="Q8" i="1" s="1"/>
  <c r="P6" i="1"/>
  <c r="Q6" i="1" s="1"/>
  <c r="P3" i="1"/>
  <c r="Q3" i="1" s="1"/>
  <c r="P54" i="1"/>
  <c r="Q54" i="1" s="1"/>
  <c r="P48" i="1"/>
  <c r="Q48" i="1" s="1"/>
  <c r="P46" i="1"/>
  <c r="Q46" i="1" s="1"/>
  <c r="P44" i="1"/>
  <c r="Q44" i="1" s="1"/>
  <c r="P42" i="1"/>
  <c r="Q42" i="1" s="1"/>
  <c r="P41" i="1"/>
  <c r="Q41" i="1" s="1"/>
  <c r="P39" i="1"/>
  <c r="Q39" i="1" s="1"/>
  <c r="P29" i="1"/>
  <c r="Q29" i="1" s="1"/>
  <c r="P23" i="1"/>
  <c r="Q23" i="1" s="1"/>
  <c r="P21" i="1"/>
  <c r="Q21" i="1" s="1"/>
  <c r="P19" i="1"/>
  <c r="Q19" i="1" s="1"/>
  <c r="P15" i="1"/>
  <c r="Q15" i="1" s="1"/>
  <c r="P13" i="1"/>
  <c r="Q13" i="1" s="1"/>
  <c r="P11" i="1"/>
  <c r="Q11" i="1" s="1"/>
  <c r="P9" i="1"/>
  <c r="Q9" i="1" s="1"/>
  <c r="P7" i="1"/>
  <c r="Q7" i="1" s="1"/>
  <c r="P5" i="1"/>
  <c r="Q5" i="1" s="1"/>
  <c r="P2" i="1"/>
  <c r="Q2" i="1" s="1"/>
  <c r="P20" i="1"/>
  <c r="Q20" i="1" s="1"/>
  <c r="P51" i="1"/>
  <c r="Q51" i="1" s="1"/>
  <c r="P37" i="1"/>
  <c r="Q37" i="1" s="1"/>
  <c r="P36" i="1"/>
  <c r="Q36" i="1" s="1"/>
  <c r="P35" i="1"/>
  <c r="Q35" i="1" s="1"/>
  <c r="P32" i="1"/>
  <c r="Q32" i="1" s="1"/>
  <c r="P27" i="1"/>
  <c r="Q27" i="1" s="1"/>
  <c r="P25" i="1"/>
  <c r="Q25" i="1" s="1"/>
  <c r="P22" i="1"/>
  <c r="Q22" i="1" s="1"/>
  <c r="P17" i="1"/>
  <c r="Q17" i="1" s="1"/>
  <c r="P14" i="1"/>
  <c r="Q14" i="1" s="1"/>
  <c r="P12" i="1"/>
  <c r="Q12" i="1" s="1"/>
  <c r="P4" i="1"/>
  <c r="Q4" i="1" s="1"/>
</calcChain>
</file>

<file path=xl/comments1.xml><?xml version="1.0" encoding="utf-8"?>
<comments xmlns="http://schemas.openxmlformats.org/spreadsheetml/2006/main">
  <authors>
    <author>chandan.tare</author>
    <author>Chandan Tare</author>
    <author>Ravendra Tripathi</author>
  </authors>
  <commentList>
    <comment ref="N44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Lalita CONCOR
</t>
        </r>
      </text>
    </comment>
    <comment ref="G55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</t>
        </r>
      </text>
    </comment>
    <comment ref="H74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</t>
        </r>
      </text>
    </comment>
    <comment ref="J102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J105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J152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</t>
        </r>
      </text>
    </comment>
    <comment ref="H154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J155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H181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M181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H190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H191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provide
</t>
        </r>
      </text>
    </comment>
    <comment ref="G192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place for 2 days </t>
        </r>
      </text>
    </comment>
    <comment ref="H192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place
</t>
        </r>
      </text>
    </comment>
    <comment ref="H295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place the truck</t>
        </r>
      </text>
    </comment>
    <comment ref="H312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nt provide on time
</t>
        </r>
      </text>
    </comment>
    <comment ref="H321" authorId="0">
      <text>
        <r>
          <rPr>
            <b/>
            <sz val="8"/>
            <color indexed="81"/>
            <rFont val="Tahoma"/>
            <family val="2"/>
          </rPr>
          <t>chandan.tare:</t>
        </r>
        <r>
          <rPr>
            <sz val="8"/>
            <color indexed="81"/>
            <rFont val="Tahoma"/>
            <family val="2"/>
          </rPr>
          <t xml:space="preserve">
Could not peovide 
</t>
        </r>
      </text>
    </comment>
    <comment ref="G350" authorId="1">
      <text>
        <r>
          <rPr>
            <b/>
            <sz val="9"/>
            <color indexed="81"/>
            <rFont val="Tahoma"/>
            <family val="2"/>
          </rPr>
          <t>Chandan Tare:</t>
        </r>
        <r>
          <rPr>
            <sz val="9"/>
            <color indexed="81"/>
            <rFont val="Tahoma"/>
            <family val="2"/>
          </rPr>
          <t xml:space="preserve">
could nt provide
</t>
        </r>
      </text>
    </comment>
    <comment ref="G366" authorId="1">
      <text>
        <r>
          <rPr>
            <b/>
            <sz val="9"/>
            <color indexed="81"/>
            <rFont val="Tahoma"/>
            <family val="2"/>
          </rPr>
          <t>Chandan Tare:</t>
        </r>
        <r>
          <rPr>
            <sz val="9"/>
            <color indexed="81"/>
            <rFont val="Tahoma"/>
            <family val="2"/>
          </rPr>
          <t xml:space="preserve">
could nt provide
</t>
        </r>
      </text>
    </comment>
    <comment ref="AA928" authorId="2">
      <text>
        <r>
          <rPr>
            <b/>
            <sz val="9"/>
            <color indexed="81"/>
            <rFont val="Tahoma"/>
            <family val="2"/>
          </rPr>
          <t>Ravendra Tripathi:</t>
        </r>
        <r>
          <rPr>
            <sz val="9"/>
            <color indexed="81"/>
            <rFont val="Tahoma"/>
            <family val="2"/>
          </rPr>
          <t xml:space="preserve">
unloading rate is revised 1.75/- but in system it is entered by old rate 1.5/- by mistake diff. amt.377</t>
        </r>
      </text>
    </comment>
  </commentList>
</comments>
</file>

<file path=xl/sharedStrings.xml><?xml version="1.0" encoding="utf-8"?>
<sst xmlns="http://schemas.openxmlformats.org/spreadsheetml/2006/main" count="13325" uniqueCount="2440">
  <si>
    <t>Destination</t>
  </si>
  <si>
    <t>Qty</t>
  </si>
  <si>
    <t>Normal Season contract</t>
  </si>
  <si>
    <t>Inland</t>
  </si>
  <si>
    <t>Agreed Rate</t>
  </si>
  <si>
    <t>Diff contract rate</t>
  </si>
  <si>
    <t>Transporter</t>
  </si>
  <si>
    <t>Guwahati</t>
  </si>
  <si>
    <t>Inland apple season</t>
  </si>
  <si>
    <t>DARCL Apple season</t>
  </si>
  <si>
    <t xml:space="preserve"> Dispatch date</t>
  </si>
  <si>
    <t>sl No</t>
  </si>
  <si>
    <t>Rohtak</t>
  </si>
  <si>
    <t>Varanasi</t>
  </si>
  <si>
    <t>Bhiwandi</t>
  </si>
  <si>
    <t>Raipur</t>
  </si>
  <si>
    <t>Bhubneswar</t>
  </si>
  <si>
    <t>Indore</t>
  </si>
  <si>
    <t>Cochin</t>
  </si>
  <si>
    <t>Ahemdabad</t>
  </si>
  <si>
    <t>Trident</t>
  </si>
  <si>
    <t>Kolkata</t>
  </si>
  <si>
    <t>Ranchi</t>
  </si>
  <si>
    <t>BLR</t>
  </si>
  <si>
    <t xml:space="preserve">Raipur </t>
  </si>
  <si>
    <t xml:space="preserve">Bangalore </t>
  </si>
  <si>
    <t>Patna</t>
  </si>
  <si>
    <t>did 'nt quote</t>
  </si>
  <si>
    <t>did'nt quote</t>
  </si>
  <si>
    <t>Contract Rate</t>
  </si>
  <si>
    <t>did not quote</t>
  </si>
  <si>
    <t>Jabalpur</t>
  </si>
  <si>
    <t>Lucknow</t>
  </si>
  <si>
    <t>Jaipur</t>
  </si>
  <si>
    <t>DARCL</t>
  </si>
  <si>
    <t>Delhi</t>
  </si>
  <si>
    <t>did not Quote</t>
  </si>
  <si>
    <t>Hyderabad</t>
  </si>
  <si>
    <t>Gaziabad</t>
  </si>
  <si>
    <t>Siligudi</t>
  </si>
  <si>
    <t>NDTC</t>
  </si>
  <si>
    <t>Lalita</t>
  </si>
  <si>
    <t>72000 (15Mt)</t>
  </si>
  <si>
    <t>Darcl</t>
  </si>
  <si>
    <t>did nt quote</t>
  </si>
  <si>
    <t>71000(20)</t>
  </si>
  <si>
    <t>72500( 20)</t>
  </si>
  <si>
    <t>33000 (15)</t>
  </si>
  <si>
    <t>INLAND</t>
  </si>
  <si>
    <t>Uunion Rates</t>
  </si>
  <si>
    <t>% increase against Contract</t>
  </si>
  <si>
    <t>Saving on negotiation</t>
  </si>
  <si>
    <t>Add Baddi to Zirakpur frt</t>
  </si>
  <si>
    <t>Actual with Baddi to Zirakpur</t>
  </si>
  <si>
    <t>Did not quote</t>
  </si>
  <si>
    <t>45000 (15)</t>
  </si>
  <si>
    <t>Dispatch Date</t>
  </si>
  <si>
    <t>FGC</t>
  </si>
  <si>
    <t>40000 ( 20)</t>
  </si>
  <si>
    <t>39000 (20)</t>
  </si>
  <si>
    <t>Shri Ganesh TPT</t>
  </si>
  <si>
    <t>140000(20)</t>
  </si>
  <si>
    <t>Jodhpur</t>
  </si>
  <si>
    <t>104000(15)</t>
  </si>
  <si>
    <t>BBSR</t>
  </si>
  <si>
    <t>Nagpur</t>
  </si>
  <si>
    <t>20 MT VVF Normal</t>
  </si>
  <si>
    <t>20 Mt with baddi to Zirak fret</t>
  </si>
  <si>
    <t>15 MT proportionate</t>
  </si>
  <si>
    <t>9% add for 15 Mt</t>
  </si>
  <si>
    <t>add Baddi to zirakpur frt in 15 MT</t>
  </si>
  <si>
    <t>Union 16 MT</t>
  </si>
  <si>
    <t xml:space="preserve">Union 20 MT </t>
  </si>
  <si>
    <t xml:space="preserve">Ahemdabad </t>
  </si>
  <si>
    <t xml:space="preserve">Indore </t>
  </si>
  <si>
    <t>Bangalore</t>
  </si>
  <si>
    <t>Chennai</t>
  </si>
  <si>
    <t>Vijaywada</t>
  </si>
  <si>
    <t>Bhubneshwar</t>
  </si>
  <si>
    <t>16 MT VVF</t>
  </si>
  <si>
    <t>Baddi to Zirak</t>
  </si>
  <si>
    <t>66000(20)</t>
  </si>
  <si>
    <t>65000(20)</t>
  </si>
  <si>
    <t>did not qte</t>
  </si>
  <si>
    <t>120000 ( 15)</t>
  </si>
  <si>
    <t>118000 (15)</t>
  </si>
  <si>
    <t>115000(16)</t>
  </si>
  <si>
    <t xml:space="preserve">DARCL </t>
  </si>
  <si>
    <t>Union rate higher by % vs agreed rate</t>
  </si>
  <si>
    <t>31000 (16)</t>
  </si>
  <si>
    <t>32000 (16)</t>
  </si>
  <si>
    <t>49000 (15)</t>
  </si>
  <si>
    <t>Delhi ( 15)</t>
  </si>
  <si>
    <t>Total</t>
  </si>
  <si>
    <t xml:space="preserve">Kolkata </t>
  </si>
  <si>
    <t xml:space="preserve">Rohtak </t>
  </si>
  <si>
    <t xml:space="preserve"> N A</t>
  </si>
  <si>
    <t>N A</t>
  </si>
  <si>
    <t>did nt qte</t>
  </si>
  <si>
    <t>58000 (20)</t>
  </si>
  <si>
    <t>not available</t>
  </si>
  <si>
    <t>dis nt quote</t>
  </si>
  <si>
    <t>NA</t>
  </si>
  <si>
    <t>Sri Ganesh</t>
  </si>
  <si>
    <t>Ahamdabad</t>
  </si>
  <si>
    <t>could not provide</t>
  </si>
  <si>
    <t>52000 (20Mt)</t>
  </si>
  <si>
    <t>No of Packages</t>
  </si>
  <si>
    <t>Shriganesh</t>
  </si>
  <si>
    <t>Ship cost no</t>
  </si>
  <si>
    <t>20500(15)</t>
  </si>
  <si>
    <t>Union 15 MT 2.7.2013</t>
  </si>
  <si>
    <t>Union rate as on 01.09.2013</t>
  </si>
  <si>
    <t>44000(15)</t>
  </si>
  <si>
    <t>58000( 20)</t>
  </si>
  <si>
    <t>51000 (16)</t>
  </si>
  <si>
    <t>50500(15)</t>
  </si>
  <si>
    <t>55000(16)</t>
  </si>
  <si>
    <t>Did nt quote</t>
  </si>
  <si>
    <t>47000 (20)</t>
  </si>
  <si>
    <t>38500(20)</t>
  </si>
  <si>
    <t>30800 (16)</t>
  </si>
  <si>
    <t>55000 (20)</t>
  </si>
  <si>
    <t>52000(16)</t>
  </si>
  <si>
    <t>46000(16)</t>
  </si>
  <si>
    <t>47000(16)</t>
  </si>
  <si>
    <t>Union rate</t>
  </si>
  <si>
    <t>Union 27 MT</t>
  </si>
  <si>
    <t>72000(20)</t>
  </si>
  <si>
    <t>73000(20)</t>
  </si>
  <si>
    <t>90000(27)</t>
  </si>
  <si>
    <t>72500(20)</t>
  </si>
  <si>
    <t>shriganesh</t>
  </si>
  <si>
    <t>darcl</t>
  </si>
  <si>
    <t>cochin</t>
  </si>
  <si>
    <t>31500(16)</t>
  </si>
  <si>
    <t>40500(20)</t>
  </si>
  <si>
    <t>37000(20)</t>
  </si>
  <si>
    <t>38000(20)</t>
  </si>
  <si>
    <t>N a</t>
  </si>
  <si>
    <t>46000(15)</t>
  </si>
  <si>
    <t>shipment no</t>
  </si>
  <si>
    <t>52000(15)</t>
  </si>
  <si>
    <t>53000(16)</t>
  </si>
  <si>
    <t>73000(16)</t>
  </si>
  <si>
    <t>40000 (20)</t>
  </si>
  <si>
    <t>34500(16)</t>
  </si>
  <si>
    <t>Not available</t>
  </si>
  <si>
    <t>could not arrange</t>
  </si>
  <si>
    <t>34000 (16)</t>
  </si>
  <si>
    <t>67000(20)</t>
  </si>
  <si>
    <t>70000 (15)</t>
  </si>
  <si>
    <t>73000(15)</t>
  </si>
  <si>
    <t>87000(20)</t>
  </si>
  <si>
    <t>56000(16)</t>
  </si>
  <si>
    <t>63500(20)</t>
  </si>
  <si>
    <t>62500(20)</t>
  </si>
  <si>
    <t>64000(20)</t>
  </si>
  <si>
    <t>140700 (21)</t>
  </si>
  <si>
    <t>70000(20)</t>
  </si>
  <si>
    <t>92000(16)</t>
  </si>
  <si>
    <t>84000(15)</t>
  </si>
  <si>
    <t>94000 (16)</t>
  </si>
  <si>
    <t>96000(16)</t>
  </si>
  <si>
    <t>90000(15)</t>
  </si>
  <si>
    <t>Shipment numbers</t>
  </si>
  <si>
    <t>Ahmadabad</t>
  </si>
  <si>
    <t>31000(15)</t>
  </si>
  <si>
    <t>50000(20)</t>
  </si>
  <si>
    <t>51500(20)</t>
  </si>
  <si>
    <t>38000( 15)</t>
  </si>
  <si>
    <t>42000(20)</t>
  </si>
  <si>
    <t>didn’t quote</t>
  </si>
  <si>
    <t>did nt quite</t>
  </si>
  <si>
    <t>Union rate from 01.11.2013 for15 Mt</t>
  </si>
  <si>
    <t>49000(15)</t>
  </si>
  <si>
    <t>51200 (16)</t>
  </si>
  <si>
    <t>50600(16)</t>
  </si>
  <si>
    <t>59000 (15)</t>
  </si>
  <si>
    <t>60000(15)</t>
  </si>
  <si>
    <t>59000(15)</t>
  </si>
  <si>
    <t>61500(16)</t>
  </si>
  <si>
    <t>did nt uote</t>
  </si>
  <si>
    <t>05.012.2013</t>
  </si>
  <si>
    <t>68000( 20)</t>
  </si>
  <si>
    <t>54500 (15)</t>
  </si>
  <si>
    <t>57500(15)</t>
  </si>
  <si>
    <t>42000 (15)</t>
  </si>
  <si>
    <t>43000(15)</t>
  </si>
  <si>
    <t>42000(15)</t>
  </si>
  <si>
    <t>44000(16)</t>
  </si>
  <si>
    <t>53000(15)</t>
  </si>
  <si>
    <t>51500 (15)</t>
  </si>
  <si>
    <t>52000 (15)</t>
  </si>
  <si>
    <t>Januray 2014</t>
  </si>
  <si>
    <t>16/01/2014</t>
  </si>
  <si>
    <t>20.01.2014</t>
  </si>
  <si>
    <t>21.01.2014</t>
  </si>
  <si>
    <t>24.01.2014</t>
  </si>
  <si>
    <t>18.01.2014</t>
  </si>
  <si>
    <t>25.01.2014</t>
  </si>
  <si>
    <t>Unloading</t>
  </si>
  <si>
    <t>23.01.2014</t>
  </si>
  <si>
    <t>28.01.2014</t>
  </si>
  <si>
    <t>13.01.2014</t>
  </si>
  <si>
    <t>Maple</t>
  </si>
  <si>
    <t>27.01.2014</t>
  </si>
  <si>
    <t xml:space="preserve">Cochin </t>
  </si>
  <si>
    <t>29.01.2014</t>
  </si>
  <si>
    <t>30.01.2014</t>
  </si>
  <si>
    <t>04.02.2014</t>
  </si>
  <si>
    <t>05.02.2014</t>
  </si>
  <si>
    <t>06.02.2014</t>
  </si>
  <si>
    <t>08.02.2014</t>
  </si>
  <si>
    <t>10.02.2014</t>
  </si>
  <si>
    <t>7% add for 15 Mt</t>
  </si>
  <si>
    <t>Baddi to Zirak Union</t>
  </si>
  <si>
    <t>Union rates 15 MT</t>
  </si>
  <si>
    <t>11.02.2014</t>
  </si>
  <si>
    <t>12.02.2014</t>
  </si>
  <si>
    <t>13.02.2014</t>
  </si>
  <si>
    <t>14.02.2014</t>
  </si>
  <si>
    <t>15.02.2014</t>
  </si>
  <si>
    <t>17.02.2014</t>
  </si>
  <si>
    <t>18.02.2014</t>
  </si>
  <si>
    <t>19.02.2014</t>
  </si>
  <si>
    <t>20.02.2014</t>
  </si>
  <si>
    <t>21.02.2014</t>
  </si>
  <si>
    <t>22.02.2014</t>
  </si>
  <si>
    <t>24.02.2014</t>
  </si>
  <si>
    <t>sr no</t>
  </si>
  <si>
    <t>qty</t>
  </si>
  <si>
    <t>frt</t>
  </si>
  <si>
    <t>Tpt</t>
  </si>
  <si>
    <t>Date</t>
  </si>
  <si>
    <t>unl</t>
  </si>
  <si>
    <t>pkg</t>
  </si>
  <si>
    <t>shp cost</t>
  </si>
  <si>
    <t>shpt no</t>
  </si>
  <si>
    <t>Unlch</t>
  </si>
  <si>
    <t>25.02.2014</t>
  </si>
  <si>
    <t>26.02.2014</t>
  </si>
  <si>
    <t>27.02.2014</t>
  </si>
  <si>
    <t>28.02.2014</t>
  </si>
  <si>
    <t xml:space="preserve">Unl </t>
  </si>
  <si>
    <t>01.03.2014</t>
  </si>
  <si>
    <t>04.03.2014</t>
  </si>
  <si>
    <t>05.03.2014</t>
  </si>
  <si>
    <t>06.03.2014</t>
  </si>
  <si>
    <t>07.03.2014</t>
  </si>
  <si>
    <t>Ripur</t>
  </si>
  <si>
    <t>08.03.2014</t>
  </si>
  <si>
    <t>10.03.2014</t>
  </si>
  <si>
    <t>11.03.2014</t>
  </si>
  <si>
    <t>13.03.2014</t>
  </si>
  <si>
    <t>14.03.2014</t>
  </si>
  <si>
    <t>15.03.2014</t>
  </si>
  <si>
    <t>Rauipur</t>
  </si>
  <si>
    <t>18.03.2014</t>
  </si>
  <si>
    <t>19.03.2014</t>
  </si>
  <si>
    <t>20.03.2014</t>
  </si>
  <si>
    <t>21.03.2014</t>
  </si>
  <si>
    <t>22.03.2014</t>
  </si>
  <si>
    <t>24.03.2014</t>
  </si>
  <si>
    <t>24.3.2014</t>
  </si>
  <si>
    <t>25.03.2014</t>
  </si>
  <si>
    <t>26.03.2014</t>
  </si>
  <si>
    <t>27.03.2014</t>
  </si>
  <si>
    <t>30.03.2014</t>
  </si>
  <si>
    <t>Total qty</t>
  </si>
  <si>
    <t>29.03.2014</t>
  </si>
  <si>
    <t>01.04.2014</t>
  </si>
  <si>
    <t>UNL charges</t>
  </si>
  <si>
    <t>freight</t>
  </si>
  <si>
    <t>Union 21 MT</t>
  </si>
  <si>
    <t>03.04.2014</t>
  </si>
  <si>
    <t>Freight + unl</t>
  </si>
  <si>
    <t>04.04.2014</t>
  </si>
  <si>
    <t>05.04.2014</t>
  </si>
  <si>
    <t>08.04.2014</t>
  </si>
  <si>
    <t>09.04.2014</t>
  </si>
  <si>
    <t>10.04.2014</t>
  </si>
  <si>
    <t>15.04.2014</t>
  </si>
  <si>
    <t>16.04.2014</t>
  </si>
  <si>
    <t>17.04.2014</t>
  </si>
  <si>
    <t>18.04.2014</t>
  </si>
  <si>
    <t>19.04.2014</t>
  </si>
  <si>
    <t>21.04.2014</t>
  </si>
  <si>
    <t>22.04.2014</t>
  </si>
  <si>
    <t>union</t>
  </si>
  <si>
    <t>23.04.2014</t>
  </si>
  <si>
    <t>24.04.2014</t>
  </si>
  <si>
    <t>25.04.2014</t>
  </si>
  <si>
    <t>26.04.2014</t>
  </si>
  <si>
    <t>28.04.2014</t>
  </si>
  <si>
    <t>29.04.2014</t>
  </si>
  <si>
    <t>01.05.2014</t>
  </si>
  <si>
    <t>03.05.2014</t>
  </si>
  <si>
    <t>05.05.2014</t>
  </si>
  <si>
    <t>06.05.2014</t>
  </si>
  <si>
    <t>07.05.2014</t>
  </si>
  <si>
    <t>09.05.2014</t>
  </si>
  <si>
    <t>10.05.2014</t>
  </si>
  <si>
    <t>13.05.2014</t>
  </si>
  <si>
    <t>14.05.2014</t>
  </si>
  <si>
    <t>16.05.2014</t>
  </si>
  <si>
    <t>17.05.2014</t>
  </si>
  <si>
    <t>19.05.2014</t>
  </si>
  <si>
    <t>20.05.2014</t>
  </si>
  <si>
    <t>22.05.2014</t>
  </si>
  <si>
    <t>23.05.2014</t>
  </si>
  <si>
    <t>24.05.2014</t>
  </si>
  <si>
    <t>26.05.2014</t>
  </si>
  <si>
    <t>28.05.2014</t>
  </si>
  <si>
    <t>27.05.2014</t>
  </si>
  <si>
    <t>29.05.2014</t>
  </si>
  <si>
    <t>Guwahti</t>
  </si>
  <si>
    <t>30.05.2014</t>
  </si>
  <si>
    <t>Ahmedabad</t>
  </si>
  <si>
    <t>13/06/2013</t>
  </si>
  <si>
    <t>14/06/2014</t>
  </si>
  <si>
    <t>16/06/2014</t>
  </si>
  <si>
    <t>17/06/2014</t>
  </si>
  <si>
    <t>18/06/2014</t>
  </si>
  <si>
    <t>19/06/2014</t>
  </si>
  <si>
    <t>20/06/2014</t>
  </si>
  <si>
    <t>21/06/2014</t>
  </si>
  <si>
    <t>23/06/2014</t>
  </si>
  <si>
    <t>24/06/2014</t>
  </si>
  <si>
    <t>25/06/2014</t>
  </si>
  <si>
    <t>26/06/2014</t>
  </si>
  <si>
    <t>per case</t>
  </si>
  <si>
    <t>no of pkg</t>
  </si>
  <si>
    <t>sh cost</t>
  </si>
  <si>
    <t>Shpt no</t>
  </si>
  <si>
    <t>27/06/2014</t>
  </si>
  <si>
    <t>28/06/2014</t>
  </si>
  <si>
    <t>30/06/2014</t>
  </si>
  <si>
    <t>SAP entry done in June instead of May due to wrong OBD</t>
  </si>
  <si>
    <t>Qty ( MT)</t>
  </si>
  <si>
    <t>VVF Rate</t>
  </si>
  <si>
    <t>dispatch date</t>
  </si>
  <si>
    <t>no of cases</t>
  </si>
  <si>
    <t>shpt no.</t>
  </si>
  <si>
    <t>shpt cost no.</t>
  </si>
  <si>
    <t>UNL per case</t>
  </si>
  <si>
    <t>Freight value</t>
  </si>
  <si>
    <t>Total frt+UNL</t>
  </si>
  <si>
    <t>shpt cost no</t>
  </si>
  <si>
    <t>Banglore</t>
  </si>
  <si>
    <t>Bhiwani</t>
  </si>
  <si>
    <t>14/07/2014</t>
  </si>
  <si>
    <t>15/07/2014</t>
  </si>
  <si>
    <t>Siliguri</t>
  </si>
  <si>
    <t>16/07/2014</t>
  </si>
  <si>
    <t>21.07.2014</t>
  </si>
  <si>
    <t>19.07.2014</t>
  </si>
  <si>
    <t>18.07.2014</t>
  </si>
  <si>
    <t>22.07.2014</t>
  </si>
  <si>
    <t>23.07.2014</t>
  </si>
  <si>
    <t>24.07.2014</t>
  </si>
  <si>
    <t>25.07.2014</t>
  </si>
  <si>
    <t>26.07.2014</t>
  </si>
  <si>
    <t>28.07.2014</t>
  </si>
  <si>
    <t>29.07.2014</t>
  </si>
  <si>
    <t>August 2014</t>
  </si>
  <si>
    <t>01.08.2014</t>
  </si>
  <si>
    <t>02.08.2014</t>
  </si>
  <si>
    <t>04.08.2014</t>
  </si>
  <si>
    <t>05.08.2014</t>
  </si>
  <si>
    <t>06.08.2014</t>
  </si>
  <si>
    <t>07.08.2014</t>
  </si>
  <si>
    <t>08.08.2014</t>
  </si>
  <si>
    <r>
      <t>3</t>
    </r>
    <r>
      <rPr>
        <sz val="10"/>
        <color theme="1"/>
        <rFont val="Calibri"/>
        <family val="2"/>
        <scheme val="minor"/>
      </rPr>
      <t>5000 (16)</t>
    </r>
  </si>
  <si>
    <t>Varanashi</t>
  </si>
  <si>
    <t>11.08.2014</t>
  </si>
  <si>
    <t>12.08.2014</t>
  </si>
  <si>
    <t>13.08.2014</t>
  </si>
  <si>
    <t>16.08.2014</t>
  </si>
  <si>
    <t>19.08.2014</t>
  </si>
  <si>
    <t>20.08.2014</t>
  </si>
  <si>
    <t>Bhubhneshwar</t>
  </si>
  <si>
    <t>22.08.2014</t>
  </si>
  <si>
    <t>21.08.2014</t>
  </si>
  <si>
    <t>23.08.2014</t>
  </si>
  <si>
    <t>25.08.2014</t>
  </si>
  <si>
    <t>NDTC freight for 20 mt 36500, given for 15 mt as decided</t>
  </si>
  <si>
    <t>Freight for 9 mt DARCL paid half of 95000 it may amended if discounted</t>
  </si>
  <si>
    <t>27.08.2014</t>
  </si>
  <si>
    <t>28.08.2014</t>
  </si>
  <si>
    <t>29.08.2014</t>
  </si>
  <si>
    <t>30.08.2014</t>
  </si>
  <si>
    <t>Freight is 120000/- for 20 mt, entered for 27 mt on this basis</t>
  </si>
  <si>
    <t>September 2014</t>
  </si>
  <si>
    <t>01.09.2014</t>
  </si>
  <si>
    <t>02.09.2014</t>
  </si>
  <si>
    <t>03.09.2014</t>
  </si>
  <si>
    <t>06.09.2014</t>
  </si>
  <si>
    <t>09.09.2014</t>
  </si>
  <si>
    <t>kolkata</t>
  </si>
  <si>
    <t>10.09.2014</t>
  </si>
  <si>
    <t>11.09.2014</t>
  </si>
  <si>
    <t>Ghaziabad</t>
  </si>
  <si>
    <t>12.09.2014</t>
  </si>
  <si>
    <t>13.09.2014</t>
  </si>
  <si>
    <t>15.09.2014</t>
  </si>
  <si>
    <t>16.09.2014</t>
  </si>
  <si>
    <t>17.09.2014</t>
  </si>
  <si>
    <t>18.09.2014</t>
  </si>
  <si>
    <t>19.09.2014</t>
  </si>
  <si>
    <t>20.09.2014</t>
  </si>
  <si>
    <t>22.09.2014</t>
  </si>
  <si>
    <t>23.09.2014</t>
  </si>
  <si>
    <t>24.09.2014</t>
  </si>
  <si>
    <t>25.09.2014</t>
  </si>
  <si>
    <t>26.09.2014</t>
  </si>
  <si>
    <t>27.09.2014</t>
  </si>
  <si>
    <t>29.09.2014</t>
  </si>
  <si>
    <t>30.09.2014</t>
  </si>
  <si>
    <t>August month ahmedabad shipment cost no. shows in september report</t>
  </si>
  <si>
    <t>SAP</t>
  </si>
  <si>
    <t>October 2014</t>
  </si>
  <si>
    <t>01.10.2014</t>
  </si>
  <si>
    <t>04.10.2014</t>
  </si>
  <si>
    <t>06.10.2014</t>
  </si>
  <si>
    <t>07.10.2014</t>
  </si>
  <si>
    <t>Qty  ( MT)</t>
  </si>
  <si>
    <t>09.10.2014</t>
  </si>
  <si>
    <t>11.10.2014</t>
  </si>
  <si>
    <t>13.10.2014</t>
  </si>
  <si>
    <t>14.10.2014</t>
  </si>
  <si>
    <t>15.10.2014</t>
  </si>
  <si>
    <t>16.10.2014</t>
  </si>
  <si>
    <t>17.10.2014</t>
  </si>
  <si>
    <t>18.10.2014</t>
  </si>
  <si>
    <t>20.10.2014</t>
  </si>
  <si>
    <t>21.10.2014</t>
  </si>
  <si>
    <t>22.10.2014</t>
  </si>
  <si>
    <t>25.10.2014</t>
  </si>
  <si>
    <t>27.10.2014</t>
  </si>
  <si>
    <t>28.10.2014</t>
  </si>
  <si>
    <t>29.10.2014</t>
  </si>
  <si>
    <t>30.10.2014</t>
  </si>
  <si>
    <t>31.10.2014</t>
  </si>
  <si>
    <t>prorata basis</t>
  </si>
  <si>
    <t>November 2014</t>
  </si>
  <si>
    <t>01.11.2014</t>
  </si>
  <si>
    <t>Bhubneshwer</t>
  </si>
  <si>
    <t>04.11.2014</t>
  </si>
  <si>
    <t>05.11.2014</t>
  </si>
  <si>
    <t>06.11.2014</t>
  </si>
  <si>
    <t>For 21 mt =84000+4200=88200 on prorata basis</t>
  </si>
  <si>
    <t>07.11.2014</t>
  </si>
  <si>
    <t>For 21 mt =138000+6900=144900 on prorata basis</t>
  </si>
  <si>
    <t>10.11.2014</t>
  </si>
  <si>
    <t>11.11.2014</t>
  </si>
  <si>
    <t>13.11.2014</t>
  </si>
  <si>
    <t>15.11.2014</t>
  </si>
  <si>
    <t>Final on Rs.28000/-</t>
  </si>
  <si>
    <t>17.11.2014</t>
  </si>
  <si>
    <t>18.11.2014</t>
  </si>
  <si>
    <t>19.11.2014</t>
  </si>
  <si>
    <t>20.11.2014</t>
  </si>
  <si>
    <t>21.11.2014</t>
  </si>
  <si>
    <t>22.11.2014</t>
  </si>
  <si>
    <t>24.11.2014</t>
  </si>
  <si>
    <t>25.11.2014</t>
  </si>
  <si>
    <t>26.11.2014</t>
  </si>
  <si>
    <t>27.11.2014</t>
  </si>
  <si>
    <t>28.11.2014</t>
  </si>
  <si>
    <t>less unloading amt. entered in system, unloading rate was changed</t>
  </si>
  <si>
    <t>29.11.2014</t>
  </si>
  <si>
    <t>Shipment created by Synergy on 01.12.2014 for 29.11.2014 despatch but system locked so entry gone in 01.12.2014</t>
  </si>
  <si>
    <t>Unloading diff of Lucknow as rate changed</t>
  </si>
  <si>
    <t>December 2014</t>
  </si>
  <si>
    <t>01.012.2014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</si>
  <si>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</si>
  <si>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</si>
  <si>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</si>
  <si>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</si>
  <si>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</si>
  <si>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</si>
  <si>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</si>
  <si>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</si>
  <si>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</si>
  <si>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13.12.2014</t>
  </si>
  <si>
    <t>16.12.2014</t>
  </si>
  <si>
    <t>17.12.2014</t>
  </si>
  <si>
    <t>18.12.2014</t>
  </si>
  <si>
    <t>Inlland</t>
  </si>
  <si>
    <t>New Freight value</t>
  </si>
  <si>
    <t>19.12.2014</t>
  </si>
  <si>
    <t>22.12.2014</t>
  </si>
  <si>
    <t>23.12.2014</t>
  </si>
  <si>
    <t>24.12.2014</t>
  </si>
  <si>
    <t>25.12.2014</t>
  </si>
  <si>
    <t>26.12.2014</t>
  </si>
  <si>
    <t>27.12.2014</t>
  </si>
  <si>
    <t>29.12.2014</t>
  </si>
  <si>
    <t>30.12.2014</t>
  </si>
  <si>
    <t>31.12.2014</t>
  </si>
  <si>
    <t>Jan 2015</t>
  </si>
  <si>
    <t xml:space="preserve">Normal season rate contract </t>
  </si>
  <si>
    <t>05.01.2015</t>
  </si>
  <si>
    <t>VVF Rate May 2014</t>
  </si>
  <si>
    <t>New Freight value Jan2015</t>
  </si>
  <si>
    <t>06.01.2014</t>
  </si>
  <si>
    <t>07.01.2015</t>
  </si>
  <si>
    <t>08.01.2015</t>
  </si>
  <si>
    <t>09.01.2015</t>
  </si>
  <si>
    <t>10.01.2015</t>
  </si>
  <si>
    <t>12.01.2015</t>
  </si>
  <si>
    <t>13.01.2015</t>
  </si>
  <si>
    <t>13.01.2016</t>
  </si>
  <si>
    <t>14.01.2015</t>
  </si>
  <si>
    <t>16.01.2015</t>
  </si>
  <si>
    <t>17.01.2015</t>
  </si>
  <si>
    <t>20.01.2015</t>
  </si>
  <si>
    <t>20.01.2015.</t>
  </si>
  <si>
    <t>21.01.2015</t>
  </si>
  <si>
    <t>22.01.2015</t>
  </si>
  <si>
    <t>23.01.2015</t>
  </si>
  <si>
    <t>24.01.2015</t>
  </si>
  <si>
    <t>27.01.2015</t>
  </si>
  <si>
    <t>28.01.2015</t>
  </si>
  <si>
    <t>30.01.2015</t>
  </si>
  <si>
    <t>31.01.2015</t>
  </si>
  <si>
    <t>02.02.2015</t>
  </si>
  <si>
    <t>03.02.2015</t>
  </si>
  <si>
    <t>04.02.2015</t>
  </si>
  <si>
    <t>04.02.2016</t>
  </si>
  <si>
    <t>05.02.2015</t>
  </si>
  <si>
    <t>06.02.2015</t>
  </si>
  <si>
    <t>07.02.2015</t>
  </si>
  <si>
    <t>09.02.2015</t>
  </si>
  <si>
    <t>10.02.2015</t>
  </si>
  <si>
    <t>11.02.2015</t>
  </si>
  <si>
    <t>delhi</t>
  </si>
  <si>
    <t>12.02.2015</t>
  </si>
  <si>
    <t xml:space="preserve">Bhiwandi </t>
  </si>
  <si>
    <t>14.02.2015</t>
  </si>
  <si>
    <t>16.02.2015</t>
  </si>
  <si>
    <t>18.02.2015</t>
  </si>
  <si>
    <t>19.02.2015</t>
  </si>
  <si>
    <t>20.02.2015</t>
  </si>
  <si>
    <t>21.02.2015</t>
  </si>
  <si>
    <t>23.02.2015</t>
  </si>
  <si>
    <t>26.02.2015</t>
  </si>
  <si>
    <t>27.02.2015</t>
  </si>
  <si>
    <t>28.02.2015</t>
  </si>
  <si>
    <t>Feb rates</t>
  </si>
  <si>
    <t>Total with Feb rate</t>
  </si>
  <si>
    <t>02.03.2015</t>
  </si>
  <si>
    <t>Total frt+UNL March</t>
  </si>
  <si>
    <t>March 2015 rates</t>
  </si>
  <si>
    <t>03.03.2015</t>
  </si>
  <si>
    <t>04.03.2015</t>
  </si>
  <si>
    <t>05.03.2015</t>
  </si>
  <si>
    <t>07.03.2015</t>
  </si>
  <si>
    <t>09.03.2015</t>
  </si>
  <si>
    <t>10.03.2015</t>
  </si>
  <si>
    <t>11.03.2015</t>
  </si>
  <si>
    <t>12.03.2015</t>
  </si>
  <si>
    <t>13.03.2015</t>
  </si>
  <si>
    <t>14.03.2015</t>
  </si>
  <si>
    <t>14.03.2015.</t>
  </si>
  <si>
    <t>15.03.2015</t>
  </si>
  <si>
    <t>17.03.2015</t>
  </si>
  <si>
    <t>Super safe</t>
  </si>
  <si>
    <t>18.03.2015</t>
  </si>
  <si>
    <t>19.03.2015</t>
  </si>
  <si>
    <t>20.03.2015</t>
  </si>
  <si>
    <t>21.03.2015</t>
  </si>
  <si>
    <t>23.03.2015</t>
  </si>
  <si>
    <t>24.03.2015</t>
  </si>
  <si>
    <t>25.03.2015</t>
  </si>
  <si>
    <t>27.03.2015</t>
  </si>
  <si>
    <t>28.03.2015</t>
  </si>
  <si>
    <t>31.03.2015</t>
  </si>
  <si>
    <t>RAIPUR</t>
  </si>
  <si>
    <t>JABALPUR</t>
  </si>
  <si>
    <t>GUWAHATI</t>
  </si>
  <si>
    <t>BHIWANDI</t>
  </si>
  <si>
    <t>COCHIN</t>
  </si>
  <si>
    <t>JAIPUR</t>
  </si>
  <si>
    <t>KOLKATTA</t>
  </si>
  <si>
    <t>AHMADABAD</t>
  </si>
  <si>
    <t>JODHPUR</t>
  </si>
  <si>
    <t>PATNA</t>
  </si>
  <si>
    <t>ROHTAK</t>
  </si>
  <si>
    <t>BHUBNESHWER</t>
  </si>
  <si>
    <t>SUPER SAFE LOGISTICS</t>
  </si>
  <si>
    <t>INDORE</t>
  </si>
  <si>
    <t>DELHI</t>
  </si>
  <si>
    <t>02.04.2015</t>
  </si>
  <si>
    <t>03.04.2015</t>
  </si>
  <si>
    <t>Ciochin</t>
  </si>
  <si>
    <t>04.04.2015</t>
  </si>
  <si>
    <t>Charges in Gwhati &amp; kolkta</t>
  </si>
  <si>
    <t>Total J+K+ L</t>
  </si>
  <si>
    <t>06.04.2015</t>
  </si>
  <si>
    <t>07.04.2015</t>
  </si>
  <si>
    <t>Supersafe</t>
  </si>
  <si>
    <t>08.04.2015</t>
  </si>
  <si>
    <t>09.04.2015</t>
  </si>
  <si>
    <t>10.04.2015</t>
  </si>
  <si>
    <t>11.04.2015</t>
  </si>
  <si>
    <t>13.04.2015</t>
  </si>
  <si>
    <t>14.04.2015</t>
  </si>
  <si>
    <t>15.04.2015</t>
  </si>
  <si>
    <t>16.04.2015</t>
  </si>
  <si>
    <t>17.04.2015</t>
  </si>
  <si>
    <t>18.04.2015</t>
  </si>
  <si>
    <t>Jabaalpur</t>
  </si>
  <si>
    <t>20.04.2015</t>
  </si>
  <si>
    <t>21.04.2015</t>
  </si>
  <si>
    <t>22.04.2015</t>
  </si>
  <si>
    <t>23.04.2015</t>
  </si>
  <si>
    <t>24.04.2015</t>
  </si>
  <si>
    <t>25.04.2015</t>
  </si>
  <si>
    <t>27.04.2015</t>
  </si>
  <si>
    <t>28.04.2015</t>
  </si>
  <si>
    <t>29.04.2015</t>
  </si>
  <si>
    <t>30.04.2015</t>
  </si>
  <si>
    <t>May 2015</t>
  </si>
  <si>
    <t>02.05.2015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</si>
  <si>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</si>
  <si>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</si>
  <si>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</si>
  <si>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</si>
  <si>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</si>
  <si>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</si>
  <si>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</si>
  <si>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</si>
  <si>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</si>
  <si>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</si>
  <si>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16.05.2015</t>
  </si>
  <si>
    <t>18.05.2015</t>
  </si>
  <si>
    <t>19.05.2015</t>
  </si>
  <si>
    <t>20.05.2015</t>
  </si>
  <si>
    <t>Sr no.</t>
  </si>
  <si>
    <t>22.05.2015</t>
  </si>
  <si>
    <t>23.05.2015</t>
  </si>
  <si>
    <t>25.05.2015</t>
  </si>
  <si>
    <t>26.05.2015</t>
  </si>
  <si>
    <t>27.05.2015</t>
  </si>
  <si>
    <t>28.05.2015</t>
  </si>
  <si>
    <t>29.05.2015</t>
  </si>
  <si>
    <t>30.05.2015</t>
  </si>
  <si>
    <t>April 2015</t>
  </si>
  <si>
    <t>01.6.2015</t>
  </si>
  <si>
    <t>01.06.2015</t>
  </si>
  <si>
    <t>02.06.2015</t>
  </si>
  <si>
    <t>03.06.2015</t>
  </si>
  <si>
    <t>05.06.2015</t>
  </si>
  <si>
    <t>06.06.2015</t>
  </si>
  <si>
    <t>supersafe</t>
  </si>
  <si>
    <t>08.06.2015</t>
  </si>
  <si>
    <t>09.06.2015</t>
  </si>
  <si>
    <t>11.06.2015</t>
  </si>
  <si>
    <t>12.06.2015</t>
  </si>
  <si>
    <t>16.06.2015</t>
  </si>
  <si>
    <t>17.06.2015</t>
  </si>
  <si>
    <t>18.08.2015</t>
  </si>
  <si>
    <t>19.06.2015</t>
  </si>
  <si>
    <t>20.06.2015</t>
  </si>
  <si>
    <t>22.06.2015</t>
  </si>
  <si>
    <t>23.06.2015</t>
  </si>
  <si>
    <t>24.06.2015</t>
  </si>
  <si>
    <t>25.06.2015</t>
  </si>
  <si>
    <t>26.06.2015</t>
  </si>
  <si>
    <t>27.06.2015</t>
  </si>
  <si>
    <t>29.06.2015</t>
  </si>
  <si>
    <t>Bhubnesawar</t>
  </si>
  <si>
    <t>30.06.2015</t>
  </si>
  <si>
    <t>03.07.2015</t>
  </si>
  <si>
    <t>04.07.2015</t>
  </si>
  <si>
    <t>July Freight rates 2015 rates</t>
  </si>
  <si>
    <t>March 2015 rate up to 15th May</t>
  </si>
  <si>
    <t>06.07.2015</t>
  </si>
  <si>
    <t>07.07.2015</t>
  </si>
  <si>
    <t xml:space="preserve">Bhubneswar </t>
  </si>
  <si>
    <t xml:space="preserve">Patna </t>
  </si>
  <si>
    <t>08.07.2015</t>
  </si>
  <si>
    <t>09.07.2015</t>
  </si>
  <si>
    <t>10.07.2015</t>
  </si>
  <si>
    <t>11.07.2015</t>
  </si>
  <si>
    <t>13.07.2015</t>
  </si>
  <si>
    <t>14.07.2015</t>
  </si>
  <si>
    <t>15.07.2015</t>
  </si>
  <si>
    <t>16.07.2015</t>
  </si>
  <si>
    <t>Johpur</t>
  </si>
  <si>
    <t>T S logistics</t>
  </si>
  <si>
    <t>17.07.2015</t>
  </si>
  <si>
    <t>18.07.2015</t>
  </si>
  <si>
    <t>Ahemadabad</t>
  </si>
  <si>
    <t>21.07.2015</t>
  </si>
  <si>
    <t>22.07.2015</t>
  </si>
  <si>
    <t>23.07.2015</t>
  </si>
  <si>
    <t>24.07.2015</t>
  </si>
  <si>
    <t>raipur</t>
  </si>
  <si>
    <t>Inore</t>
  </si>
  <si>
    <t>28.07.2015</t>
  </si>
  <si>
    <t>25.07.2015</t>
  </si>
  <si>
    <t>27.07.2015</t>
  </si>
  <si>
    <t>Jodhur</t>
  </si>
  <si>
    <t>30.07.2015</t>
  </si>
  <si>
    <t>20.07.2015</t>
  </si>
  <si>
    <t>29.07.2015</t>
  </si>
  <si>
    <t>30.07.3006</t>
  </si>
  <si>
    <t>Bhubnesawr</t>
  </si>
  <si>
    <t>31.07.2015</t>
  </si>
  <si>
    <t>13.08.2015</t>
  </si>
  <si>
    <t>12.08.2015</t>
  </si>
  <si>
    <t>11.08.2015</t>
  </si>
  <si>
    <t>10.08.2015</t>
  </si>
  <si>
    <t>08.08.2015</t>
  </si>
  <si>
    <t>05.08.2015</t>
  </si>
  <si>
    <t>06.08.2015</t>
  </si>
  <si>
    <t>07.08.2015</t>
  </si>
  <si>
    <t>14.08.2015</t>
  </si>
  <si>
    <t>17.08.2015</t>
  </si>
  <si>
    <t>20.08.2015</t>
  </si>
  <si>
    <t>21.08.2015</t>
  </si>
  <si>
    <t>22.08.2015</t>
  </si>
  <si>
    <t>24.08.2015</t>
  </si>
  <si>
    <t>25.08.2015</t>
  </si>
  <si>
    <t>T S Logistics</t>
  </si>
  <si>
    <t>ShreeGauraav</t>
  </si>
  <si>
    <t>26.08.2015</t>
  </si>
  <si>
    <t>28.08.2015</t>
  </si>
  <si>
    <t>27.08.2015</t>
  </si>
  <si>
    <t>31.08.2015</t>
  </si>
  <si>
    <t>Row Labels</t>
  </si>
  <si>
    <t>Grand Total</t>
  </si>
  <si>
    <t>Sum of Qty  ( MT)</t>
  </si>
  <si>
    <t>West</t>
  </si>
  <si>
    <t>South</t>
  </si>
  <si>
    <t>East</t>
  </si>
  <si>
    <t>North</t>
  </si>
  <si>
    <t>02.09.2015</t>
  </si>
  <si>
    <t>04.09.2015</t>
  </si>
  <si>
    <t>05.09.2015</t>
  </si>
  <si>
    <t>07.09.2015</t>
  </si>
  <si>
    <t>ShreeGaurav</t>
  </si>
  <si>
    <t>04.08.2015</t>
  </si>
  <si>
    <t>08.09.2015</t>
  </si>
  <si>
    <t>09.09.2015</t>
  </si>
  <si>
    <t>10.09.2015</t>
  </si>
  <si>
    <t>11.09.2015</t>
  </si>
  <si>
    <t>12.09.2015</t>
  </si>
  <si>
    <t>14.09.2015</t>
  </si>
  <si>
    <t>14.09.2016</t>
  </si>
  <si>
    <t>14.09.2017</t>
  </si>
  <si>
    <t>15.09.2015</t>
  </si>
  <si>
    <t>16.09.2015</t>
  </si>
  <si>
    <t>17.09.2015</t>
  </si>
  <si>
    <t>18.09.2015</t>
  </si>
  <si>
    <t>19.09.2015</t>
  </si>
  <si>
    <t>21.09.2015</t>
  </si>
  <si>
    <t>22.09.2015</t>
  </si>
  <si>
    <t>23.09.2015</t>
  </si>
  <si>
    <t>24.09.2015</t>
  </si>
  <si>
    <t>Ghziabad</t>
  </si>
  <si>
    <t>25.09.2015</t>
  </si>
  <si>
    <t>26.09.2015</t>
  </si>
  <si>
    <t>28.09.2015</t>
  </si>
  <si>
    <t>30.09.2015</t>
  </si>
  <si>
    <t>29.09.2015</t>
  </si>
  <si>
    <t>October 2015</t>
  </si>
  <si>
    <t>01.10.2015</t>
  </si>
  <si>
    <t>06.10.2015</t>
  </si>
  <si>
    <t>07.10.2015</t>
  </si>
  <si>
    <t>08.10.2015</t>
  </si>
  <si>
    <t>09.10.2015</t>
  </si>
  <si>
    <t>10.10.2015</t>
  </si>
  <si>
    <t>October Freight rates 2015 rates</t>
  </si>
  <si>
    <t>August Freight rates 2015 rates</t>
  </si>
  <si>
    <t>12.10.2015</t>
  </si>
  <si>
    <t>13.10.2015</t>
  </si>
  <si>
    <t>14.10.2015</t>
  </si>
  <si>
    <t>15.10.2015</t>
  </si>
  <si>
    <t>16.10.2015</t>
  </si>
  <si>
    <t>17.10.2015</t>
  </si>
  <si>
    <t>19.10.2015</t>
  </si>
  <si>
    <t>20.10.2015</t>
  </si>
  <si>
    <t>21.10.2015</t>
  </si>
  <si>
    <t>24.10.2015</t>
  </si>
  <si>
    <t>23.10.2015</t>
  </si>
  <si>
    <t>15.10.2016</t>
  </si>
  <si>
    <t>26.10.2015</t>
  </si>
  <si>
    <t>27.10.2015</t>
  </si>
  <si>
    <t>28.10.2015</t>
  </si>
  <si>
    <t>29.10.2015</t>
  </si>
  <si>
    <t>31.10.2015</t>
  </si>
  <si>
    <t>30.10.2015</t>
  </si>
  <si>
    <t>03.11.2015</t>
  </si>
  <si>
    <t>Nov Freight rates 2015 rates</t>
  </si>
  <si>
    <t>Sr. no</t>
  </si>
  <si>
    <t>04.11.2015</t>
  </si>
  <si>
    <t>Sept Freight rates 2015 rates</t>
  </si>
  <si>
    <t>05.11.2015</t>
  </si>
  <si>
    <t>06.11.2015</t>
  </si>
  <si>
    <t>07.11.2015</t>
  </si>
  <si>
    <t>09.11.2015</t>
  </si>
  <si>
    <t>10.11.2015</t>
  </si>
  <si>
    <t>13.11.2015</t>
  </si>
  <si>
    <t>14.11.2015</t>
  </si>
  <si>
    <t>16.11.2015</t>
  </si>
  <si>
    <t>17.11.2015</t>
  </si>
  <si>
    <t>18.11.2015</t>
  </si>
  <si>
    <t>19.11.2015</t>
  </si>
  <si>
    <t>20.11.2015</t>
  </si>
  <si>
    <t>AHMEDABAD</t>
  </si>
  <si>
    <t>21.11.2015</t>
  </si>
  <si>
    <t>23.11.2015</t>
  </si>
  <si>
    <t>24.11.2015</t>
  </si>
  <si>
    <t>25.11.2015</t>
  </si>
  <si>
    <t>SHREE GOURAV LOGISTICS</t>
  </si>
  <si>
    <t>TS LOGISTICS</t>
  </si>
  <si>
    <t>26.11.2015</t>
  </si>
  <si>
    <t>VARANASI</t>
  </si>
  <si>
    <t>LUCKNOW</t>
  </si>
  <si>
    <t>27.11.2015</t>
  </si>
  <si>
    <t>28.11.2015</t>
  </si>
  <si>
    <t>30.11.2015</t>
  </si>
  <si>
    <t>VIJYAWADA</t>
  </si>
  <si>
    <t>03.12.2015</t>
  </si>
  <si>
    <t>December Freight rates 2015 rates</t>
  </si>
  <si>
    <t>Shree Gaurav</t>
  </si>
  <si>
    <t>04.12.2015</t>
  </si>
  <si>
    <t>T.S LOGESTICS</t>
  </si>
  <si>
    <t>05.12.2015</t>
  </si>
  <si>
    <t>RANCHI</t>
  </si>
  <si>
    <t>chandan@03122015</t>
  </si>
  <si>
    <t>08.12.2015</t>
  </si>
  <si>
    <t>GHAZIABAD</t>
  </si>
  <si>
    <t>SILGURI</t>
  </si>
  <si>
    <t>09.12.2015</t>
  </si>
  <si>
    <t>NAGPUR</t>
  </si>
  <si>
    <t>10.12.2015</t>
  </si>
  <si>
    <t>11.12.2015</t>
  </si>
  <si>
    <t>12.12.2015</t>
  </si>
  <si>
    <t>RohTAK</t>
  </si>
  <si>
    <t>15.12.2015</t>
  </si>
  <si>
    <t>16.12.2015</t>
  </si>
  <si>
    <t>17.12.2015</t>
  </si>
  <si>
    <t>18.12.2015</t>
  </si>
  <si>
    <t>19.12.2015</t>
  </si>
  <si>
    <t>SILIGURI</t>
  </si>
  <si>
    <t>21.12.2015</t>
  </si>
  <si>
    <t>BANGALORE</t>
  </si>
  <si>
    <t>22.12.2015</t>
  </si>
  <si>
    <t>23.12.2015</t>
  </si>
  <si>
    <t>24.12.2015</t>
  </si>
  <si>
    <t>25.12.2015</t>
  </si>
  <si>
    <t>26.12.2015</t>
  </si>
  <si>
    <t>28.12.2015</t>
  </si>
  <si>
    <t>29.12.2015</t>
  </si>
  <si>
    <t>30.12.2015</t>
  </si>
  <si>
    <t>31.12.2015</t>
  </si>
  <si>
    <t>01.01.2016</t>
  </si>
  <si>
    <t>Super Safe</t>
  </si>
  <si>
    <t>04.01.2016</t>
  </si>
  <si>
    <t>T.S. LOGISTICS</t>
  </si>
  <si>
    <t>06.01.2016</t>
  </si>
  <si>
    <t>HYDERABAD</t>
  </si>
  <si>
    <t>07.01.2016</t>
  </si>
  <si>
    <t>08.01.2016</t>
  </si>
  <si>
    <t>05.01.2016</t>
  </si>
  <si>
    <t>09.01.2016</t>
  </si>
  <si>
    <t>11.01.2016</t>
  </si>
  <si>
    <t>12.01.2016</t>
  </si>
  <si>
    <t>14.01.2016</t>
  </si>
  <si>
    <t>15.01.2016</t>
  </si>
  <si>
    <t>16.01.2016</t>
  </si>
  <si>
    <t>18.01.2016</t>
  </si>
  <si>
    <t>19.01.2016</t>
  </si>
  <si>
    <t>20.01.2016</t>
  </si>
  <si>
    <t>21.01.2016</t>
  </si>
  <si>
    <t>AHEMDABAD</t>
  </si>
  <si>
    <t>22.01.2016</t>
  </si>
  <si>
    <t>25.01.2016</t>
  </si>
  <si>
    <t>chandan@28012016</t>
  </si>
  <si>
    <t>password sap</t>
  </si>
  <si>
    <t>29.01.2016</t>
  </si>
  <si>
    <t>30.01.2016</t>
  </si>
  <si>
    <t>28.01.2016</t>
  </si>
  <si>
    <t>;</t>
  </si>
  <si>
    <t>January 2016 RA freight rates</t>
  </si>
  <si>
    <t>03.02.2016</t>
  </si>
  <si>
    <t>05.02.2016</t>
  </si>
  <si>
    <t>06.02.2016</t>
  </si>
  <si>
    <t>08.02.2016</t>
  </si>
  <si>
    <t>Freight Rates in February 16</t>
  </si>
  <si>
    <t>09.02.2016</t>
  </si>
  <si>
    <t>10.02.2016</t>
  </si>
  <si>
    <t>11.02.2016</t>
  </si>
  <si>
    <t>12.02.2016</t>
  </si>
  <si>
    <t xml:space="preserve">GUWAHATI </t>
  </si>
  <si>
    <t>13.02.2016</t>
  </si>
  <si>
    <t>SUPER SAFE</t>
  </si>
  <si>
    <t>15.02.2016</t>
  </si>
  <si>
    <t>16.02.2016</t>
  </si>
  <si>
    <t>17.02.2016</t>
  </si>
  <si>
    <t>18.02.2016</t>
  </si>
  <si>
    <t>T.S.LOGISTICS</t>
  </si>
  <si>
    <t>20.02.2016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</si>
  <si>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</si>
  <si>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</si>
  <si>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</si>
  <si>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</si>
  <si>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</si>
  <si>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</si>
  <si>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</si>
  <si>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</si>
  <si>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Freight Rates in March 16</t>
  </si>
  <si>
    <t>01.03.2016</t>
  </si>
  <si>
    <t>02.03.2016</t>
  </si>
  <si>
    <t>KOLKATA</t>
  </si>
  <si>
    <t>04.03.2016</t>
  </si>
  <si>
    <t>05.03.2016</t>
  </si>
  <si>
    <t>T.S LOGITICS</t>
  </si>
  <si>
    <t>08.03.2016</t>
  </si>
  <si>
    <t>09.03.2016</t>
  </si>
  <si>
    <t>10.03.2016</t>
  </si>
  <si>
    <t>11.03.2016</t>
  </si>
  <si>
    <t>14.03.2016</t>
  </si>
  <si>
    <t>15.03.2016</t>
  </si>
  <si>
    <t>DARCL/Transrail</t>
  </si>
  <si>
    <t>DARCL/TRANSRAIL</t>
  </si>
  <si>
    <t>16.03.2016</t>
  </si>
  <si>
    <t>17.03.2016</t>
  </si>
  <si>
    <t>TRANSRAIL</t>
  </si>
  <si>
    <t>18.03.2016</t>
  </si>
  <si>
    <t>19.03.2016</t>
  </si>
  <si>
    <t>21.03.2016</t>
  </si>
  <si>
    <t>23.03.2016</t>
  </si>
  <si>
    <t>26.03.2016</t>
  </si>
  <si>
    <t>28.03.2016</t>
  </si>
  <si>
    <t>29.03.2016</t>
  </si>
  <si>
    <t>TPT</t>
  </si>
  <si>
    <t xml:space="preserve">SUPER SAFE </t>
  </si>
  <si>
    <t>30.03.2016</t>
  </si>
  <si>
    <t>31.03.2016</t>
  </si>
  <si>
    <t>HYDERBAD</t>
  </si>
  <si>
    <t>01.04.2016</t>
  </si>
  <si>
    <t>Freight Rates in April 16</t>
  </si>
  <si>
    <t>04.04.2016</t>
  </si>
  <si>
    <t>05.04.2016</t>
  </si>
  <si>
    <t>06.04.2016</t>
  </si>
  <si>
    <t>07.04.2016</t>
  </si>
  <si>
    <t>08.04.2016</t>
  </si>
  <si>
    <t>08.04.2017</t>
  </si>
  <si>
    <t>09.04.2016</t>
  </si>
  <si>
    <t>12.04.2016</t>
  </si>
  <si>
    <t>13.04.2016</t>
  </si>
  <si>
    <t>14.04.2016</t>
  </si>
  <si>
    <t>16.04.2016</t>
  </si>
  <si>
    <t>18.04.2016</t>
  </si>
  <si>
    <t>19.04.2016</t>
  </si>
  <si>
    <t>20.04.2016</t>
  </si>
  <si>
    <t>21.04.2016</t>
  </si>
  <si>
    <t>25.04.2016</t>
  </si>
  <si>
    <t>26.04.2016</t>
  </si>
  <si>
    <t>22.04.2016</t>
  </si>
  <si>
    <t>23.04.2016</t>
  </si>
  <si>
    <t>27.04.2016</t>
  </si>
  <si>
    <t>28.04.2016</t>
  </si>
  <si>
    <t>29.04.2016</t>
  </si>
  <si>
    <t>30.04.2016</t>
  </si>
  <si>
    <t>03.05.2016</t>
  </si>
  <si>
    <t>TS CARGO PVT LTD</t>
  </si>
  <si>
    <t>04.05.2016</t>
  </si>
  <si>
    <t>05.05.2016</t>
  </si>
  <si>
    <t>06.05.2016</t>
  </si>
  <si>
    <t>TS</t>
  </si>
  <si>
    <t>07.05.2016</t>
  </si>
  <si>
    <t>09.05.2016</t>
  </si>
  <si>
    <t>10.05.2016</t>
  </si>
  <si>
    <t>11.05.2016</t>
  </si>
  <si>
    <t>12.05.2016</t>
  </si>
  <si>
    <t>13.05.2016</t>
  </si>
  <si>
    <t>14.05.2016</t>
  </si>
  <si>
    <t>Freight Rates in May 2016</t>
  </si>
  <si>
    <t>16.05.2016</t>
  </si>
  <si>
    <t>17.05.2016</t>
  </si>
  <si>
    <t>18.05.2016</t>
  </si>
  <si>
    <t>19.05.2016</t>
  </si>
  <si>
    <t>HEDERABAD</t>
  </si>
  <si>
    <t>20.05.2016</t>
  </si>
  <si>
    <t>BHUBNESHWAR</t>
  </si>
  <si>
    <t>21.05.2016</t>
  </si>
  <si>
    <t>23.05.2016</t>
  </si>
  <si>
    <t>24.05.2016</t>
  </si>
  <si>
    <t>25.05.2016</t>
  </si>
  <si>
    <t>26.05.2016</t>
  </si>
  <si>
    <t>27.05.2016</t>
  </si>
  <si>
    <t>28.05.2016</t>
  </si>
  <si>
    <t>GHAZIBAD</t>
  </si>
  <si>
    <t>30.05.2016</t>
  </si>
  <si>
    <t>31.05.2016</t>
  </si>
  <si>
    <t>TS CARGO PVT LYD</t>
  </si>
  <si>
    <t>01.06.2016</t>
  </si>
  <si>
    <t>Freight Rates in June 2016</t>
  </si>
  <si>
    <t>02.06.2016</t>
  </si>
  <si>
    <t>04.06.2016</t>
  </si>
  <si>
    <t>BANGLORE</t>
  </si>
  <si>
    <t>06.06.2016</t>
  </si>
  <si>
    <t>TRANS RAIL</t>
  </si>
  <si>
    <t>03.06.2016</t>
  </si>
  <si>
    <t>07.06.2016</t>
  </si>
  <si>
    <t>08.06.2016</t>
  </si>
  <si>
    <t>09.06.2016</t>
  </si>
  <si>
    <t>10.06.2016</t>
  </si>
  <si>
    <t>11.06.2016</t>
  </si>
  <si>
    <t>13.06.2016</t>
  </si>
  <si>
    <t>14.06.2016</t>
  </si>
  <si>
    <t>15.06.2016</t>
  </si>
  <si>
    <t>16.06.2016</t>
  </si>
  <si>
    <t>Qty   (MT)</t>
  </si>
  <si>
    <t>17.06.2016</t>
  </si>
  <si>
    <t>18.06.2016</t>
  </si>
  <si>
    <t>21.06.2016</t>
  </si>
  <si>
    <t>22.06.2016</t>
  </si>
  <si>
    <t>23.06.2016</t>
  </si>
  <si>
    <t>24.06.2016</t>
  </si>
  <si>
    <t>25.06.2016</t>
  </si>
  <si>
    <t>28.06.2016</t>
  </si>
  <si>
    <t>29.06.2016</t>
  </si>
  <si>
    <t>30.06.2016</t>
  </si>
  <si>
    <t>01.07.2016</t>
  </si>
  <si>
    <t>02.07.2016</t>
  </si>
  <si>
    <t>04.07.2016</t>
  </si>
  <si>
    <t>05.07.2016</t>
  </si>
  <si>
    <t>06.07.2016</t>
  </si>
  <si>
    <t>07.07.2016</t>
  </si>
  <si>
    <t>09.07.2016</t>
  </si>
  <si>
    <t>TS CARGO</t>
  </si>
  <si>
    <t>11.07.2016</t>
  </si>
  <si>
    <t>08.07.2016</t>
  </si>
  <si>
    <t>12.07.2016</t>
  </si>
  <si>
    <t>13.07.2016</t>
  </si>
  <si>
    <t>14.07.2016</t>
  </si>
  <si>
    <t>15.07.2016</t>
  </si>
  <si>
    <t>16.07.2016</t>
  </si>
  <si>
    <t>19.07.2016</t>
  </si>
  <si>
    <t>20.07.2016</t>
  </si>
  <si>
    <t>21.07.2016</t>
  </si>
  <si>
    <t>22.07.2016</t>
  </si>
  <si>
    <t>23.07.2016</t>
  </si>
  <si>
    <t>25.07.2016</t>
  </si>
  <si>
    <t>26.07.2016</t>
  </si>
  <si>
    <t>27.07.2016</t>
  </si>
  <si>
    <t>28.07.2016</t>
  </si>
  <si>
    <t>29.07.2016</t>
  </si>
  <si>
    <t>30.07.2016</t>
  </si>
  <si>
    <t>01.08.2016</t>
  </si>
  <si>
    <t>DHTC LOGISTICS LTD</t>
  </si>
  <si>
    <t>INODRE</t>
  </si>
  <si>
    <t>02.08.2016</t>
  </si>
  <si>
    <t>Freight Rates in August 2016 after R A</t>
  </si>
  <si>
    <t>03.08.2016</t>
  </si>
  <si>
    <t>04.08.2016</t>
  </si>
  <si>
    <t>05.08.2016</t>
  </si>
  <si>
    <t>06.08.2016</t>
  </si>
  <si>
    <t>08.08.2016</t>
  </si>
  <si>
    <t>Ahamedabad</t>
  </si>
  <si>
    <t>Bhubaneshwar</t>
  </si>
  <si>
    <t>Rate as per RA (15Mt )</t>
  </si>
  <si>
    <t xml:space="preserve">Siligudi </t>
  </si>
  <si>
    <t xml:space="preserve">Delhi </t>
  </si>
  <si>
    <t xml:space="preserve">Ghaziabad </t>
  </si>
  <si>
    <t xml:space="preserve">Rohtak   </t>
  </si>
  <si>
    <t>Rate asper RA( 9Mt )</t>
  </si>
  <si>
    <t>Delhi ( 9) MT</t>
  </si>
  <si>
    <t>Rohtak   (9 MT)</t>
  </si>
  <si>
    <t>Siligudi ( 15MT)</t>
  </si>
  <si>
    <t>Delhi (15)</t>
  </si>
  <si>
    <t>Ghaziabad (15)</t>
  </si>
  <si>
    <t>Rohtak   (15)</t>
  </si>
  <si>
    <t>09.08.2016</t>
  </si>
  <si>
    <t>DHTC</t>
  </si>
  <si>
    <t>20 MT rate</t>
  </si>
  <si>
    <t xml:space="preserve">Value </t>
  </si>
  <si>
    <t>20 Mt Ratae</t>
  </si>
  <si>
    <t>Value</t>
  </si>
  <si>
    <t>10.08.2016</t>
  </si>
  <si>
    <t>DHTC Logestics</t>
  </si>
  <si>
    <t>11.08.2016</t>
  </si>
  <si>
    <t>12.08.2016</t>
  </si>
  <si>
    <t>13.08.2016</t>
  </si>
  <si>
    <t>17.08.2016</t>
  </si>
  <si>
    <t>TRANRAIL</t>
  </si>
  <si>
    <t>19.08.2016</t>
  </si>
  <si>
    <t>20.08.2016</t>
  </si>
  <si>
    <t>16.08.2016</t>
  </si>
  <si>
    <t>22.08.2016</t>
  </si>
  <si>
    <t>23.08.2016</t>
  </si>
  <si>
    <t>GHANESH</t>
  </si>
  <si>
    <t>GANESH</t>
  </si>
  <si>
    <t>24.08.2016</t>
  </si>
  <si>
    <t>26.08.2016</t>
  </si>
  <si>
    <t>27.08.2016</t>
  </si>
  <si>
    <t>30.08.2016</t>
  </si>
  <si>
    <t>KALKATTA</t>
  </si>
  <si>
    <t>29.08.2016</t>
  </si>
  <si>
    <t>31.08.2016</t>
  </si>
  <si>
    <t>01.09.2016</t>
  </si>
  <si>
    <t>Freight Rates in September 2016 after diesel working</t>
  </si>
  <si>
    <t>02.09.2016</t>
  </si>
  <si>
    <t>Siligudi (15MT)</t>
  </si>
  <si>
    <t>Delhi (15Mt)</t>
  </si>
  <si>
    <t xml:space="preserve">Rohtak  (15) </t>
  </si>
  <si>
    <t>Delhi (9MT)</t>
  </si>
  <si>
    <t>03.09.2016</t>
  </si>
  <si>
    <t>05.09.2016</t>
  </si>
  <si>
    <t>06.09.2016</t>
  </si>
  <si>
    <t>07.09.2016</t>
  </si>
  <si>
    <t>08.09.2016</t>
  </si>
  <si>
    <t>09.09.2016</t>
  </si>
  <si>
    <t>10.09.2016</t>
  </si>
  <si>
    <t>12.09.2016</t>
  </si>
  <si>
    <t>13.09.2016</t>
  </si>
  <si>
    <t xml:space="preserve"> SHREE GANESH ROADWAYS</t>
  </si>
  <si>
    <t>15.09.2016</t>
  </si>
  <si>
    <t>16.09.2016</t>
  </si>
  <si>
    <t>17.09.2016</t>
  </si>
  <si>
    <t>19.09.2016</t>
  </si>
  <si>
    <t>20.09.2016</t>
  </si>
  <si>
    <t>21.09.2016</t>
  </si>
  <si>
    <t>22.09.2016</t>
  </si>
  <si>
    <t>23.09.2016</t>
  </si>
  <si>
    <t>24.09.2016</t>
  </si>
  <si>
    <t>26.09.2016</t>
  </si>
  <si>
    <t>Transporter  DHTC</t>
  </si>
  <si>
    <t>Diesel increase</t>
  </si>
  <si>
    <t>Effective date</t>
  </si>
  <si>
    <t>validity</t>
  </si>
  <si>
    <t>31.12.2016</t>
  </si>
  <si>
    <t>sr.no</t>
  </si>
  <si>
    <t xml:space="preserve">As on 1st August </t>
  </si>
  <si>
    <t>Final rate per ton on September 1st 2016</t>
  </si>
  <si>
    <t>Transit Time</t>
  </si>
  <si>
    <t xml:space="preserve">Ason 1st August </t>
  </si>
  <si>
    <t>Delhi ( 15 MT)</t>
  </si>
  <si>
    <t>Gaziabad ( 15)</t>
  </si>
  <si>
    <t xml:space="preserve">Transporter </t>
  </si>
  <si>
    <t>Freight</t>
  </si>
  <si>
    <t>Effective Date</t>
  </si>
  <si>
    <t>27.09.2016</t>
  </si>
  <si>
    <t>28.09.2016</t>
  </si>
  <si>
    <t>29.09.2016</t>
  </si>
  <si>
    <t>30.09.2016</t>
  </si>
  <si>
    <t>ROHRAK</t>
  </si>
  <si>
    <t>03.10.2016</t>
  </si>
  <si>
    <t>DHTC LOGISTICS LIMITED</t>
  </si>
  <si>
    <t>04.10.2016</t>
  </si>
  <si>
    <t>SHREE GANESH LOGISTICS</t>
  </si>
  <si>
    <t>Freight Rates in October 2016 after diesel working</t>
  </si>
  <si>
    <t>Sr. no.</t>
  </si>
  <si>
    <t>Destinations</t>
  </si>
  <si>
    <t>Rate per Mt  20 Mt vehicles</t>
  </si>
  <si>
    <t>Hyderbad</t>
  </si>
  <si>
    <t xml:space="preserve">Nagpur </t>
  </si>
  <si>
    <t>Rate per Mt 15 Mt vehicles</t>
  </si>
  <si>
    <t>As on 1st August 2016</t>
  </si>
  <si>
    <t>Nagpur ( 15)</t>
  </si>
  <si>
    <t>Shreeganesh</t>
  </si>
  <si>
    <t>From 01.09.2016</t>
  </si>
  <si>
    <t>05.10.2016</t>
  </si>
  <si>
    <t>06.10.2016</t>
  </si>
  <si>
    <t>07.10.2016</t>
  </si>
  <si>
    <t>08.10.2016</t>
  </si>
  <si>
    <t>BANAGALORE</t>
  </si>
  <si>
    <t>10.10.2016</t>
  </si>
  <si>
    <t>12.10.2016</t>
  </si>
  <si>
    <t>13.10.2016</t>
  </si>
  <si>
    <t>\</t>
  </si>
  <si>
    <t xml:space="preserve">  cm mnnm,</t>
  </si>
  <si>
    <t>Freight Rates in July 2016</t>
  </si>
  <si>
    <t>14.10.2016</t>
  </si>
  <si>
    <t>17.10.2016</t>
  </si>
  <si>
    <t>19.10.2016</t>
  </si>
  <si>
    <t>20.10.2016</t>
  </si>
  <si>
    <t>18.10.2016</t>
  </si>
  <si>
    <t>21.10.2016</t>
  </si>
  <si>
    <t>22.10.2016</t>
  </si>
  <si>
    <t xml:space="preserve">to recover from shriganesh </t>
  </si>
  <si>
    <t>to recover from DARCL</t>
  </si>
  <si>
    <t>to recover from DHTC</t>
  </si>
  <si>
    <t>24.10.2016</t>
  </si>
  <si>
    <t>26.10.2016</t>
  </si>
  <si>
    <t xml:space="preserve">to recover </t>
  </si>
  <si>
    <t>27.10.2016</t>
  </si>
  <si>
    <t>29.10.2016</t>
  </si>
  <si>
    <t>29.10.2017</t>
  </si>
  <si>
    <t>02-11-2016</t>
  </si>
  <si>
    <t>03.11.2016</t>
  </si>
  <si>
    <t>Super Safe Logistics</t>
  </si>
  <si>
    <t>04-11-2016</t>
  </si>
  <si>
    <t>05.11.2016</t>
  </si>
  <si>
    <t>Charges in Delhi &amp; kolkta</t>
  </si>
  <si>
    <t>07.11.2016</t>
  </si>
  <si>
    <t>BHUBNESWAR</t>
  </si>
  <si>
    <t xml:space="preserve">Plcement delayed by </t>
  </si>
  <si>
    <t>2days</t>
  </si>
  <si>
    <t>1 day</t>
  </si>
  <si>
    <t>same day</t>
  </si>
  <si>
    <t>2 days</t>
  </si>
  <si>
    <t>08.11.2016</t>
  </si>
  <si>
    <t>2nd day</t>
  </si>
  <si>
    <t>Freight Rates in November 2016 after diesel working from 6.11.2016</t>
  </si>
  <si>
    <t>10.11.2016</t>
  </si>
  <si>
    <t>10-11-2016</t>
  </si>
  <si>
    <t>11.11.2016</t>
  </si>
  <si>
    <t>12.11.2016</t>
  </si>
  <si>
    <t>2 nd day</t>
  </si>
  <si>
    <t>2nd dy</t>
  </si>
  <si>
    <t>next day</t>
  </si>
  <si>
    <t>18.11.2016</t>
  </si>
  <si>
    <t>19.11.2016</t>
  </si>
  <si>
    <t>14-11-2016</t>
  </si>
  <si>
    <t>15.11.2016</t>
  </si>
  <si>
    <t>16.11.2016</t>
  </si>
  <si>
    <t>17.11.2016</t>
  </si>
  <si>
    <t>21.11.2016</t>
  </si>
  <si>
    <t>22.11.2016</t>
  </si>
  <si>
    <t>Bhuwneshwar</t>
  </si>
  <si>
    <t>2ndday</t>
  </si>
  <si>
    <t>sameday</t>
  </si>
  <si>
    <t>23.11.2016</t>
  </si>
  <si>
    <t>24.11.2016</t>
  </si>
  <si>
    <t>25.11.2016</t>
  </si>
  <si>
    <t>26.11.2016</t>
  </si>
  <si>
    <t xml:space="preserve">Jodhpur </t>
  </si>
  <si>
    <t>28.11.2016</t>
  </si>
  <si>
    <t>2n day</t>
  </si>
  <si>
    <t>29.11.2016</t>
  </si>
  <si>
    <t>30.11.2016</t>
  </si>
  <si>
    <t xml:space="preserve">Service Tax </t>
  </si>
  <si>
    <t xml:space="preserve">         After service tax</t>
  </si>
  <si>
    <t xml:space="preserve">                Total freight</t>
  </si>
  <si>
    <t>01.12.2016</t>
  </si>
  <si>
    <t>Freight Rates in December 2016 after diesel working from 6.11.2016</t>
  </si>
  <si>
    <t>02.12.2016</t>
  </si>
  <si>
    <t>03.12.2016</t>
  </si>
  <si>
    <t>GANESH ROADWAYS</t>
  </si>
  <si>
    <t>BHUBANESWAR</t>
  </si>
  <si>
    <t>05.12.2016</t>
  </si>
  <si>
    <t>same ay</t>
  </si>
  <si>
    <t>06.12.2016</t>
  </si>
  <si>
    <t>Shree Ganesh Roadways</t>
  </si>
  <si>
    <t>07.12.2016</t>
  </si>
  <si>
    <t>34/3622</t>
  </si>
  <si>
    <t>34/3623</t>
  </si>
  <si>
    <t>34/3624</t>
  </si>
  <si>
    <t>34/3625</t>
  </si>
  <si>
    <t>34/3626</t>
  </si>
  <si>
    <t>34/3627</t>
  </si>
  <si>
    <t>34/3628</t>
  </si>
  <si>
    <t>34/3629</t>
  </si>
  <si>
    <t>34/3630</t>
  </si>
  <si>
    <t>34/3631</t>
  </si>
  <si>
    <t>34/3632</t>
  </si>
  <si>
    <t>34/3633</t>
  </si>
  <si>
    <t>34/3634</t>
  </si>
  <si>
    <t>34/3635</t>
  </si>
  <si>
    <t>34/3637</t>
  </si>
  <si>
    <t>34/3638</t>
  </si>
  <si>
    <t>34/3639</t>
  </si>
  <si>
    <t>34/3640</t>
  </si>
  <si>
    <t>34/3642</t>
  </si>
  <si>
    <t>34/3643</t>
  </si>
  <si>
    <t>34/3644</t>
  </si>
  <si>
    <t>34/3645</t>
  </si>
  <si>
    <t>34/3646</t>
  </si>
  <si>
    <t>34/3647</t>
  </si>
  <si>
    <t>34/3648</t>
  </si>
  <si>
    <t>34/3651</t>
  </si>
  <si>
    <t>34/3652</t>
  </si>
  <si>
    <t>34/3655</t>
  </si>
  <si>
    <t>34/3656</t>
  </si>
  <si>
    <t>34/3657</t>
  </si>
  <si>
    <t>34/3658</t>
  </si>
  <si>
    <t>34/3659</t>
  </si>
  <si>
    <t>34/3660</t>
  </si>
  <si>
    <t>34/3668</t>
  </si>
  <si>
    <t>34/3669</t>
  </si>
  <si>
    <t>34/3670</t>
  </si>
  <si>
    <t>34/3677</t>
  </si>
  <si>
    <t>34/3683</t>
  </si>
  <si>
    <t>34/3684</t>
  </si>
  <si>
    <t>34/3685</t>
  </si>
  <si>
    <t>34/3686</t>
  </si>
  <si>
    <t>34/3687</t>
  </si>
  <si>
    <t>34/3691</t>
  </si>
  <si>
    <t>34/3692</t>
  </si>
  <si>
    <t>34/3693</t>
  </si>
  <si>
    <t>34/3696</t>
  </si>
  <si>
    <t>34/3697</t>
  </si>
  <si>
    <t>34/3698</t>
  </si>
  <si>
    <t>34/3700</t>
  </si>
  <si>
    <t>34/3701</t>
  </si>
  <si>
    <t>34/3706</t>
  </si>
  <si>
    <t>34/3708</t>
  </si>
  <si>
    <t>34/3709</t>
  </si>
  <si>
    <t>34/3715</t>
  </si>
  <si>
    <t>34/3717</t>
  </si>
  <si>
    <t>34/3718</t>
  </si>
  <si>
    <t>34/3719</t>
  </si>
  <si>
    <t>34/3722</t>
  </si>
  <si>
    <t>34/3723</t>
  </si>
  <si>
    <t>34/3725</t>
  </si>
  <si>
    <t>34/3729</t>
  </si>
  <si>
    <t>34/3732</t>
  </si>
  <si>
    <t>34/3733</t>
  </si>
  <si>
    <t>34/3739</t>
  </si>
  <si>
    <t>34/3740</t>
  </si>
  <si>
    <t>34/3741</t>
  </si>
  <si>
    <t>34/3742</t>
  </si>
  <si>
    <t>34/3743</t>
  </si>
  <si>
    <t>34/3746</t>
  </si>
  <si>
    <t>34/3751</t>
  </si>
  <si>
    <t>P/O no</t>
  </si>
  <si>
    <t>34/3759</t>
  </si>
  <si>
    <t>34/3760</t>
  </si>
  <si>
    <t>34/3761</t>
  </si>
  <si>
    <t>34/3763</t>
  </si>
  <si>
    <t>34/3764</t>
  </si>
  <si>
    <t>34/3765</t>
  </si>
  <si>
    <t>34/3766</t>
  </si>
  <si>
    <t>34/3767</t>
  </si>
  <si>
    <t>34/3768</t>
  </si>
  <si>
    <t>34/3770</t>
  </si>
  <si>
    <t>34/3771</t>
  </si>
  <si>
    <t>34/3772</t>
  </si>
  <si>
    <t>34/3774</t>
  </si>
  <si>
    <t>34/3775</t>
  </si>
  <si>
    <t>34/3777</t>
  </si>
  <si>
    <t>34/3778</t>
  </si>
  <si>
    <t>34/3779</t>
  </si>
  <si>
    <t>34/3780</t>
  </si>
  <si>
    <t>34/3783</t>
  </si>
  <si>
    <t>34/3784</t>
  </si>
  <si>
    <t>34/3786</t>
  </si>
  <si>
    <t>34/3787</t>
  </si>
  <si>
    <t>34/3790</t>
  </si>
  <si>
    <t>34/3793</t>
  </si>
  <si>
    <t>34/3794</t>
  </si>
  <si>
    <t>34/3795</t>
  </si>
  <si>
    <t>34/3796</t>
  </si>
  <si>
    <t>34/3797</t>
  </si>
  <si>
    <t>34/3799</t>
  </si>
  <si>
    <t>34/3800</t>
  </si>
  <si>
    <t>34/3801</t>
  </si>
  <si>
    <t>34/3802</t>
  </si>
  <si>
    <t>34/3807</t>
  </si>
  <si>
    <t>34/3805</t>
  </si>
  <si>
    <t>34/3806</t>
  </si>
  <si>
    <t>34/3809</t>
  </si>
  <si>
    <t>34/3814 , 34/3815</t>
  </si>
  <si>
    <t>34/3816</t>
  </si>
  <si>
    <t>34/3821</t>
  </si>
  <si>
    <t>34/3822</t>
  </si>
  <si>
    <t>34/3824</t>
  </si>
  <si>
    <t>34/3825</t>
  </si>
  <si>
    <t>34/3826</t>
  </si>
  <si>
    <t>34/3827</t>
  </si>
  <si>
    <t>34/3828</t>
  </si>
  <si>
    <t>34/3832</t>
  </si>
  <si>
    <t>34/3833</t>
  </si>
  <si>
    <t>34/3835</t>
  </si>
  <si>
    <t>34/3836</t>
  </si>
  <si>
    <t>34/3840</t>
  </si>
  <si>
    <t>34/3841</t>
  </si>
  <si>
    <t>34/3842</t>
  </si>
  <si>
    <t>34/3843</t>
  </si>
  <si>
    <t>34/3846</t>
  </si>
  <si>
    <t>34/3853</t>
  </si>
  <si>
    <t>34/3854</t>
  </si>
  <si>
    <t>34/3858</t>
  </si>
  <si>
    <t>34/3860</t>
  </si>
  <si>
    <t>34/3863</t>
  </si>
  <si>
    <t>34/3864</t>
  </si>
  <si>
    <t>34/3865</t>
  </si>
  <si>
    <t>34/3870</t>
  </si>
  <si>
    <t>34/3871</t>
  </si>
  <si>
    <t>34/3872</t>
  </si>
  <si>
    <t>34/3873</t>
  </si>
  <si>
    <t>34/3879</t>
  </si>
  <si>
    <t>34/3881</t>
  </si>
  <si>
    <t>34/3882</t>
  </si>
  <si>
    <t>34/3883</t>
  </si>
  <si>
    <t>34/3884</t>
  </si>
  <si>
    <t>34/3886</t>
  </si>
  <si>
    <t>34/3887</t>
  </si>
  <si>
    <t>34/3888</t>
  </si>
  <si>
    <t>34/3890</t>
  </si>
  <si>
    <t>34/3891</t>
  </si>
  <si>
    <t>34/3892</t>
  </si>
  <si>
    <t>34/3894</t>
  </si>
  <si>
    <t>34/3895</t>
  </si>
  <si>
    <t>34/3899</t>
  </si>
  <si>
    <t>34/3900</t>
  </si>
  <si>
    <t>34/3901</t>
  </si>
  <si>
    <t>34/3902</t>
  </si>
  <si>
    <t>34/3903</t>
  </si>
  <si>
    <t>34/3904</t>
  </si>
  <si>
    <t>34/3905</t>
  </si>
  <si>
    <t>34/3906</t>
  </si>
  <si>
    <t>34/3908</t>
  </si>
  <si>
    <t>34/3909</t>
  </si>
  <si>
    <t>34/3910</t>
  </si>
  <si>
    <t>34/3915</t>
  </si>
  <si>
    <t>34/3917</t>
  </si>
  <si>
    <t>34/3918</t>
  </si>
  <si>
    <t>34/3919</t>
  </si>
  <si>
    <t>34/3920</t>
  </si>
  <si>
    <t>34/3921</t>
  </si>
  <si>
    <t>34/3922</t>
  </si>
  <si>
    <t>34/3923</t>
  </si>
  <si>
    <t>34/3931</t>
  </si>
  <si>
    <t>34/3930</t>
  </si>
  <si>
    <t>34/3934</t>
  </si>
  <si>
    <t>34/3935</t>
  </si>
  <si>
    <t>34/3937</t>
  </si>
  <si>
    <t>34/3938</t>
  </si>
  <si>
    <t>34/3939</t>
  </si>
  <si>
    <t>34/3940</t>
  </si>
  <si>
    <t>34/3941</t>
  </si>
  <si>
    <t>34/3942</t>
  </si>
  <si>
    <t>34/3952</t>
  </si>
  <si>
    <t>34/3953</t>
  </si>
  <si>
    <t>34/3955</t>
  </si>
  <si>
    <t>34/3957</t>
  </si>
  <si>
    <t>34/3958</t>
  </si>
  <si>
    <t>34/3959</t>
  </si>
  <si>
    <t>34/3960</t>
  </si>
  <si>
    <t>34/3963</t>
  </si>
  <si>
    <t>34/3964</t>
  </si>
  <si>
    <t>34/3965</t>
  </si>
  <si>
    <t>34/3966</t>
  </si>
  <si>
    <t>34/3973</t>
  </si>
  <si>
    <t>34/3974</t>
  </si>
  <si>
    <t>34/3975</t>
  </si>
  <si>
    <t>34/3976</t>
  </si>
  <si>
    <t>34/3981</t>
  </si>
  <si>
    <t>34/3982</t>
  </si>
  <si>
    <t>34/3983</t>
  </si>
  <si>
    <t>34/3984</t>
  </si>
  <si>
    <t>34/3985</t>
  </si>
  <si>
    <t>34/3986</t>
  </si>
  <si>
    <t>34/3988</t>
  </si>
  <si>
    <t>34/3989</t>
  </si>
  <si>
    <t>34/3990</t>
  </si>
  <si>
    <t>34/3994</t>
  </si>
  <si>
    <t>34/3995</t>
  </si>
  <si>
    <t>34/3996</t>
  </si>
  <si>
    <t>34/3997</t>
  </si>
  <si>
    <t>34/3998</t>
  </si>
  <si>
    <t>34/4001</t>
  </si>
  <si>
    <t>34/4002</t>
  </si>
  <si>
    <t>34/4003</t>
  </si>
  <si>
    <t>34/4004</t>
  </si>
  <si>
    <t>34/4005</t>
  </si>
  <si>
    <t>34/4006</t>
  </si>
  <si>
    <t>34/4008</t>
  </si>
  <si>
    <t>34/4009</t>
  </si>
  <si>
    <t>34/4010</t>
  </si>
  <si>
    <t>34/4012</t>
  </si>
  <si>
    <t>34/4013</t>
  </si>
  <si>
    <t>34/4015</t>
  </si>
  <si>
    <t>34/4022</t>
  </si>
  <si>
    <t>34/4026</t>
  </si>
  <si>
    <t>34/4021</t>
  </si>
  <si>
    <t>34/4019</t>
  </si>
  <si>
    <t>34/4020</t>
  </si>
  <si>
    <t>34/4028</t>
  </si>
  <si>
    <t>34/4029</t>
  </si>
  <si>
    <t>34/4030</t>
  </si>
  <si>
    <t>34/4031</t>
  </si>
  <si>
    <t>34/4032</t>
  </si>
  <si>
    <t>34/4033</t>
  </si>
  <si>
    <t>34/4034</t>
  </si>
  <si>
    <t>34/4037</t>
  </si>
  <si>
    <t>34/4036</t>
  </si>
  <si>
    <t>34/4038</t>
  </si>
  <si>
    <t>34/4039</t>
  </si>
  <si>
    <t>34/4040</t>
  </si>
  <si>
    <t>34/4041</t>
  </si>
  <si>
    <t>34/4042</t>
  </si>
  <si>
    <t>34/4043</t>
  </si>
  <si>
    <t>34/4044</t>
  </si>
  <si>
    <t>34/4045</t>
  </si>
  <si>
    <t>34/4046</t>
  </si>
  <si>
    <t>34/4047</t>
  </si>
  <si>
    <t>34/4048</t>
  </si>
  <si>
    <t>34/4049</t>
  </si>
  <si>
    <t>34/4050</t>
  </si>
  <si>
    <t>34/4051</t>
  </si>
  <si>
    <t>34/4052</t>
  </si>
  <si>
    <t>34/4053</t>
  </si>
  <si>
    <t>34/4055</t>
  </si>
  <si>
    <t>34/4056</t>
  </si>
  <si>
    <t>34/4058</t>
  </si>
  <si>
    <t>34/4061</t>
  </si>
  <si>
    <t>34/4063</t>
  </si>
  <si>
    <t>34/4064</t>
  </si>
  <si>
    <t>34/4065</t>
  </si>
  <si>
    <t>34/4066</t>
  </si>
  <si>
    <t>P/O no.</t>
  </si>
  <si>
    <t>34/4068</t>
  </si>
  <si>
    <t>34/4071</t>
  </si>
  <si>
    <t>34/4072</t>
  </si>
  <si>
    <t>34/4073</t>
  </si>
  <si>
    <t>34/4074</t>
  </si>
  <si>
    <t>34/4080</t>
  </si>
  <si>
    <t>34/4081</t>
  </si>
  <si>
    <t>34/4082</t>
  </si>
  <si>
    <t>34/4083</t>
  </si>
  <si>
    <t>34/4084</t>
  </si>
  <si>
    <t>34/4085</t>
  </si>
  <si>
    <t>34/4086</t>
  </si>
  <si>
    <t>34/4087</t>
  </si>
  <si>
    <t>34/4088</t>
  </si>
  <si>
    <t>34/4089</t>
  </si>
  <si>
    <t>34/4090</t>
  </si>
  <si>
    <t>34/4091</t>
  </si>
  <si>
    <t>34/4093</t>
  </si>
  <si>
    <t>34/4095</t>
  </si>
  <si>
    <t>34/4096</t>
  </si>
  <si>
    <t>34/4097</t>
  </si>
  <si>
    <t>34/4098</t>
  </si>
  <si>
    <t>34/4099</t>
  </si>
  <si>
    <t>34/4100</t>
  </si>
  <si>
    <t>34/4101</t>
  </si>
  <si>
    <t>34/4102</t>
  </si>
  <si>
    <t>34/4103</t>
  </si>
  <si>
    <t>34/4106</t>
  </si>
  <si>
    <t>34/4108</t>
  </si>
  <si>
    <t>34/4109</t>
  </si>
  <si>
    <t>34/4110</t>
  </si>
  <si>
    <t>34/4111</t>
  </si>
  <si>
    <t>34/4112</t>
  </si>
  <si>
    <t>34/4113</t>
  </si>
  <si>
    <t>34/4114</t>
  </si>
  <si>
    <t>34/4116</t>
  </si>
  <si>
    <t>34/4119</t>
  </si>
  <si>
    <t>34/4121</t>
  </si>
  <si>
    <t>34/4122</t>
  </si>
  <si>
    <t>34/4123</t>
  </si>
  <si>
    <t>34/4124</t>
  </si>
  <si>
    <t>34/4125</t>
  </si>
  <si>
    <t>34/4127</t>
  </si>
  <si>
    <t>34/4129</t>
  </si>
  <si>
    <t>34/4132</t>
  </si>
  <si>
    <t>34/4133</t>
  </si>
  <si>
    <t>34/4134</t>
  </si>
  <si>
    <t>34/4138</t>
  </si>
  <si>
    <t>34/4139</t>
  </si>
  <si>
    <t>34/4140</t>
  </si>
  <si>
    <t>34/4141</t>
  </si>
  <si>
    <t>34/4142</t>
  </si>
  <si>
    <t>34/4143</t>
  </si>
  <si>
    <t>34/4147</t>
  </si>
  <si>
    <t>34/4148</t>
  </si>
  <si>
    <t>34/4149</t>
  </si>
  <si>
    <t>34/4150</t>
  </si>
  <si>
    <t>34/4151</t>
  </si>
  <si>
    <t>34/4152</t>
  </si>
  <si>
    <t>34/4153</t>
  </si>
  <si>
    <t>34/4154</t>
  </si>
  <si>
    <t>34/4156</t>
  </si>
  <si>
    <t>34/4157</t>
  </si>
  <si>
    <t>34/4158</t>
  </si>
  <si>
    <t>34/4159</t>
  </si>
  <si>
    <t>34/4160</t>
  </si>
  <si>
    <t>34/4161</t>
  </si>
  <si>
    <t>34/4162</t>
  </si>
  <si>
    <t>34/4165</t>
  </si>
  <si>
    <t>34/4166</t>
  </si>
  <si>
    <t>34/4167</t>
  </si>
  <si>
    <t>34/4169</t>
  </si>
  <si>
    <t>34/4170</t>
  </si>
  <si>
    <t>34/4171</t>
  </si>
  <si>
    <t>34/4173</t>
  </si>
  <si>
    <t>34/4174</t>
  </si>
  <si>
    <t>34/4175</t>
  </si>
  <si>
    <t>34/4176</t>
  </si>
  <si>
    <t>34/4177</t>
  </si>
  <si>
    <t>34/4178</t>
  </si>
  <si>
    <t>34/4179</t>
  </si>
  <si>
    <t>34/4180</t>
  </si>
  <si>
    <t>34/4181</t>
  </si>
  <si>
    <t>34/4182</t>
  </si>
  <si>
    <t>34/4184</t>
  </si>
  <si>
    <t>34/4185</t>
  </si>
  <si>
    <t>34/4186</t>
  </si>
  <si>
    <t>34/4187</t>
  </si>
  <si>
    <t>34/4188</t>
  </si>
  <si>
    <t>34/4190</t>
  </si>
  <si>
    <t>34/4192</t>
  </si>
  <si>
    <t>34/4193</t>
  </si>
  <si>
    <t>34/4195</t>
  </si>
  <si>
    <t>34/4196</t>
  </si>
  <si>
    <t>34/4197</t>
  </si>
  <si>
    <t>34/4198</t>
  </si>
  <si>
    <t>34/4199</t>
  </si>
  <si>
    <t>34/4194</t>
  </si>
  <si>
    <t>34/4201</t>
  </si>
  <si>
    <t>34/4202</t>
  </si>
  <si>
    <t>34/4203</t>
  </si>
  <si>
    <t>34/4204</t>
  </si>
  <si>
    <t>34/4205</t>
  </si>
  <si>
    <t>34/4207</t>
  </si>
  <si>
    <t>34/4210</t>
  </si>
  <si>
    <t>34/4211</t>
  </si>
  <si>
    <t>34/4213</t>
  </si>
  <si>
    <t>34/4214</t>
  </si>
  <si>
    <t>34/4221</t>
  </si>
  <si>
    <t>34/4222</t>
  </si>
  <si>
    <t>34/4563</t>
  </si>
  <si>
    <t>34/4564</t>
  </si>
  <si>
    <t>34/4568</t>
  </si>
  <si>
    <t>34/4569</t>
  </si>
  <si>
    <t>34/4570</t>
  </si>
  <si>
    <t>34/4572</t>
  </si>
  <si>
    <t>34/4573</t>
  </si>
  <si>
    <t>34/4575</t>
  </si>
  <si>
    <t>34/4576</t>
  </si>
  <si>
    <t>34/4578</t>
  </si>
  <si>
    <t>34/4579</t>
  </si>
  <si>
    <t>34/4580</t>
  </si>
  <si>
    <t>34/4581</t>
  </si>
  <si>
    <t>34/4582</t>
  </si>
  <si>
    <t>34/4583</t>
  </si>
  <si>
    <t>34/4584</t>
  </si>
  <si>
    <t>34/4585</t>
  </si>
  <si>
    <t>34/4587</t>
  </si>
  <si>
    <t>34/4589</t>
  </si>
  <si>
    <t>34/4594</t>
  </si>
  <si>
    <t>34/4595</t>
  </si>
  <si>
    <t>34/4597</t>
  </si>
  <si>
    <t>34/4598</t>
  </si>
  <si>
    <t>34/4599</t>
  </si>
  <si>
    <t>34/4600</t>
  </si>
  <si>
    <t>34/4601</t>
  </si>
  <si>
    <t>34/4604</t>
  </si>
  <si>
    <t>34/4608</t>
  </si>
  <si>
    <t>34/4609</t>
  </si>
  <si>
    <t>34/4613</t>
  </si>
  <si>
    <t>34/4616</t>
  </si>
  <si>
    <t>34/4617</t>
  </si>
  <si>
    <t>34/4618</t>
  </si>
  <si>
    <t>34/4620</t>
  </si>
  <si>
    <t>34/4622</t>
  </si>
  <si>
    <t>34/4623</t>
  </si>
  <si>
    <t>34/4626</t>
  </si>
  <si>
    <t>34/4627</t>
  </si>
  <si>
    <t>34/4628</t>
  </si>
  <si>
    <t>34/4629</t>
  </si>
  <si>
    <t>34/4630</t>
  </si>
  <si>
    <t>34/4632</t>
  </si>
  <si>
    <t>34/4633</t>
  </si>
  <si>
    <t>34/4634</t>
  </si>
  <si>
    <t>34/4639</t>
  </si>
  <si>
    <t>34/46040</t>
  </si>
  <si>
    <t>34/4641</t>
  </si>
  <si>
    <t>34/4642</t>
  </si>
  <si>
    <t>34/4643</t>
  </si>
  <si>
    <t>34/4644</t>
  </si>
  <si>
    <t>34/4649</t>
  </si>
  <si>
    <t>34/4650</t>
  </si>
  <si>
    <t>34/4651</t>
  </si>
  <si>
    <t>34/4652</t>
  </si>
  <si>
    <t>34/4654</t>
  </si>
  <si>
    <t>34/4655</t>
  </si>
  <si>
    <t>34/4656</t>
  </si>
  <si>
    <t>34/4659</t>
  </si>
  <si>
    <t>34/4660</t>
  </si>
  <si>
    <t>34/4661</t>
  </si>
  <si>
    <t>34/4662</t>
  </si>
  <si>
    <t>34/4666</t>
  </si>
  <si>
    <t>34/4667</t>
  </si>
  <si>
    <t>34/4668</t>
  </si>
  <si>
    <t>34/4669</t>
  </si>
  <si>
    <t>34/4670</t>
  </si>
  <si>
    <t>34/4671</t>
  </si>
  <si>
    <t>34/4672</t>
  </si>
  <si>
    <t>34/4673</t>
  </si>
  <si>
    <t>34/4674</t>
  </si>
  <si>
    <t>34/4679</t>
  </si>
  <si>
    <t>34/4680</t>
  </si>
  <si>
    <t>34/4681</t>
  </si>
  <si>
    <t>34/4682</t>
  </si>
  <si>
    <t>34/4683</t>
  </si>
  <si>
    <t>34/4688</t>
  </si>
  <si>
    <t>34/4689</t>
  </si>
  <si>
    <t>34/4692</t>
  </si>
  <si>
    <t>34/4696</t>
  </si>
  <si>
    <t>34/4697</t>
  </si>
  <si>
    <t>34/4698</t>
  </si>
  <si>
    <t>34/4699</t>
  </si>
  <si>
    <t>34/4700</t>
  </si>
  <si>
    <t>34/4703</t>
  </si>
  <si>
    <t>34/4704</t>
  </si>
  <si>
    <t>34/4710</t>
  </si>
  <si>
    <t>34/4711</t>
  </si>
  <si>
    <t>34/4712</t>
  </si>
  <si>
    <t>34/4714</t>
  </si>
  <si>
    <t>34/4715</t>
  </si>
  <si>
    <t>34/4716</t>
  </si>
  <si>
    <t>34/4717</t>
  </si>
  <si>
    <t>34/4719</t>
  </si>
  <si>
    <t>34/4720</t>
  </si>
  <si>
    <t>34/4721</t>
  </si>
  <si>
    <t>34/4722</t>
  </si>
  <si>
    <t>34/4728</t>
  </si>
  <si>
    <t>34/4730</t>
  </si>
  <si>
    <t>34/4731</t>
  </si>
  <si>
    <t>34/4732</t>
  </si>
  <si>
    <t>34/4733</t>
  </si>
  <si>
    <t>34/4734</t>
  </si>
  <si>
    <t>34/4736</t>
  </si>
  <si>
    <t>34/4737</t>
  </si>
  <si>
    <t>34/4742</t>
  </si>
  <si>
    <t>34/4743</t>
  </si>
  <si>
    <t>34/4744</t>
  </si>
  <si>
    <t>34/4745</t>
  </si>
  <si>
    <t>34/4746</t>
  </si>
  <si>
    <t>34/4753</t>
  </si>
  <si>
    <t>34/4754</t>
  </si>
  <si>
    <t>34/4755</t>
  </si>
  <si>
    <t>34/4760</t>
  </si>
  <si>
    <t>34/4763</t>
  </si>
  <si>
    <t>34/4764</t>
  </si>
  <si>
    <t>34/4765</t>
  </si>
  <si>
    <t>34/4770</t>
  </si>
  <si>
    <t>34/4771</t>
  </si>
  <si>
    <t>34/4772</t>
  </si>
  <si>
    <t>34/4773</t>
  </si>
  <si>
    <t>34/4774</t>
  </si>
  <si>
    <t>34/4776</t>
  </si>
  <si>
    <t>34/4777</t>
  </si>
  <si>
    <t>34/4778</t>
  </si>
  <si>
    <t>34/4779</t>
  </si>
  <si>
    <t>34/4780</t>
  </si>
  <si>
    <t>34/4785</t>
  </si>
  <si>
    <t>34/4786</t>
  </si>
  <si>
    <t>34/4788</t>
  </si>
  <si>
    <t>34/4789</t>
  </si>
  <si>
    <t>34/4796</t>
  </si>
  <si>
    <t>34/4797</t>
  </si>
  <si>
    <t>34/4798</t>
  </si>
  <si>
    <t>34/4799</t>
  </si>
  <si>
    <t>34/4800</t>
  </si>
  <si>
    <t>34/4801</t>
  </si>
  <si>
    <t>34/4802</t>
  </si>
  <si>
    <t>34/4807</t>
  </si>
  <si>
    <t>34/4808</t>
  </si>
  <si>
    <t>34/4809</t>
  </si>
  <si>
    <t>34/4810</t>
  </si>
  <si>
    <t>34/4811</t>
  </si>
  <si>
    <t>34/4812</t>
  </si>
  <si>
    <t>34/4813</t>
  </si>
  <si>
    <t>34/4819</t>
  </si>
  <si>
    <t>34/4820</t>
  </si>
  <si>
    <t>34/4821</t>
  </si>
  <si>
    <t>34/4822</t>
  </si>
  <si>
    <t>34/4823</t>
  </si>
  <si>
    <t>34/4824</t>
  </si>
  <si>
    <t>34/4826</t>
  </si>
  <si>
    <t>34/4827</t>
  </si>
  <si>
    <t>34/4828</t>
  </si>
  <si>
    <t>34/4829</t>
  </si>
  <si>
    <t>34/4830</t>
  </si>
  <si>
    <t>34/4831</t>
  </si>
  <si>
    <t>34/4832</t>
  </si>
  <si>
    <t>34/4833</t>
  </si>
  <si>
    <t>34/4834</t>
  </si>
  <si>
    <t>34/4835</t>
  </si>
  <si>
    <t>34/4836</t>
  </si>
  <si>
    <t>34/4840</t>
  </si>
  <si>
    <t>34/4842</t>
  </si>
  <si>
    <t>34/4843</t>
  </si>
  <si>
    <t>34/4844</t>
  </si>
  <si>
    <t>34/4845</t>
  </si>
  <si>
    <t>34/4846</t>
  </si>
  <si>
    <t>34/4847</t>
  </si>
  <si>
    <t>34/4848</t>
  </si>
  <si>
    <t>34/4849</t>
  </si>
  <si>
    <t>34/4850</t>
  </si>
  <si>
    <t>34/4854</t>
  </si>
  <si>
    <t>34/4855</t>
  </si>
  <si>
    <t>34/4856</t>
  </si>
  <si>
    <t>34/4857</t>
  </si>
  <si>
    <t>34/4858</t>
  </si>
  <si>
    <t>34/4859</t>
  </si>
  <si>
    <t>34/4860</t>
  </si>
  <si>
    <t>34/4861</t>
  </si>
  <si>
    <t>34/4867</t>
  </si>
  <si>
    <t>34/4868</t>
  </si>
  <si>
    <t>34/4869</t>
  </si>
  <si>
    <t>34/4870</t>
  </si>
  <si>
    <t>34/4871</t>
  </si>
  <si>
    <t>34/4873</t>
  </si>
  <si>
    <t>34/4874</t>
  </si>
  <si>
    <t>34/4877</t>
  </si>
  <si>
    <t>34/4878</t>
  </si>
  <si>
    <t>34/4880</t>
  </si>
  <si>
    <t>34/4884</t>
  </si>
  <si>
    <t>34/4887</t>
  </si>
  <si>
    <t>34/4888</t>
  </si>
  <si>
    <t>34/8889</t>
  </si>
  <si>
    <t>34/4890</t>
  </si>
  <si>
    <t>34/4891</t>
  </si>
  <si>
    <t>34/4892</t>
  </si>
  <si>
    <t>34/4893</t>
  </si>
  <si>
    <t>34/4894</t>
  </si>
  <si>
    <t>34/4895</t>
  </si>
  <si>
    <t>34/4896</t>
  </si>
  <si>
    <t>34/4897</t>
  </si>
  <si>
    <t>34/4898</t>
  </si>
  <si>
    <t>34/4900</t>
  </si>
  <si>
    <t>34/4901</t>
  </si>
  <si>
    <t>34/4902</t>
  </si>
  <si>
    <t>34/4906</t>
  </si>
  <si>
    <t>34/4907</t>
  </si>
  <si>
    <t>34/4908</t>
  </si>
  <si>
    <t>34/4909</t>
  </si>
  <si>
    <t>34/4910</t>
  </si>
  <si>
    <t>34/4914</t>
  </si>
  <si>
    <t>34/4915</t>
  </si>
  <si>
    <t>34/4916</t>
  </si>
  <si>
    <t>34/4918</t>
  </si>
  <si>
    <t>34/4920</t>
  </si>
  <si>
    <t>34/4921</t>
  </si>
  <si>
    <t>34/4922</t>
  </si>
  <si>
    <t>34/4923</t>
  </si>
  <si>
    <t>34/4924</t>
  </si>
  <si>
    <t>34/4925</t>
  </si>
  <si>
    <t>34/4926</t>
  </si>
  <si>
    <t>34/4927</t>
  </si>
  <si>
    <t>34/4930</t>
  </si>
  <si>
    <t>34/4931</t>
  </si>
  <si>
    <t>34/4932</t>
  </si>
  <si>
    <t>34/4933</t>
  </si>
  <si>
    <t>34/4934</t>
  </si>
  <si>
    <t>34/4935</t>
  </si>
  <si>
    <t>34/4937</t>
  </si>
  <si>
    <t>34/4938</t>
  </si>
  <si>
    <t>34/4939</t>
  </si>
  <si>
    <t>34/4942</t>
  </si>
  <si>
    <t>34/4943</t>
  </si>
  <si>
    <t>34/4945</t>
  </si>
  <si>
    <t>34/4946</t>
  </si>
  <si>
    <t>34/4952</t>
  </si>
  <si>
    <t>34/4953</t>
  </si>
  <si>
    <t>34/4956</t>
  </si>
  <si>
    <t>34/4957</t>
  </si>
  <si>
    <t>34/4958</t>
  </si>
  <si>
    <t>34/4959</t>
  </si>
  <si>
    <t>34/4961</t>
  </si>
  <si>
    <t>34/4965</t>
  </si>
  <si>
    <t>34/4966</t>
  </si>
  <si>
    <t>34/4967</t>
  </si>
  <si>
    <t>34/4968</t>
  </si>
  <si>
    <t>34/4972</t>
  </si>
  <si>
    <t>34/4973</t>
  </si>
  <si>
    <t>34/4974</t>
  </si>
  <si>
    <t>34/4975</t>
  </si>
  <si>
    <t>34/4979</t>
  </si>
  <si>
    <t>34/4980</t>
  </si>
  <si>
    <t>34/4981</t>
  </si>
  <si>
    <t>34/4982</t>
  </si>
  <si>
    <t>34/4983</t>
  </si>
  <si>
    <t>34/4984</t>
  </si>
  <si>
    <t>34/4986</t>
  </si>
  <si>
    <t>34/4987</t>
  </si>
  <si>
    <t>34/4991</t>
  </si>
  <si>
    <t>34/4992</t>
  </si>
  <si>
    <t>34/4993</t>
  </si>
  <si>
    <t>34/4995</t>
  </si>
  <si>
    <t>34/4996</t>
  </si>
  <si>
    <t>34/4997</t>
  </si>
  <si>
    <t>34/5003</t>
  </si>
  <si>
    <t>34/5004</t>
  </si>
  <si>
    <t>34/5006</t>
  </si>
  <si>
    <t>34/5007</t>
  </si>
  <si>
    <t>34/5009</t>
  </si>
  <si>
    <t>34/5010</t>
  </si>
  <si>
    <t>34/5012</t>
  </si>
  <si>
    <t>34/5013</t>
  </si>
  <si>
    <t>34/5014</t>
  </si>
  <si>
    <t>34/5015</t>
  </si>
  <si>
    <t>34/5016</t>
  </si>
  <si>
    <t>34/5017</t>
  </si>
  <si>
    <t>34/5019</t>
  </si>
  <si>
    <t>34/5020</t>
  </si>
  <si>
    <t>34/5023</t>
  </si>
  <si>
    <t>34/5024</t>
  </si>
  <si>
    <t>34/5029</t>
  </si>
  <si>
    <t>34/5026</t>
  </si>
  <si>
    <t>34/5028</t>
  </si>
  <si>
    <t>34/5032</t>
  </si>
  <si>
    <t>34/5034</t>
  </si>
  <si>
    <t>34/5036</t>
  </si>
  <si>
    <t>34/5037</t>
  </si>
  <si>
    <t>34/5038</t>
  </si>
  <si>
    <t>34/5040</t>
  </si>
  <si>
    <t>34/5041</t>
  </si>
  <si>
    <t>PO no.</t>
  </si>
  <si>
    <t>34/5347</t>
  </si>
  <si>
    <t>08.12.2016</t>
  </si>
  <si>
    <t>34/5348</t>
  </si>
  <si>
    <t>34/5354</t>
  </si>
  <si>
    <t>09.12.2016</t>
  </si>
  <si>
    <t>34/5355</t>
  </si>
  <si>
    <t>34/5356</t>
  </si>
  <si>
    <t>34/5359</t>
  </si>
  <si>
    <t>10.12.2016</t>
  </si>
  <si>
    <t>34/5360</t>
  </si>
  <si>
    <t>34/5361</t>
  </si>
  <si>
    <t>34/5362</t>
  </si>
  <si>
    <t>34/5363</t>
  </si>
  <si>
    <t>34/5365</t>
  </si>
  <si>
    <t>12.12.2016</t>
  </si>
  <si>
    <t>34/5367</t>
  </si>
  <si>
    <t>13.12.2016</t>
  </si>
  <si>
    <t>TRAINS RAIL</t>
  </si>
  <si>
    <t>34/5368</t>
  </si>
  <si>
    <t>34/5369</t>
  </si>
  <si>
    <t>34/5370</t>
  </si>
  <si>
    <t>34/5372</t>
  </si>
  <si>
    <t>14.12.2016</t>
  </si>
  <si>
    <t>34/5373</t>
  </si>
  <si>
    <t>34/5374</t>
  </si>
  <si>
    <t>34/5375</t>
  </si>
  <si>
    <t>34/5376</t>
  </si>
  <si>
    <t>15.12.2016</t>
  </si>
  <si>
    <t>34/5381</t>
  </si>
  <si>
    <t>34/5382</t>
  </si>
  <si>
    <t>34/5317</t>
  </si>
  <si>
    <t>34/5318</t>
  </si>
  <si>
    <t>34/5321</t>
  </si>
  <si>
    <t>34/5322</t>
  </si>
  <si>
    <t>34/5323</t>
  </si>
  <si>
    <t>34/5325</t>
  </si>
  <si>
    <t>34/5326</t>
  </si>
  <si>
    <t>34/5328</t>
  </si>
  <si>
    <t>34/5338</t>
  </si>
  <si>
    <t>34/5332</t>
  </si>
  <si>
    <t>34/5333</t>
  </si>
  <si>
    <t>34/5334</t>
  </si>
  <si>
    <t>34/5335</t>
  </si>
  <si>
    <t>34/5339</t>
  </si>
  <si>
    <t>34/5337</t>
  </si>
  <si>
    <t>34/5342</t>
  </si>
  <si>
    <t>34/5343</t>
  </si>
  <si>
    <t>34/5344</t>
  </si>
  <si>
    <t>19.12.2016</t>
  </si>
  <si>
    <t>34/5386</t>
  </si>
  <si>
    <t>16.12.2016</t>
  </si>
  <si>
    <t>34/5387</t>
  </si>
  <si>
    <t>34/5388</t>
  </si>
  <si>
    <t>34/5389</t>
  </si>
  <si>
    <t>34/5393</t>
  </si>
  <si>
    <t>17.12.2016</t>
  </si>
  <si>
    <t>34/5394</t>
  </si>
  <si>
    <t>34/5395</t>
  </si>
  <si>
    <t>34/5396</t>
  </si>
  <si>
    <t>34/5397</t>
  </si>
  <si>
    <t>34/5398</t>
  </si>
  <si>
    <t>34/5399</t>
  </si>
  <si>
    <t>34/5402</t>
  </si>
  <si>
    <t>20.12.2016</t>
  </si>
  <si>
    <t>34/5403</t>
  </si>
  <si>
    <t>34/5404</t>
  </si>
  <si>
    <t>34/5405</t>
  </si>
  <si>
    <t>34/5406</t>
  </si>
  <si>
    <t>2nd ay</t>
  </si>
  <si>
    <t>21.12.2016</t>
  </si>
  <si>
    <t>34/5407</t>
  </si>
  <si>
    <t>34/5408</t>
  </si>
  <si>
    <t>34/5409</t>
  </si>
  <si>
    <t>34/5410</t>
  </si>
  <si>
    <t>34/5412</t>
  </si>
  <si>
    <t>34/5411</t>
  </si>
  <si>
    <t>22.12.2016</t>
  </si>
  <si>
    <t>34/5417</t>
  </si>
  <si>
    <t>34/5418</t>
  </si>
  <si>
    <t>23.12.2016</t>
  </si>
  <si>
    <t>34/5419</t>
  </si>
  <si>
    <t>34/5420</t>
  </si>
  <si>
    <t>34/5421</t>
  </si>
  <si>
    <t>34/5422</t>
  </si>
  <si>
    <t>34/5426</t>
  </si>
  <si>
    <t>24.12.2016</t>
  </si>
  <si>
    <t>34/5438</t>
  </si>
  <si>
    <t>28.12.2016</t>
  </si>
  <si>
    <t>34/5439</t>
  </si>
  <si>
    <t>34/5440</t>
  </si>
  <si>
    <t>34/5428</t>
  </si>
  <si>
    <t>26.12.2016</t>
  </si>
  <si>
    <t>34/5429</t>
  </si>
  <si>
    <t>34/5430</t>
  </si>
  <si>
    <t>34/5432</t>
  </si>
  <si>
    <t>27.12.2016</t>
  </si>
  <si>
    <t>34/5433</t>
  </si>
  <si>
    <t>34/5434</t>
  </si>
  <si>
    <t>34/5435</t>
  </si>
  <si>
    <t>34/5444</t>
  </si>
  <si>
    <t>29.12.2016</t>
  </si>
  <si>
    <t>34/5445</t>
  </si>
  <si>
    <t>34/5446</t>
  </si>
  <si>
    <t>34/5447</t>
  </si>
  <si>
    <t>34/5448</t>
  </si>
  <si>
    <t>34/5449</t>
  </si>
  <si>
    <t>34/5450</t>
  </si>
  <si>
    <t>34/5454</t>
  </si>
  <si>
    <t>30.12.2016</t>
  </si>
  <si>
    <t>34/5455</t>
  </si>
  <si>
    <t>DHTC LOGISTIC LIMITED</t>
  </si>
  <si>
    <t>34/5456</t>
  </si>
  <si>
    <t>SUPER SAFE LOGISTIC</t>
  </si>
  <si>
    <t>34/5457</t>
  </si>
  <si>
    <t>02.01.2017</t>
  </si>
  <si>
    <t>34/5459</t>
  </si>
  <si>
    <t>03.01.2017</t>
  </si>
  <si>
    <t>34/5460</t>
  </si>
  <si>
    <t>34/5461</t>
  </si>
  <si>
    <t>34/5462</t>
  </si>
  <si>
    <t>34/5463</t>
  </si>
  <si>
    <t>34/5464</t>
  </si>
  <si>
    <t>04.01.2017</t>
  </si>
  <si>
    <t>34/5467</t>
  </si>
  <si>
    <t>34/5468</t>
  </si>
  <si>
    <t>34/5469</t>
  </si>
  <si>
    <t>34/5471</t>
  </si>
  <si>
    <t>34/5472</t>
  </si>
  <si>
    <t>34/5473</t>
  </si>
  <si>
    <t>34/5476</t>
  </si>
  <si>
    <t>34/5480</t>
  </si>
  <si>
    <t>05.01.2017</t>
  </si>
  <si>
    <t>34/5482</t>
  </si>
  <si>
    <t>34/5485</t>
  </si>
  <si>
    <t>06.01.2017</t>
  </si>
  <si>
    <t>34/5486</t>
  </si>
  <si>
    <t>34/5491</t>
  </si>
  <si>
    <t>09.01.2017</t>
  </si>
  <si>
    <t>34/5492</t>
  </si>
  <si>
    <t>SP GOLDEN</t>
  </si>
  <si>
    <t>34/5493</t>
  </si>
  <si>
    <t>34/5494</t>
  </si>
  <si>
    <t>34/5497</t>
  </si>
  <si>
    <t>10.01.2017</t>
  </si>
  <si>
    <t>34/5498</t>
  </si>
  <si>
    <t>34/5499</t>
  </si>
  <si>
    <t>34/5500</t>
  </si>
  <si>
    <t>Shreeniwasa roadways p ltd</t>
  </si>
  <si>
    <t>34/5501</t>
  </si>
  <si>
    <t>11.01.2017</t>
  </si>
  <si>
    <t>34/5502</t>
  </si>
  <si>
    <t>34/5503</t>
  </si>
  <si>
    <t>34/5504</t>
  </si>
  <si>
    <t>34/5505</t>
  </si>
  <si>
    <t>34/5506</t>
  </si>
  <si>
    <t>34/5513</t>
  </si>
  <si>
    <t>12.01.2017</t>
  </si>
  <si>
    <t>34/5514</t>
  </si>
  <si>
    <t>34/5517</t>
  </si>
  <si>
    <t>34/5519</t>
  </si>
  <si>
    <t>34/5520</t>
  </si>
  <si>
    <t>13.01.2017</t>
  </si>
  <si>
    <t>34/5522</t>
  </si>
  <si>
    <t>34/5523</t>
  </si>
  <si>
    <t>34/5527</t>
  </si>
  <si>
    <t>14.01.2017</t>
  </si>
  <si>
    <t>34/5528</t>
  </si>
  <si>
    <t>S P GOLDEN</t>
  </si>
  <si>
    <t>34/5530</t>
  </si>
  <si>
    <t>16.01.2017</t>
  </si>
  <si>
    <t>34/5531</t>
  </si>
  <si>
    <t>34/5532</t>
  </si>
  <si>
    <t>34/5533</t>
  </si>
  <si>
    <t>34/5534</t>
  </si>
  <si>
    <t>34/5535</t>
  </si>
  <si>
    <t>34/5536</t>
  </si>
  <si>
    <t>34/5539</t>
  </si>
  <si>
    <t>17.01.2017</t>
  </si>
  <si>
    <t>34/5540</t>
  </si>
  <si>
    <t>34/5545</t>
  </si>
  <si>
    <t>18.01.2017</t>
  </si>
  <si>
    <t>34/5546</t>
  </si>
  <si>
    <t>34/5547</t>
  </si>
  <si>
    <t>34/5549</t>
  </si>
  <si>
    <t>34/5550</t>
  </si>
  <si>
    <t>19.01.2017</t>
  </si>
  <si>
    <t>34/5554</t>
  </si>
  <si>
    <t>20.01.2017</t>
  </si>
  <si>
    <t>34/5555</t>
  </si>
  <si>
    <t>34/5556</t>
  </si>
  <si>
    <t>34/5557</t>
  </si>
  <si>
    <t>34/5558</t>
  </si>
  <si>
    <t>34/5564</t>
  </si>
  <si>
    <t>21.01.2017</t>
  </si>
  <si>
    <t>34/5565</t>
  </si>
  <si>
    <t>34/5569</t>
  </si>
  <si>
    <t>23.01.2017</t>
  </si>
  <si>
    <t>34/5570</t>
  </si>
  <si>
    <t>34/5571</t>
  </si>
  <si>
    <t>34/5572</t>
  </si>
  <si>
    <t>34/5575</t>
  </si>
  <si>
    <t>24.01.2017</t>
  </si>
  <si>
    <t>34/5574</t>
  </si>
  <si>
    <t>34/5577</t>
  </si>
  <si>
    <t>25.01.2017</t>
  </si>
  <si>
    <t>34/5578</t>
  </si>
  <si>
    <t>34/5579</t>
  </si>
  <si>
    <t>34/5584</t>
  </si>
  <si>
    <t>27.01.2017</t>
  </si>
  <si>
    <t>34/5585</t>
  </si>
  <si>
    <t>34/5586</t>
  </si>
  <si>
    <t>34/5587</t>
  </si>
  <si>
    <t>34/5588</t>
  </si>
  <si>
    <t>34/5589</t>
  </si>
  <si>
    <t>34/5590</t>
  </si>
  <si>
    <t>28.01.2017</t>
  </si>
  <si>
    <t>34/5591</t>
  </si>
  <si>
    <t>34/5592</t>
  </si>
  <si>
    <t>34/5593</t>
  </si>
  <si>
    <t>34/5594</t>
  </si>
  <si>
    <t>Jan 2017 freight after RA</t>
  </si>
  <si>
    <t>34/5596</t>
  </si>
  <si>
    <t>34/5597</t>
  </si>
  <si>
    <t>30..01.2017</t>
  </si>
  <si>
    <t>34/5603</t>
  </si>
  <si>
    <t>31.01.2017</t>
  </si>
  <si>
    <t>34/5604</t>
  </si>
  <si>
    <t>34/5605</t>
  </si>
  <si>
    <t>34/5606</t>
  </si>
  <si>
    <t>34/5607</t>
  </si>
  <si>
    <t>4.5% S T</t>
  </si>
  <si>
    <t>34/5612</t>
  </si>
  <si>
    <t>01.02.2017</t>
  </si>
  <si>
    <t>34/5613</t>
  </si>
  <si>
    <t>34/5614</t>
  </si>
  <si>
    <t>02.02.2017</t>
  </si>
  <si>
    <t>34/5615</t>
  </si>
  <si>
    <t>03.02.2017</t>
  </si>
  <si>
    <t>34/5616</t>
  </si>
  <si>
    <t>34/5617</t>
  </si>
  <si>
    <t>34/5618</t>
  </si>
  <si>
    <t>34/5619</t>
  </si>
  <si>
    <t>34/5620</t>
  </si>
  <si>
    <t>34/5621</t>
  </si>
  <si>
    <t>34/5627</t>
  </si>
  <si>
    <t>34/5628</t>
  </si>
  <si>
    <t>06.02.2017</t>
  </si>
  <si>
    <t>34/5630</t>
  </si>
  <si>
    <t>34/5631</t>
  </si>
  <si>
    <t>34/5632</t>
  </si>
  <si>
    <t>34/5633</t>
  </si>
  <si>
    <t>34/5638</t>
  </si>
  <si>
    <t>07.02.2017</t>
  </si>
  <si>
    <t>34/5639</t>
  </si>
  <si>
    <t>34/5640</t>
  </si>
  <si>
    <t>34/5642</t>
  </si>
  <si>
    <t>34/5644</t>
  </si>
  <si>
    <t>08.02.2017</t>
  </si>
  <si>
    <t>34/5645</t>
  </si>
  <si>
    <t>34/5646</t>
  </si>
  <si>
    <t>34/5647</t>
  </si>
  <si>
    <t>34/5648</t>
  </si>
  <si>
    <t>34/5650</t>
  </si>
  <si>
    <t>34/5651</t>
  </si>
  <si>
    <t>34/5653</t>
  </si>
  <si>
    <t>09.02.2017</t>
  </si>
  <si>
    <t>34/5655</t>
  </si>
  <si>
    <t xml:space="preserve">PO. No. </t>
  </si>
  <si>
    <t>Feb 2017 freight after RA</t>
  </si>
  <si>
    <t>34/5660</t>
  </si>
  <si>
    <t>10.02.2017</t>
  </si>
  <si>
    <t>34/5661</t>
  </si>
  <si>
    <t>34/5662</t>
  </si>
  <si>
    <t>34/5663</t>
  </si>
  <si>
    <t>34/5665</t>
  </si>
  <si>
    <t>11.02.2017</t>
  </si>
  <si>
    <t>34/5666</t>
  </si>
  <si>
    <t>34/5673</t>
  </si>
  <si>
    <t>13.02.2017</t>
  </si>
  <si>
    <t>34/5674</t>
  </si>
  <si>
    <t>34/5675</t>
  </si>
  <si>
    <t>34/5678</t>
  </si>
  <si>
    <t>14.02.2017</t>
  </si>
  <si>
    <t>34/5679</t>
  </si>
  <si>
    <t>34/5689</t>
  </si>
  <si>
    <t>34/5681</t>
  </si>
  <si>
    <t>34/5682</t>
  </si>
  <si>
    <t>34/5683</t>
  </si>
  <si>
    <t>34/5684</t>
  </si>
  <si>
    <t>34/5685</t>
  </si>
  <si>
    <t>34/5687</t>
  </si>
  <si>
    <t>34/5691</t>
  </si>
  <si>
    <t>15.02.2017</t>
  </si>
  <si>
    <t>34/5692</t>
  </si>
  <si>
    <t>34/5693</t>
  </si>
  <si>
    <t>34/5694</t>
  </si>
  <si>
    <t>34/5696</t>
  </si>
  <si>
    <t>34/5697</t>
  </si>
  <si>
    <t>34/5698</t>
  </si>
  <si>
    <t>16.02.2017</t>
  </si>
  <si>
    <t>34/5700</t>
  </si>
  <si>
    <t>34/5701</t>
  </si>
  <si>
    <t>17.02.2017</t>
  </si>
  <si>
    <t>34/5703</t>
  </si>
  <si>
    <t>34/5704</t>
  </si>
  <si>
    <t>18.02.2017</t>
  </si>
  <si>
    <t>34/5705</t>
  </si>
  <si>
    <t>34/5706</t>
  </si>
  <si>
    <t>34/5707</t>
  </si>
  <si>
    <t>34/5710</t>
  </si>
  <si>
    <t>21.02.2017</t>
  </si>
  <si>
    <t>34/5711</t>
  </si>
  <si>
    <t>34/5712</t>
  </si>
  <si>
    <t>34/5713</t>
  </si>
  <si>
    <t>34/5714</t>
  </si>
  <si>
    <t>34/5715</t>
  </si>
  <si>
    <t>34/5708</t>
  </si>
  <si>
    <t>20.02.2017</t>
  </si>
  <si>
    <t>34/5716</t>
  </si>
  <si>
    <t>34/5720</t>
  </si>
  <si>
    <t>22.02.2017</t>
  </si>
  <si>
    <t>34/5721</t>
  </si>
  <si>
    <t>34/5769</t>
  </si>
  <si>
    <t>01.03.2017</t>
  </si>
  <si>
    <t>34/5772</t>
  </si>
  <si>
    <t>02.03.2017</t>
  </si>
  <si>
    <t>34/5773</t>
  </si>
  <si>
    <t>34/5774</t>
  </si>
  <si>
    <t>34/5775</t>
  </si>
  <si>
    <t>34/5776</t>
  </si>
  <si>
    <t>34/5777</t>
  </si>
  <si>
    <t>34/5778</t>
  </si>
  <si>
    <t>03.03.2017</t>
  </si>
  <si>
    <t>34/5779</t>
  </si>
  <si>
    <t>34/5780</t>
  </si>
  <si>
    <t>34/5781</t>
  </si>
  <si>
    <t>34/5782</t>
  </si>
  <si>
    <t>34/5783</t>
  </si>
  <si>
    <t>34/5784</t>
  </si>
  <si>
    <t>34/5785</t>
  </si>
  <si>
    <t>23.02.2017</t>
  </si>
  <si>
    <t>34/5722</t>
  </si>
  <si>
    <t>34/5725</t>
  </si>
  <si>
    <t>34/5726</t>
  </si>
  <si>
    <t>34/5728</t>
  </si>
  <si>
    <t>34/5729</t>
  </si>
  <si>
    <t>34/5731</t>
  </si>
  <si>
    <t>24.02.2017</t>
  </si>
  <si>
    <t>34/5733</t>
  </si>
  <si>
    <t>34/5734</t>
  </si>
  <si>
    <t>34/5735</t>
  </si>
  <si>
    <t>34/3736</t>
  </si>
  <si>
    <t>34/5739</t>
  </si>
  <si>
    <t>25.02.2017</t>
  </si>
  <si>
    <t>34/5742</t>
  </si>
  <si>
    <t>34/5743</t>
  </si>
  <si>
    <t>34/5744</t>
  </si>
  <si>
    <t>34/5745</t>
  </si>
  <si>
    <t>34/5746</t>
  </si>
  <si>
    <t>34/5747</t>
  </si>
  <si>
    <t>34/5748</t>
  </si>
  <si>
    <t>34/5749</t>
  </si>
  <si>
    <t>34/5750</t>
  </si>
  <si>
    <t>27.02.2017</t>
  </si>
  <si>
    <t>34/5760</t>
  </si>
  <si>
    <t>28.02.2017</t>
  </si>
  <si>
    <t>34/5762</t>
  </si>
  <si>
    <t>34/5763</t>
  </si>
  <si>
    <t>34/5764</t>
  </si>
  <si>
    <t>34/5766</t>
  </si>
  <si>
    <t>March 2017 freight after RA</t>
  </si>
  <si>
    <t>34/5787</t>
  </si>
  <si>
    <t>04.03.2017</t>
  </si>
  <si>
    <t>34/5791</t>
  </si>
  <si>
    <t>06.03.2017</t>
  </si>
  <si>
    <t>After 4.5% Service tax</t>
  </si>
  <si>
    <t>34/5794</t>
  </si>
  <si>
    <t>07.03.2017</t>
  </si>
  <si>
    <t>34/5795</t>
  </si>
  <si>
    <t>34/5797</t>
  </si>
  <si>
    <t>34/5798</t>
  </si>
  <si>
    <t>34/5800</t>
  </si>
  <si>
    <t>34/5801</t>
  </si>
  <si>
    <t>34/5796</t>
  </si>
  <si>
    <t>34/5799</t>
  </si>
  <si>
    <t xml:space="preserve">   </t>
  </si>
  <si>
    <t>08.03.2017</t>
  </si>
  <si>
    <t>34/5806</t>
  </si>
  <si>
    <t>34/5807</t>
  </si>
  <si>
    <t>09.03.2017</t>
  </si>
  <si>
    <t>34/5808</t>
  </si>
  <si>
    <t>34/5809</t>
  </si>
  <si>
    <t>34/5810</t>
  </si>
  <si>
    <t>10.03.2017</t>
  </si>
  <si>
    <t>34/5811</t>
  </si>
  <si>
    <t>34/5812</t>
  </si>
  <si>
    <t>34/5813</t>
  </si>
  <si>
    <t>34/5814</t>
  </si>
  <si>
    <t>34/5815</t>
  </si>
  <si>
    <t>34/5817</t>
  </si>
  <si>
    <t>11.03.2017</t>
  </si>
  <si>
    <t>SHREE GANESH ROADWAYS</t>
  </si>
  <si>
    <t>34/5818</t>
  </si>
  <si>
    <t>34/5819</t>
  </si>
  <si>
    <t>34/5820</t>
  </si>
  <si>
    <t>34/5821</t>
  </si>
  <si>
    <t>34/5822</t>
  </si>
  <si>
    <t>34/5823</t>
  </si>
  <si>
    <t>34/5825</t>
  </si>
  <si>
    <t>14.03.2017</t>
  </si>
  <si>
    <t>34/5826</t>
  </si>
  <si>
    <t>34/5830</t>
  </si>
  <si>
    <t>16.03.2017</t>
  </si>
  <si>
    <t>34/5831</t>
  </si>
  <si>
    <t>34/5834</t>
  </si>
  <si>
    <t>34/5839</t>
  </si>
  <si>
    <t>17.03.2017</t>
  </si>
  <si>
    <t>34/5840</t>
  </si>
  <si>
    <t>34/5841</t>
  </si>
  <si>
    <t>34/5842</t>
  </si>
  <si>
    <t>18.03.2017</t>
  </si>
  <si>
    <t>34/5843</t>
  </si>
  <si>
    <t>34/5844</t>
  </si>
  <si>
    <t>34/5845</t>
  </si>
  <si>
    <t>BHUNESHWER</t>
  </si>
  <si>
    <t>34/5846</t>
  </si>
  <si>
    <t>34/5847</t>
  </si>
  <si>
    <t>34/5848</t>
  </si>
  <si>
    <t>34/5849</t>
  </si>
  <si>
    <t>15.03.207</t>
  </si>
  <si>
    <t>34/5829</t>
  </si>
  <si>
    <t>20.03.2017</t>
  </si>
  <si>
    <t>34/5852</t>
  </si>
  <si>
    <t>34/5854</t>
  </si>
  <si>
    <t>34/5855</t>
  </si>
  <si>
    <t>34/5856</t>
  </si>
  <si>
    <t>34/5862</t>
  </si>
  <si>
    <t>21.03.2017</t>
  </si>
  <si>
    <t>34/5863</t>
  </si>
  <si>
    <t>34/5864</t>
  </si>
  <si>
    <t>34/5865</t>
  </si>
  <si>
    <t>34/5867</t>
  </si>
  <si>
    <t>34/5869</t>
  </si>
  <si>
    <t>22.03.2017</t>
  </si>
  <si>
    <t>34/5870</t>
  </si>
  <si>
    <t>34/5871</t>
  </si>
  <si>
    <t>34/5853</t>
  </si>
  <si>
    <t>34/5878</t>
  </si>
  <si>
    <t>23.03.2017</t>
  </si>
  <si>
    <t>34/5879</t>
  </si>
  <si>
    <t>34/5880</t>
  </si>
  <si>
    <t>34/5882</t>
  </si>
  <si>
    <t>34/5883</t>
  </si>
  <si>
    <t>24.03.2017</t>
  </si>
  <si>
    <t>34/5884</t>
  </si>
  <si>
    <t>34/5886</t>
  </si>
  <si>
    <t>25.03.2017</t>
  </si>
  <si>
    <t>34/5887</t>
  </si>
  <si>
    <t>27.03.2017</t>
  </si>
  <si>
    <t>34/5888</t>
  </si>
  <si>
    <t>34/5890</t>
  </si>
  <si>
    <t>34/5892</t>
  </si>
  <si>
    <t>34/5893</t>
  </si>
  <si>
    <t>28.03.2017</t>
  </si>
  <si>
    <t>34/5894</t>
  </si>
  <si>
    <t>34/5895</t>
  </si>
  <si>
    <t>34/5896</t>
  </si>
  <si>
    <t>34/5897</t>
  </si>
  <si>
    <t>34/5898</t>
  </si>
  <si>
    <t>34/5899</t>
  </si>
  <si>
    <t>34/5900</t>
  </si>
  <si>
    <t>34/5901</t>
  </si>
  <si>
    <t>34/5902</t>
  </si>
  <si>
    <t>34/5905</t>
  </si>
  <si>
    <t>29.03.2017</t>
  </si>
  <si>
    <t>34/5906</t>
  </si>
  <si>
    <t>34/5907</t>
  </si>
  <si>
    <t>To be recovered from DARCL</t>
  </si>
  <si>
    <t>34/5910</t>
  </si>
  <si>
    <t>34/5911</t>
  </si>
  <si>
    <t>34/5912</t>
  </si>
  <si>
    <t>30.03.2017</t>
  </si>
  <si>
    <t>31.03.2017</t>
  </si>
  <si>
    <t>34/5915</t>
  </si>
  <si>
    <t>34/5916</t>
  </si>
  <si>
    <t xml:space="preserve">Tobe recovered from T S </t>
  </si>
  <si>
    <t>Venu's approval attached.</t>
  </si>
  <si>
    <t xml:space="preserve">To recover from DARCL </t>
  </si>
  <si>
    <t>To be recovered from DHTC</t>
  </si>
  <si>
    <t>April 2017 freight after Diesel decrease</t>
  </si>
  <si>
    <t>Charges in Delhi &amp; kolkata</t>
  </si>
  <si>
    <t>34/5919</t>
  </si>
  <si>
    <t>03.04.2017</t>
  </si>
  <si>
    <t>34/5920</t>
  </si>
  <si>
    <t>34/5921</t>
  </si>
  <si>
    <t>34/5922</t>
  </si>
  <si>
    <t>34/5926</t>
  </si>
  <si>
    <t>34/5927</t>
  </si>
  <si>
    <t>34/5928</t>
  </si>
  <si>
    <t>34/5929</t>
  </si>
  <si>
    <t>34/5933</t>
  </si>
  <si>
    <t>04.04.2017</t>
  </si>
  <si>
    <t>34/5934</t>
  </si>
  <si>
    <t>34/5935</t>
  </si>
  <si>
    <t>34/5936</t>
  </si>
  <si>
    <t>34/5937</t>
  </si>
  <si>
    <t>34/5939</t>
  </si>
  <si>
    <t>05.04.2017</t>
  </si>
  <si>
    <t>Trans Rail</t>
  </si>
  <si>
    <t>34/5940</t>
  </si>
  <si>
    <t>34/5941</t>
  </si>
  <si>
    <t>34/5942</t>
  </si>
  <si>
    <t>34/5943</t>
  </si>
  <si>
    <t>34/5944</t>
  </si>
  <si>
    <t>34/5947</t>
  </si>
  <si>
    <t>06.04.2017</t>
  </si>
  <si>
    <t>34/5948</t>
  </si>
  <si>
    <t>34/5949</t>
  </si>
  <si>
    <t>Sri Niwasa Raoways P Ltd</t>
  </si>
  <si>
    <t>34/5950</t>
  </si>
  <si>
    <t>34/5951</t>
  </si>
  <si>
    <t>34/5952</t>
  </si>
  <si>
    <t>34/5953</t>
  </si>
  <si>
    <t>PO No.</t>
  </si>
  <si>
    <t>po no.</t>
  </si>
  <si>
    <t>Blank</t>
  </si>
  <si>
    <t>2 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</si>
</sst>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d\-mmm\-yy;@"/>
    <numFmt numFmtId="166" formatCode="0.000"/>
  </numFmts>
  <fonts count="5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0" applyNumberFormat="0" applyFill="0" applyBorder="0" applyAlignment="0" applyProtection="0"/>
    <xf numFmtId="0" fontId="36" fillId="17" borderId="0" applyNumberFormat="0" applyBorder="0" applyAlignment="0" applyProtection="0"/>
    <xf numFmtId="0" fontId="37" fillId="18" borderId="0" applyNumberFormat="0" applyBorder="0" applyAlignment="0" applyProtection="0"/>
    <xf numFmtId="0" fontId="38" fillId="19" borderId="0" applyNumberFormat="0" applyBorder="0" applyAlignment="0" applyProtection="0"/>
    <xf numFmtId="0" fontId="39" fillId="20" borderId="14" applyNumberFormat="0" applyAlignment="0" applyProtection="0"/>
    <xf numFmtId="0" fontId="40" fillId="21" borderId="15" applyNumberFormat="0" applyAlignment="0" applyProtection="0"/>
    <xf numFmtId="0" fontId="41" fillId="21" borderId="14" applyNumberFormat="0" applyAlignment="0" applyProtection="0"/>
    <xf numFmtId="0" fontId="42" fillId="0" borderId="16" applyNumberFormat="0" applyFill="0" applyAlignment="0" applyProtection="0"/>
    <xf numFmtId="0" fontId="43" fillId="22" borderId="17" applyNumberFormat="0" applyAlignment="0" applyProtection="0"/>
    <xf numFmtId="0" fontId="13" fillId="0" borderId="0" applyNumberFormat="0" applyFill="0" applyBorder="0" applyAlignment="0" applyProtection="0"/>
    <xf numFmtId="0" fontId="31" fillId="23" borderId="18" applyNumberFormat="0" applyFont="0" applyAlignment="0" applyProtection="0"/>
    <xf numFmtId="0" fontId="44" fillId="0" borderId="0" applyNumberFormat="0" applyFill="0" applyBorder="0" applyAlignment="0" applyProtection="0"/>
    <xf numFmtId="0" fontId="5" fillId="0" borderId="19" applyNumberFormat="0" applyFill="0" applyAlignment="0" applyProtection="0"/>
    <xf numFmtId="0" fontId="45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45" fillId="47" borderId="0" applyNumberFormat="0" applyBorder="0" applyAlignment="0" applyProtection="0"/>
    <xf numFmtId="0" fontId="46" fillId="0" borderId="0"/>
    <xf numFmtId="0" fontId="46" fillId="0" borderId="0"/>
    <xf numFmtId="0" fontId="54" fillId="0" borderId="0" applyNumberFormat="0" applyFill="0" applyBorder="0" applyAlignment="0" applyProtection="0">
      <alignment vertical="top"/>
      <protection locked="0"/>
    </xf>
  </cellStyleXfs>
  <cellXfs count="549">
    <xf numFmtId="0" fontId="0" fillId="0" borderId="0" xfId="0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0" fillId="3" borderId="1" xfId="0" applyFont="1" applyFill="1" applyBorder="1"/>
    <xf numFmtId="0" fontId="10" fillId="7" borderId="1" xfId="0" applyFont="1" applyFill="1" applyBorder="1"/>
    <xf numFmtId="0" fontId="9" fillId="0" borderId="0" xfId="0" applyFont="1"/>
    <xf numFmtId="1" fontId="10" fillId="5" borderId="1" xfId="0" applyNumberFormat="1" applyFont="1" applyFill="1" applyBorder="1"/>
    <xf numFmtId="1" fontId="10" fillId="7" borderId="1" xfId="0" applyNumberFormat="1" applyFont="1" applyFill="1" applyBorder="1"/>
    <xf numFmtId="1" fontId="8" fillId="6" borderId="1" xfId="0" applyNumberFormat="1" applyFont="1" applyFill="1" applyBorder="1"/>
    <xf numFmtId="0" fontId="11" fillId="0" borderId="1" xfId="0" applyFont="1" applyBorder="1" applyAlignment="1">
      <alignment horizontal="left"/>
    </xf>
    <xf numFmtId="1" fontId="10" fillId="0" borderId="1" xfId="0" applyNumberFormat="1" applyFont="1" applyFill="1" applyBorder="1"/>
    <xf numFmtId="0" fontId="10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0" fillId="4" borderId="1" xfId="0" applyFont="1" applyFill="1" applyBorder="1"/>
    <xf numFmtId="0" fontId="10" fillId="3" borderId="1" xfId="0" applyFont="1" applyFill="1" applyBorder="1" applyAlignment="1">
      <alignment wrapText="1"/>
    </xf>
    <xf numFmtId="0" fontId="10" fillId="5" borderId="1" xfId="0" applyFont="1" applyFill="1" applyBorder="1"/>
    <xf numFmtId="0" fontId="10" fillId="7" borderId="1" xfId="0" applyFont="1" applyFill="1" applyBorder="1" applyAlignment="1">
      <alignment wrapText="1"/>
    </xf>
    <xf numFmtId="0" fontId="10" fillId="6" borderId="1" xfId="0" applyFont="1" applyFill="1" applyBorder="1"/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3" xfId="0" applyNumberFormat="1" applyFont="1" applyFill="1" applyBorder="1" applyAlignment="1">
      <alignment horizontal="left" wrapText="1"/>
    </xf>
    <xf numFmtId="14" fontId="3" fillId="9" borderId="1" xfId="0" applyNumberFormat="1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/>
    <xf numFmtId="1" fontId="4" fillId="2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1" fillId="0" borderId="1" xfId="0" applyFont="1" applyFill="1" applyBorder="1"/>
    <xf numFmtId="0" fontId="14" fillId="7" borderId="1" xfId="0" applyFont="1" applyFill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/>
    <xf numFmtId="0" fontId="13" fillId="0" borderId="0" xfId="0" applyFont="1"/>
    <xf numFmtId="1" fontId="14" fillId="7" borderId="1" xfId="0" applyNumberFormat="1" applyFont="1" applyFill="1" applyBorder="1"/>
    <xf numFmtId="0" fontId="16" fillId="7" borderId="1" xfId="0" applyFont="1" applyFill="1" applyBorder="1" applyAlignment="1">
      <alignment wrapText="1"/>
    </xf>
    <xf numFmtId="1" fontId="16" fillId="7" borderId="1" xfId="0" applyNumberFormat="1" applyFont="1" applyFill="1" applyBorder="1"/>
    <xf numFmtId="0" fontId="10" fillId="0" borderId="1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/>
    </xf>
    <xf numFmtId="1" fontId="3" fillId="0" borderId="3" xfId="0" applyNumberFormat="1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1" fontId="20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1" fontId="3" fillId="0" borderId="5" xfId="0" applyNumberFormat="1" applyFont="1" applyFill="1" applyBorder="1" applyAlignment="1">
      <alignment horizontal="left"/>
    </xf>
    <xf numFmtId="14" fontId="1" fillId="0" borderId="5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3" fillId="0" borderId="4" xfId="0" applyNumberFormat="1" applyFont="1" applyFill="1" applyBorder="1" applyAlignment="1">
      <alignment horizontal="left"/>
    </xf>
    <xf numFmtId="14" fontId="1" fillId="0" borderId="4" xfId="0" applyNumberFormat="1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/>
    </xf>
    <xf numFmtId="1" fontId="1" fillId="0" borderId="5" xfId="0" applyNumberFormat="1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1" fontId="1" fillId="0" borderId="9" xfId="0" applyNumberFormat="1" applyFont="1" applyFill="1" applyBorder="1" applyAlignment="1">
      <alignment horizontal="left"/>
    </xf>
    <xf numFmtId="1" fontId="3" fillId="0" borderId="9" xfId="0" applyNumberFormat="1" applyFont="1" applyFill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21" fillId="0" borderId="1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/>
    </xf>
    <xf numFmtId="1" fontId="21" fillId="0" borderId="1" xfId="0" applyNumberFormat="1" applyFont="1" applyFill="1" applyBorder="1" applyAlignment="1">
      <alignment horizontal="left"/>
    </xf>
    <xf numFmtId="14" fontId="21" fillId="0" borderId="1" xfId="0" applyNumberFormat="1" applyFont="1" applyFill="1" applyBorder="1" applyAlignment="1">
      <alignment horizontal="left"/>
    </xf>
    <xf numFmtId="2" fontId="2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" fontId="3" fillId="8" borderId="4" xfId="0" applyNumberFormat="1" applyFont="1" applyFill="1" applyBorder="1" applyAlignment="1">
      <alignment horizontal="left" wrapText="1"/>
    </xf>
    <xf numFmtId="1" fontId="3" fillId="0" borderId="4" xfId="0" applyNumberFormat="1" applyFont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7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left" vertical="top" wrapText="1"/>
    </xf>
    <xf numFmtId="14" fontId="3" fillId="2" borderId="10" xfId="0" applyNumberFormat="1" applyFont="1" applyFill="1" applyBorder="1" applyAlignment="1">
      <alignment horizontal="left" wrapText="1"/>
    </xf>
    <xf numFmtId="14" fontId="3" fillId="9" borderId="4" xfId="0" applyNumberFormat="1" applyFont="1" applyFill="1" applyBorder="1" applyAlignment="1">
      <alignment horizontal="left" wrapText="1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8" borderId="0" xfId="0" applyFont="1" applyFill="1" applyAlignment="1">
      <alignment horizontal="left"/>
    </xf>
    <xf numFmtId="1" fontId="3" fillId="0" borderId="1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 wrapText="1"/>
    </xf>
    <xf numFmtId="17" fontId="3" fillId="8" borderId="1" xfId="0" applyNumberFormat="1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left"/>
    </xf>
    <xf numFmtId="0" fontId="1" fillId="11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1" fontId="3" fillId="11" borderId="1" xfId="0" applyNumberFormat="1" applyFont="1" applyFill="1" applyBorder="1" applyAlignment="1">
      <alignment horizontal="left"/>
    </xf>
    <xf numFmtId="2" fontId="1" fillId="11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left"/>
    </xf>
    <xf numFmtId="0" fontId="1" fillId="11" borderId="1" xfId="0" applyFont="1" applyFill="1" applyBorder="1" applyAlignment="1">
      <alignment horizontal="right"/>
    </xf>
    <xf numFmtId="1" fontId="22" fillId="11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5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2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2" borderId="4" xfId="0" applyFont="1" applyFill="1" applyBorder="1" applyAlignment="1">
      <alignment horizontal="right" vertical="top" wrapText="1"/>
    </xf>
    <xf numFmtId="0" fontId="3" fillId="8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/>
    </xf>
    <xf numFmtId="1" fontId="1" fillId="11" borderId="1" xfId="0" applyNumberFormat="1" applyFont="1" applyFill="1" applyBorder="1" applyAlignment="1">
      <alignment horizontal="right"/>
    </xf>
    <xf numFmtId="0" fontId="23" fillId="0" borderId="0" xfId="0" applyFont="1" applyAlignment="1">
      <alignment horizontal="left"/>
    </xf>
    <xf numFmtId="0" fontId="1" fillId="1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1" fontId="20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1" fontId="1" fillId="0" borderId="4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1" fillId="0" borderId="1" xfId="0" applyFont="1" applyFill="1" applyBorder="1" applyAlignment="1">
      <alignment horizontal="right"/>
    </xf>
    <xf numFmtId="0" fontId="1" fillId="8" borderId="5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12" fillId="11" borderId="1" xfId="0" applyFont="1" applyFill="1" applyBorder="1"/>
    <xf numFmtId="0" fontId="2" fillId="11" borderId="1" xfId="0" applyFont="1" applyFill="1" applyBorder="1" applyAlignment="1">
      <alignment horizontal="left"/>
    </xf>
    <xf numFmtId="1" fontId="16" fillId="11" borderId="1" xfId="0" applyNumberFormat="1" applyFont="1" applyFill="1" applyBorder="1"/>
    <xf numFmtId="0" fontId="1" fillId="0" borderId="0" xfId="0" applyFont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4" fontId="3" fillId="9" borderId="4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8" borderId="1" xfId="0" applyFont="1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/>
    </xf>
    <xf numFmtId="0" fontId="2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/>
    <xf numFmtId="0" fontId="2" fillId="0" borderId="1" xfId="0" applyFont="1" applyBorder="1" applyAlignment="1"/>
    <xf numFmtId="0" fontId="1" fillId="11" borderId="1" xfId="0" applyFont="1" applyFill="1" applyBorder="1" applyAlignment="1"/>
    <xf numFmtId="1" fontId="1" fillId="0" borderId="0" xfId="0" applyNumberFormat="1" applyFont="1" applyBorder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4" xfId="0" applyNumberFormat="1" applyFont="1" applyFill="1" applyBorder="1" applyAlignment="1">
      <alignment horizontal="left" wrapText="1"/>
    </xf>
    <xf numFmtId="2" fontId="1" fillId="0" borderId="4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8" borderId="1" xfId="0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/>
    </xf>
    <xf numFmtId="0" fontId="26" fillId="0" borderId="1" xfId="1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27" fillId="0" borderId="0" xfId="0" applyFont="1"/>
    <xf numFmtId="0" fontId="27" fillId="0" borderId="0" xfId="0" applyFont="1" applyFill="1"/>
    <xf numFmtId="0" fontId="27" fillId="0" borderId="0" xfId="0" applyFont="1" applyBorder="1"/>
    <xf numFmtId="17" fontId="29" fillId="0" borderId="0" xfId="0" applyNumberFormat="1" applyFont="1"/>
    <xf numFmtId="0" fontId="29" fillId="14" borderId="0" xfId="0" quotePrefix="1" applyFont="1" applyFill="1"/>
    <xf numFmtId="0" fontId="29" fillId="0" borderId="0" xfId="0" applyFont="1"/>
    <xf numFmtId="0" fontId="28" fillId="8" borderId="1" xfId="0" applyFont="1" applyFill="1" applyBorder="1" applyAlignment="1">
      <alignment horizontal="left" wrapText="1"/>
    </xf>
    <xf numFmtId="0" fontId="28" fillId="8" borderId="1" xfId="0" applyFont="1" applyFill="1" applyBorder="1" applyAlignment="1">
      <alignment horizontal="right" wrapText="1"/>
    </xf>
    <xf numFmtId="0" fontId="28" fillId="8" borderId="1" xfId="0" applyFont="1" applyFill="1" applyBorder="1" applyAlignment="1">
      <alignment horizontal="right" vertical="center" wrapText="1"/>
    </xf>
    <xf numFmtId="0" fontId="27" fillId="0" borderId="1" xfId="0" applyFont="1" applyBorder="1"/>
    <xf numFmtId="0" fontId="27" fillId="8" borderId="1" xfId="0" applyFont="1" applyFill="1" applyBorder="1"/>
    <xf numFmtId="17" fontId="28" fillId="16" borderId="1" xfId="0" quotePrefix="1" applyNumberFormat="1" applyFont="1" applyFill="1" applyBorder="1"/>
    <xf numFmtId="0" fontId="28" fillId="0" borderId="1" xfId="0" applyFont="1" applyFill="1" applyBorder="1"/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right"/>
    </xf>
    <xf numFmtId="0" fontId="27" fillId="0" borderId="1" xfId="0" applyFont="1" applyFill="1" applyBorder="1" applyAlignment="1">
      <alignment horizontal="left"/>
    </xf>
    <xf numFmtId="1" fontId="27" fillId="0" borderId="1" xfId="0" applyNumberFormat="1" applyFont="1" applyBorder="1" applyAlignment="1">
      <alignment horizontal="left"/>
    </xf>
    <xf numFmtId="0" fontId="27" fillId="8" borderId="1" xfId="0" applyFont="1" applyFill="1" applyBorder="1" applyAlignment="1">
      <alignment horizontal="left"/>
    </xf>
    <xf numFmtId="2" fontId="27" fillId="0" borderId="1" xfId="0" applyNumberFormat="1" applyFont="1" applyBorder="1" applyAlignment="1">
      <alignment horizontal="left"/>
    </xf>
    <xf numFmtId="1" fontId="27" fillId="0" borderId="1" xfId="0" applyNumberFormat="1" applyFont="1" applyFill="1" applyBorder="1" applyAlignment="1">
      <alignment horizontal="left"/>
    </xf>
    <xf numFmtId="0" fontId="27" fillId="0" borderId="1" xfId="0" applyFont="1" applyFill="1" applyBorder="1" applyAlignment="1">
      <alignment horizontal="right"/>
    </xf>
    <xf numFmtId="0" fontId="30" fillId="0" borderId="1" xfId="1" applyFont="1" applyBorder="1" applyAlignment="1">
      <alignment horizontal="left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right"/>
    </xf>
    <xf numFmtId="0" fontId="27" fillId="0" borderId="1" xfId="0" applyFont="1" applyFill="1" applyBorder="1"/>
    <xf numFmtId="17" fontId="27" fillId="0" borderId="0" xfId="0" quotePrefix="1" applyNumberFormat="1" applyFont="1" applyFill="1"/>
    <xf numFmtId="0" fontId="28" fillId="13" borderId="1" xfId="0" applyFont="1" applyFill="1" applyBorder="1" applyAlignment="1">
      <alignment horizontal="left"/>
    </xf>
    <xf numFmtId="17" fontId="27" fillId="14" borderId="0" xfId="0" quotePrefix="1" applyNumberFormat="1" applyFont="1" applyFill="1"/>
    <xf numFmtId="0" fontId="27" fillId="14" borderId="0" xfId="0" applyFont="1" applyFill="1"/>
    <xf numFmtId="0" fontId="27" fillId="0" borderId="1" xfId="0" applyFont="1" applyFill="1" applyBorder="1" applyAlignment="1">
      <alignment horizontal="center"/>
    </xf>
    <xf numFmtId="0" fontId="27" fillId="0" borderId="1" xfId="0" applyFont="1" applyBorder="1" applyAlignment="1"/>
    <xf numFmtId="0" fontId="27" fillId="0" borderId="1" xfId="0" applyFont="1" applyBorder="1" applyAlignment="1">
      <alignment horizontal="center"/>
    </xf>
    <xf numFmtId="0" fontId="28" fillId="15" borderId="1" xfId="0" applyFont="1" applyFill="1" applyBorder="1" applyAlignment="1">
      <alignment horizontal="left"/>
    </xf>
    <xf numFmtId="0" fontId="28" fillId="15" borderId="1" xfId="0" applyFont="1" applyFill="1" applyBorder="1" applyAlignment="1">
      <alignment horizontal="right"/>
    </xf>
    <xf numFmtId="17" fontId="28" fillId="14" borderId="1" xfId="0" applyNumberFormat="1" applyFont="1" applyFill="1" applyBorder="1" applyAlignment="1">
      <alignment horizontal="left" wrapText="1"/>
    </xf>
    <xf numFmtId="1" fontId="27" fillId="0" borderId="1" xfId="0" applyNumberFormat="1" applyFont="1" applyBorder="1"/>
    <xf numFmtId="1" fontId="27" fillId="8" borderId="1" xfId="0" applyNumberFormat="1" applyFont="1" applyFill="1" applyBorder="1"/>
    <xf numFmtId="0" fontId="27" fillId="0" borderId="9" xfId="0" applyFont="1" applyFill="1" applyBorder="1"/>
    <xf numFmtId="0" fontId="28" fillId="8" borderId="1" xfId="0" applyFont="1" applyFill="1" applyBorder="1"/>
    <xf numFmtId="17" fontId="28" fillId="16" borderId="1" xfId="0" applyNumberFormat="1" applyFont="1" applyFill="1" applyBorder="1"/>
    <xf numFmtId="1" fontId="27" fillId="0" borderId="1" xfId="0" applyNumberFormat="1" applyFont="1" applyFill="1" applyBorder="1"/>
    <xf numFmtId="0" fontId="0" fillId="0" borderId="1" xfId="0" pivotButton="1" applyBorder="1"/>
    <xf numFmtId="0" fontId="0" fillId="10" borderId="1" xfId="0" applyFill="1" applyBorder="1" applyAlignment="1">
      <alignment horizontal="left"/>
    </xf>
    <xf numFmtId="0" fontId="0" fillId="1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8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0" borderId="3" xfId="0" applyFont="1" applyBorder="1"/>
    <xf numFmtId="0" fontId="27" fillId="0" borderId="3" xfId="0" applyFont="1" applyBorder="1" applyAlignment="1">
      <alignment horizontal="right"/>
    </xf>
    <xf numFmtId="0" fontId="27" fillId="8" borderId="3" xfId="0" applyFont="1" applyFill="1" applyBorder="1"/>
    <xf numFmtId="0" fontId="28" fillId="0" borderId="3" xfId="0" applyFont="1" applyFill="1" applyBorder="1"/>
    <xf numFmtId="0" fontId="5" fillId="8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righ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ont="1" applyFill="1" applyBorder="1"/>
    <xf numFmtId="0" fontId="27" fillId="0" borderId="0" xfId="0" applyFont="1" applyBorder="1" applyAlignment="1">
      <alignment horizontal="left"/>
    </xf>
    <xf numFmtId="0" fontId="27" fillId="0" borderId="0" xfId="0" applyFont="1" applyFill="1" applyBorder="1"/>
    <xf numFmtId="17" fontId="27" fillId="16" borderId="1" xfId="0" applyNumberFormat="1" applyFont="1" applyFill="1" applyBorder="1"/>
    <xf numFmtId="0" fontId="1" fillId="0" borderId="1" xfId="0" applyFont="1" applyFill="1" applyBorder="1"/>
    <xf numFmtId="0" fontId="47" fillId="0" borderId="1" xfId="0" applyFont="1" applyBorder="1"/>
    <xf numFmtId="0" fontId="3" fillId="8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28" fillId="8" borderId="3" xfId="0" applyFont="1" applyFill="1" applyBorder="1" applyAlignment="1">
      <alignment horizontal="left" wrapText="1"/>
    </xf>
    <xf numFmtId="0" fontId="27" fillId="0" borderId="3" xfId="0" applyFont="1" applyBorder="1" applyAlignment="1">
      <alignment horizontal="left"/>
    </xf>
    <xf numFmtId="0" fontId="27" fillId="0" borderId="3" xfId="0" applyFont="1" applyFill="1" applyBorder="1"/>
    <xf numFmtId="0" fontId="27" fillId="0" borderId="3" xfId="0" applyFont="1" applyFill="1" applyBorder="1" applyAlignment="1">
      <alignment horizontal="left"/>
    </xf>
    <xf numFmtId="0" fontId="27" fillId="0" borderId="3" xfId="0" applyFont="1" applyBorder="1" applyAlignment="1"/>
    <xf numFmtId="0" fontId="28" fillId="8" borderId="3" xfId="0" applyFont="1" applyFill="1" applyBorder="1"/>
    <xf numFmtId="0" fontId="5" fillId="8" borderId="3" xfId="0" applyFont="1" applyFill="1" applyBorder="1" applyAlignment="1">
      <alignment horizontal="left" wrapText="1"/>
    </xf>
    <xf numFmtId="0" fontId="0" fillId="0" borderId="3" xfId="0" applyFont="1" applyBorder="1"/>
    <xf numFmtId="0" fontId="5" fillId="0" borderId="0" xfId="0" applyFont="1" applyBorder="1"/>
    <xf numFmtId="0" fontId="1" fillId="0" borderId="3" xfId="0" applyFont="1" applyBorder="1"/>
    <xf numFmtId="0" fontId="1" fillId="0" borderId="3" xfId="0" applyFont="1" applyFill="1" applyBorder="1" applyAlignment="1">
      <alignment horizontal="right"/>
    </xf>
    <xf numFmtId="0" fontId="1" fillId="8" borderId="3" xfId="0" applyFont="1" applyFill="1" applyBorder="1"/>
    <xf numFmtId="0" fontId="1" fillId="0" borderId="0" xfId="0" applyFont="1"/>
    <xf numFmtId="0" fontId="0" fillId="8" borderId="3" xfId="0" applyFont="1" applyFill="1" applyBorder="1"/>
    <xf numFmtId="0" fontId="1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0" borderId="0" xfId="0" applyFont="1" applyBorder="1"/>
    <xf numFmtId="0" fontId="50" fillId="0" borderId="1" xfId="1" applyFont="1" applyBorder="1"/>
    <xf numFmtId="0" fontId="3" fillId="8" borderId="1" xfId="0" applyFont="1" applyFill="1" applyBorder="1"/>
    <xf numFmtId="0" fontId="3" fillId="8" borderId="2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1" fontId="0" fillId="0" borderId="3" xfId="0" applyNumberFormat="1" applyFont="1" applyBorder="1"/>
    <xf numFmtId="1" fontId="0" fillId="8" borderId="3" xfId="0" applyNumberFormat="1" applyFont="1" applyFill="1" applyBorder="1"/>
    <xf numFmtId="164" fontId="0" fillId="0" borderId="3" xfId="0" applyNumberFormat="1" applyFont="1" applyBorder="1"/>
    <xf numFmtId="0" fontId="1" fillId="8" borderId="2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center"/>
    </xf>
    <xf numFmtId="0" fontId="25" fillId="0" borderId="0" xfId="1" applyBorder="1" applyAlignment="1">
      <alignment horizontal="center"/>
    </xf>
    <xf numFmtId="17" fontId="27" fillId="6" borderId="0" xfId="0" applyNumberFormat="1" applyFont="1" applyFill="1"/>
    <xf numFmtId="17" fontId="0" fillId="6" borderId="0" xfId="0" applyNumberFormat="1" applyFill="1" applyBorder="1" applyAlignment="1">
      <alignment horizontal="center"/>
    </xf>
    <xf numFmtId="0" fontId="10" fillId="8" borderId="1" xfId="0" applyFont="1" applyFill="1" applyBorder="1"/>
    <xf numFmtId="0" fontId="10" fillId="8" borderId="2" xfId="0" applyFont="1" applyFill="1" applyBorder="1" applyAlignment="1">
      <alignment horizontal="left" wrapText="1"/>
    </xf>
    <xf numFmtId="0" fontId="10" fillId="8" borderId="1" xfId="0" applyFont="1" applyFill="1" applyBorder="1" applyAlignment="1">
      <alignment horizontal="left" wrapText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1" fillId="0" borderId="0" xfId="0" applyFont="1"/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1" xfId="0" applyFont="1" applyBorder="1" applyAlignment="1"/>
    <xf numFmtId="0" fontId="11" fillId="0" borderId="4" xfId="0" applyFont="1" applyBorder="1"/>
    <xf numFmtId="0" fontId="10" fillId="0" borderId="1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1" fillId="48" borderId="1" xfId="0" applyFont="1" applyFill="1" applyBorder="1"/>
    <xf numFmtId="0" fontId="0" fillId="48" borderId="1" xfId="0" applyFont="1" applyFill="1" applyBorder="1"/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/>
    <xf numFmtId="0" fontId="48" fillId="0" borderId="0" xfId="0" applyFont="1" applyFill="1" applyBorder="1" applyAlignment="1">
      <alignment horizontal="center"/>
    </xf>
    <xf numFmtId="1" fontId="1" fillId="0" borderId="1" xfId="0" applyNumberFormat="1" applyFont="1" applyFill="1" applyBorder="1"/>
    <xf numFmtId="0" fontId="49" fillId="0" borderId="0" xfId="0" applyFont="1" applyFill="1" applyBorder="1" applyAlignment="1">
      <alignment horizontal="center"/>
    </xf>
    <xf numFmtId="0" fontId="49" fillId="0" borderId="0" xfId="0" applyFont="1" applyFill="1" applyBorder="1"/>
    <xf numFmtId="0" fontId="1" fillId="0" borderId="0" xfId="0" applyFont="1" applyFill="1"/>
    <xf numFmtId="0" fontId="5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7" fontId="27" fillId="0" borderId="0" xfId="0" applyNumberFormat="1" applyFont="1"/>
    <xf numFmtId="0" fontId="11" fillId="0" borderId="4" xfId="0" applyFont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10" fillId="8" borderId="0" xfId="0" applyFont="1" applyFill="1" applyBorder="1"/>
    <xf numFmtId="0" fontId="11" fillId="8" borderId="1" xfId="0" applyFont="1" applyFill="1" applyBorder="1" applyAlignment="1"/>
    <xf numFmtId="0" fontId="10" fillId="8" borderId="1" xfId="0" applyFont="1" applyFill="1" applyBorder="1" applyAlignment="1"/>
    <xf numFmtId="0" fontId="11" fillId="8" borderId="1" xfId="0" applyFont="1" applyFill="1" applyBorder="1" applyAlignment="1">
      <alignment horizontal="right"/>
    </xf>
    <xf numFmtId="0" fontId="11" fillId="8" borderId="1" xfId="0" applyFont="1" applyFill="1" applyBorder="1" applyAlignment="1">
      <alignment horizontal="center"/>
    </xf>
    <xf numFmtId="0" fontId="27" fillId="8" borderId="0" xfId="0" applyFont="1" applyFill="1" applyBorder="1"/>
    <xf numFmtId="0" fontId="11" fillId="0" borderId="1" xfId="0" applyFont="1" applyFill="1" applyBorder="1" applyAlignment="1">
      <alignment horizontal="left"/>
    </xf>
    <xf numFmtId="0" fontId="11" fillId="8" borderId="1" xfId="0" applyFont="1" applyFill="1" applyBorder="1"/>
    <xf numFmtId="0" fontId="11" fillId="0" borderId="1" xfId="0" applyFont="1" applyFill="1" applyBorder="1" applyAlignment="1"/>
    <xf numFmtId="0" fontId="11" fillId="0" borderId="4" xfId="0" applyFont="1" applyFill="1" applyBorder="1" applyAlignment="1">
      <alignment horizontal="center"/>
    </xf>
    <xf numFmtId="0" fontId="11" fillId="0" borderId="4" xfId="0" applyFont="1" applyFill="1" applyBorder="1"/>
    <xf numFmtId="0" fontId="11" fillId="0" borderId="4" xfId="0" applyFont="1" applyFill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Border="1"/>
    <xf numFmtId="0" fontId="0" fillId="8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4" xfId="0" applyFont="1" applyFill="1" applyBorder="1" applyAlignment="1"/>
    <xf numFmtId="0" fontId="0" fillId="0" borderId="4" xfId="0" applyFont="1" applyBorder="1" applyAlignment="1">
      <alignment horizontal="left"/>
    </xf>
    <xf numFmtId="0" fontId="0" fillId="0" borderId="0" xfId="0" applyFont="1" applyFill="1" applyBorder="1"/>
    <xf numFmtId="0" fontId="0" fillId="11" borderId="1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5" fillId="8" borderId="1" xfId="0" applyFont="1" applyFill="1" applyBorder="1" applyAlignment="1">
      <alignment horizontal="left" vertical="center" wrapText="1"/>
    </xf>
    <xf numFmtId="17" fontId="10" fillId="8" borderId="0" xfId="0" applyNumberFormat="1" applyFont="1" applyFill="1"/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/>
    <xf numFmtId="17" fontId="0" fillId="0" borderId="0" xfId="0" applyNumberFormat="1" applyFont="1" applyFill="1" applyBorder="1" applyAlignment="1">
      <alignment horizontal="center"/>
    </xf>
    <xf numFmtId="17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17" fontId="5" fillId="0" borderId="0" xfId="0" applyNumberFormat="1" applyFont="1" applyFill="1"/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left"/>
    </xf>
    <xf numFmtId="17" fontId="0" fillId="0" borderId="9" xfId="0" applyNumberFormat="1" applyFont="1" applyFill="1" applyBorder="1" applyAlignment="1">
      <alignment horizontal="left"/>
    </xf>
    <xf numFmtId="0" fontId="0" fillId="8" borderId="4" xfId="0" applyFill="1" applyBorder="1"/>
    <xf numFmtId="1" fontId="0" fillId="0" borderId="1" xfId="0" applyNumberFormat="1" applyBorder="1" applyAlignment="1">
      <alignment horizontal="left"/>
    </xf>
    <xf numFmtId="0" fontId="5" fillId="8" borderId="0" xfId="0" applyFont="1" applyFill="1"/>
    <xf numFmtId="1" fontId="11" fillId="0" borderId="1" xfId="0" applyNumberFormat="1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52" fillId="0" borderId="1" xfId="0" applyFont="1" applyFill="1" applyBorder="1" applyAlignment="1">
      <alignment vertical="center"/>
    </xf>
    <xf numFmtId="0" fontId="5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/>
    <xf numFmtId="0" fontId="0" fillId="8" borderId="0" xfId="0" applyFill="1"/>
    <xf numFmtId="0" fontId="0" fillId="6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/>
    </xf>
    <xf numFmtId="0" fontId="27" fillId="0" borderId="4" xfId="0" applyFont="1" applyBorder="1" applyAlignment="1">
      <alignment horizontal="left"/>
    </xf>
    <xf numFmtId="0" fontId="27" fillId="8" borderId="1" xfId="0" applyFont="1" applyFill="1" applyBorder="1" applyAlignment="1">
      <alignment horizontal="left" wrapText="1"/>
    </xf>
    <xf numFmtId="0" fontId="5" fillId="8" borderId="0" xfId="0" applyFont="1" applyFill="1" applyBorder="1"/>
    <xf numFmtId="0" fontId="0" fillId="0" borderId="1" xfId="0" applyBorder="1" applyAlignment="1">
      <alignment horizontal="center"/>
    </xf>
    <xf numFmtId="0" fontId="5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9" fillId="0" borderId="1" xfId="0" applyFont="1" applyBorder="1" applyAlignment="1">
      <alignment horizontal="left" vertical="center"/>
    </xf>
    <xf numFmtId="1" fontId="5" fillId="8" borderId="1" xfId="0" applyNumberFormat="1" applyFont="1" applyFill="1" applyBorder="1" applyAlignment="1">
      <alignment horizontal="left"/>
    </xf>
    <xf numFmtId="1" fontId="11" fillId="0" borderId="1" xfId="0" applyNumberFormat="1" applyFont="1" applyBorder="1" applyAlignment="1">
      <alignment horizontal="left"/>
    </xf>
    <xf numFmtId="17" fontId="53" fillId="0" borderId="0" xfId="0" applyNumberFormat="1" applyFont="1" applyAlignment="1">
      <alignment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4" xfId="0" applyFont="1" applyFill="1" applyBorder="1"/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55" fillId="0" borderId="1" xfId="0" applyFont="1" applyBorder="1" applyAlignment="1">
      <alignment horizontal="left" vertical="center"/>
    </xf>
    <xf numFmtId="0" fontId="1" fillId="0" borderId="9" xfId="0" applyFont="1" applyFill="1" applyBorder="1"/>
    <xf numFmtId="0" fontId="1" fillId="0" borderId="0" xfId="0" applyFont="1" applyBorder="1" applyAlignment="1"/>
    <xf numFmtId="0" fontId="51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1" fillId="0" borderId="9" xfId="0" applyFont="1" applyFill="1" applyBorder="1" applyAlignment="1">
      <alignment horizontal="right"/>
    </xf>
    <xf numFmtId="0" fontId="0" fillId="0" borderId="1" xfId="0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0" xfId="0" applyBorder="1" applyAlignment="1">
      <alignment horizontal="left"/>
    </xf>
    <xf numFmtId="0" fontId="0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27" fillId="3" borderId="1" xfId="0" applyFont="1" applyFill="1" applyBorder="1"/>
    <xf numFmtId="10" fontId="0" fillId="3" borderId="1" xfId="0" applyNumberFormat="1" applyFont="1" applyFill="1" applyBorder="1"/>
    <xf numFmtId="0" fontId="0" fillId="3" borderId="1" xfId="0" applyFont="1" applyFill="1" applyBorder="1"/>
    <xf numFmtId="17" fontId="56" fillId="0" borderId="0" xfId="0" applyNumberFormat="1" applyFont="1" applyAlignment="1">
      <alignment vertical="center"/>
    </xf>
    <xf numFmtId="0" fontId="0" fillId="6" borderId="0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8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/>
    <xf numFmtId="0" fontId="1" fillId="0" borderId="4" xfId="0" applyFont="1" applyFill="1" applyBorder="1" applyAlignment="1"/>
    <xf numFmtId="0" fontId="1" fillId="0" borderId="0" xfId="0" applyFont="1" applyAlignment="1"/>
    <xf numFmtId="0" fontId="5" fillId="0" borderId="1" xfId="0" applyFont="1" applyBorder="1"/>
    <xf numFmtId="0" fontId="5" fillId="0" borderId="1" xfId="0" applyFont="1" applyFill="1" applyBorder="1" applyAlignment="1">
      <alignment horizontal="right"/>
    </xf>
    <xf numFmtId="17" fontId="5" fillId="9" borderId="1" xfId="0" applyNumberFormat="1" applyFont="1" applyFill="1" applyBorder="1"/>
    <xf numFmtId="0" fontId="0" fillId="0" borderId="0" xfId="0" applyFont="1" applyFill="1" applyAlignment="1">
      <alignment horizontal="center"/>
    </xf>
    <xf numFmtId="0" fontId="3" fillId="0" borderId="1" xfId="0" applyFont="1" applyBorder="1" applyAlignment="1"/>
    <xf numFmtId="0" fontId="3" fillId="11" borderId="1" xfId="0" applyFont="1" applyFill="1" applyBorder="1" applyAlignment="1"/>
    <xf numFmtId="0" fontId="3" fillId="0" borderId="1" xfId="0" applyFont="1" applyFill="1" applyBorder="1" applyAlignment="1"/>
    <xf numFmtId="0" fontId="3" fillId="0" borderId="4" xfId="0" applyFont="1" applyFill="1" applyBorder="1" applyAlignment="1"/>
    <xf numFmtId="0" fontId="3" fillId="0" borderId="4" xfId="0" applyFont="1" applyBorder="1" applyAlignment="1"/>
    <xf numFmtId="0" fontId="3" fillId="11" borderId="4" xfId="0" applyFont="1" applyFill="1" applyBorder="1" applyAlignment="1"/>
    <xf numFmtId="0" fontId="5" fillId="0" borderId="1" xfId="0" applyFont="1" applyBorder="1" applyAlignment="1">
      <alignment horizontal="right"/>
    </xf>
    <xf numFmtId="0" fontId="49" fillId="6" borderId="0" xfId="0" applyFont="1" applyFill="1" applyBorder="1"/>
    <xf numFmtId="14" fontId="0" fillId="0" borderId="1" xfId="0" applyNumberFormat="1" applyFont="1" applyBorder="1"/>
    <xf numFmtId="0" fontId="0" fillId="0" borderId="1" xfId="0" applyFont="1" applyFill="1" applyBorder="1" applyAlignment="1">
      <alignment horizontal="center" vertical="center"/>
    </xf>
    <xf numFmtId="10" fontId="0" fillId="0" borderId="0" xfId="0" applyNumberFormat="1" applyFont="1"/>
    <xf numFmtId="1" fontId="0" fillId="0" borderId="9" xfId="0" applyNumberFormat="1" applyFont="1" applyFill="1" applyBorder="1" applyAlignment="1">
      <alignment horizontal="left"/>
    </xf>
    <xf numFmtId="10" fontId="0" fillId="0" borderId="1" xfId="0" applyNumberFormat="1" applyFont="1" applyBorder="1"/>
    <xf numFmtId="1" fontId="0" fillId="0" borderId="0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5" xfId="0" applyFont="1" applyBorder="1"/>
    <xf numFmtId="0" fontId="0" fillId="8" borderId="0" xfId="0" applyFont="1" applyFill="1"/>
    <xf numFmtId="0" fontId="28" fillId="0" borderId="1" xfId="0" applyFont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/>
    <xf numFmtId="0" fontId="5" fillId="9" borderId="1" xfId="0" applyFont="1" applyFill="1" applyBorder="1"/>
    <xf numFmtId="0" fontId="5" fillId="9" borderId="0" xfId="0" applyFont="1" applyFill="1" applyBorder="1"/>
    <xf numFmtId="0" fontId="0" fillId="0" borderId="0" xfId="0" applyFont="1" applyBorder="1" applyAlignment="1">
      <alignment horizontal="left"/>
    </xf>
    <xf numFmtId="0" fontId="11" fillId="0" borderId="1" xfId="0" applyFont="1" applyFill="1" applyBorder="1" applyAlignment="1">
      <alignment vertical="center"/>
    </xf>
    <xf numFmtId="0" fontId="49" fillId="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righ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4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ndan Tare" refreshedDate="42250.535136342594" createdVersion="4" refreshedVersion="4" minRefreshableVersion="3" recordCount="427">
  <cacheSource type="worksheet">
    <worksheetSource ref="A1:N428" sheet="April to August 2015 Ex Zirk"/>
  </cacheSource>
  <cacheFields count="14">
    <cacheField name="sr no" numFmtId="0">
      <sharedItems containsSemiMixedTypes="0" containsString="0" containsNumber="1" containsInteger="1" minValue="1" maxValue="427"/>
    </cacheField>
    <cacheField name="Destination" numFmtId="0">
      <sharedItems count="23">
        <s v="Bhiwandi"/>
        <s v="Guwahati"/>
        <s v="Jabalpur"/>
        <s v="Ahemdabad"/>
        <s v="Raipur"/>
        <s v="Indore"/>
        <s v="Cochin"/>
        <s v="Kolkata"/>
        <s v="Bhubneswar"/>
        <s v="Patna"/>
        <s v="Bangalore"/>
        <s v="Rohtak"/>
        <s v="Ranchi"/>
        <s v="Jaipur"/>
        <s v="Jodhpur"/>
        <s v="Delhi"/>
        <s v="Lucknow"/>
        <s v="Ghaziabad"/>
        <s v="Varanasi"/>
        <s v="Nagpur"/>
        <s v="Hyderabad"/>
        <s v="Siligudi"/>
        <s v="Vijaywada"/>
      </sharedItems>
    </cacheField>
    <cacheField name="Qty  ( MT)" numFmtId="0">
      <sharedItems containsSemiMixedTypes="0" containsString="0" containsNumber="1" containsInteger="1" minValue="9" maxValue="40"/>
    </cacheField>
    <cacheField name="Union rate" numFmtId="0">
      <sharedItems containsNonDate="0" containsString="0" containsBlank="1"/>
    </cacheField>
    <cacheField name="dispatch date" numFmtId="0">
      <sharedItems/>
    </cacheField>
    <cacheField name="UNL per case" numFmtId="0">
      <sharedItems containsSemiMixedTypes="0" containsString="0" containsNumber="1" minValue="0" maxValue="7"/>
    </cacheField>
    <cacheField name="no of cases" numFmtId="0">
      <sharedItems containsString="0" containsBlank="1" containsNumber="1" containsInteger="1" minValue="551" maxValue="3012"/>
    </cacheField>
    <cacheField name="shpt cost no" numFmtId="0">
      <sharedItems containsSemiMixedTypes="0" containsString="0" containsNumber="1" containsInteger="1" minValue="4358" maxValue="5872"/>
    </cacheField>
    <cacheField name="shpt no." numFmtId="0">
      <sharedItems containsSemiMixedTypes="0" containsString="0" containsNumber="1" containsInteger="1" minValue="3260" maxValue="5898"/>
    </cacheField>
    <cacheField name="UNL charges" numFmtId="0">
      <sharedItems containsSemiMixedTypes="0" containsString="0" containsNumber="1" minValue="0" maxValue="12264"/>
    </cacheField>
    <cacheField name="March 2015 rates" numFmtId="0">
      <sharedItems containsSemiMixedTypes="0" containsString="0" containsNumber="1" containsInteger="1" minValue="8500" maxValue="184000"/>
    </cacheField>
    <cacheField name="Charges in Gwhati &amp; kolkta" numFmtId="0">
      <sharedItems containsString="0" containsBlank="1" containsNumber="1" containsInteger="1" minValue="0" maxValue="3000"/>
    </cacheField>
    <cacheField name="Total J+K+ L" numFmtId="0">
      <sharedItems containsSemiMixedTypes="0" containsString="0" containsNumber="1" minValue="9086" maxValue="188518"/>
    </cacheField>
    <cacheField name="Transpor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7">
  <r>
    <n v="1"/>
    <x v="0"/>
    <n v="20"/>
    <m/>
    <s v="02.04.2015"/>
    <n v="0"/>
    <n v="1422"/>
    <n v="4480"/>
    <n v="4435"/>
    <n v="0"/>
    <n v="48617"/>
    <n v="0"/>
    <n v="48617"/>
    <s v="NDTC"/>
  </r>
  <r>
    <n v="2"/>
    <x v="1"/>
    <n v="20"/>
    <m/>
    <s v="02.04.2015"/>
    <n v="1.5"/>
    <n v="1677"/>
    <n v="4481"/>
    <n v="4436"/>
    <n v="2515.5"/>
    <n v="94000"/>
    <n v="0"/>
    <n v="96515.5"/>
    <s v="DARCL"/>
  </r>
  <r>
    <n v="3"/>
    <x v="2"/>
    <n v="20"/>
    <m/>
    <s v="03.04.2015"/>
    <n v="1"/>
    <n v="1821"/>
    <n v="4482"/>
    <n v="4440"/>
    <n v="1821"/>
    <n v="43732"/>
    <n v="0"/>
    <n v="45553"/>
    <s v="NDTC"/>
  </r>
  <r>
    <n v="4"/>
    <x v="3"/>
    <n v="20"/>
    <m/>
    <s v="03.04.2015"/>
    <n v="1"/>
    <n v="1360"/>
    <n v="4483"/>
    <n v="4441"/>
    <n v="1360"/>
    <n v="31228"/>
    <n v="0"/>
    <n v="32588"/>
    <s v="NDTC"/>
  </r>
  <r>
    <n v="5"/>
    <x v="4"/>
    <n v="20"/>
    <m/>
    <s v="03.04.2015"/>
    <n v="1"/>
    <n v="1828"/>
    <n v="4484"/>
    <n v="4442"/>
    <n v="1828"/>
    <n v="54173"/>
    <n v="0"/>
    <n v="56001"/>
    <s v="NDTC"/>
  </r>
  <r>
    <n v="6"/>
    <x v="5"/>
    <n v="20"/>
    <m/>
    <s v="03.04.2015"/>
    <n v="1"/>
    <n v="1548"/>
    <n v="4485"/>
    <n v="4443"/>
    <n v="1548"/>
    <n v="33238"/>
    <n v="0"/>
    <n v="34786"/>
    <s v="NDTC"/>
  </r>
  <r>
    <n v="7"/>
    <x v="6"/>
    <n v="20"/>
    <m/>
    <s v="04.04.2015"/>
    <n v="7"/>
    <n v="1752"/>
    <n v="4486"/>
    <n v="4458"/>
    <n v="12264"/>
    <n v="110000"/>
    <n v="0"/>
    <n v="122264"/>
    <s v="Super safe"/>
  </r>
  <r>
    <n v="8"/>
    <x v="4"/>
    <n v="20"/>
    <m/>
    <s v="06.04.2015"/>
    <n v="1"/>
    <n v="1761"/>
    <n v="4487"/>
    <n v="4461"/>
    <n v="1761"/>
    <n v="54173"/>
    <n v="0"/>
    <n v="55934"/>
    <s v="NDTC"/>
  </r>
  <r>
    <n v="9"/>
    <x v="5"/>
    <n v="20"/>
    <m/>
    <s v="06.04.2015"/>
    <n v="1"/>
    <n v="1554"/>
    <n v="4488"/>
    <n v="4462"/>
    <n v="1554"/>
    <n v="33238"/>
    <n v="0"/>
    <n v="34792"/>
    <s v="NDTC"/>
  </r>
  <r>
    <n v="10"/>
    <x v="7"/>
    <n v="20"/>
    <m/>
    <s v="06.04.2015"/>
    <n v="2.5"/>
    <n v="1724"/>
    <n v="4489"/>
    <n v="4463"/>
    <n v="4310"/>
    <n v="61595"/>
    <n v="3000"/>
    <n v="68905"/>
    <s v="NDTC"/>
  </r>
  <r>
    <n v="11"/>
    <x v="0"/>
    <n v="20"/>
    <m/>
    <s v="07.04.2015"/>
    <n v="0"/>
    <n v="1389"/>
    <n v="4510"/>
    <n v="4479"/>
    <n v="0"/>
    <n v="46840"/>
    <n v="0"/>
    <n v="46840"/>
    <s v="Supersafe"/>
  </r>
  <r>
    <n v="12"/>
    <x v="8"/>
    <n v="20"/>
    <m/>
    <s v="07.04.2015"/>
    <n v="3.5"/>
    <n v="1586"/>
    <n v="4511"/>
    <n v="4480"/>
    <n v="5551"/>
    <n v="72073"/>
    <n v="0"/>
    <n v="77624"/>
    <s v="NDTC"/>
  </r>
  <r>
    <n v="13"/>
    <x v="4"/>
    <n v="20"/>
    <m/>
    <s v="08.04.2015"/>
    <n v="1"/>
    <n v="1791"/>
    <n v="4513"/>
    <n v="4491"/>
    <n v="1791"/>
    <n v="54173"/>
    <n v="0"/>
    <n v="55964"/>
    <s v="NDTC"/>
  </r>
  <r>
    <n v="14"/>
    <x v="9"/>
    <n v="20"/>
    <m/>
    <s v="08.04.2015"/>
    <n v="3"/>
    <n v="1497"/>
    <n v="4514"/>
    <n v="4492"/>
    <n v="4491"/>
    <n v="53197"/>
    <n v="0"/>
    <n v="57688"/>
    <s v="NDTC"/>
  </r>
  <r>
    <n v="15"/>
    <x v="3"/>
    <n v="20"/>
    <m/>
    <s v="08.04.2015"/>
    <n v="1"/>
    <n v="1444"/>
    <n v="4515"/>
    <n v="4493"/>
    <n v="1444"/>
    <n v="31228"/>
    <n v="0"/>
    <n v="32672"/>
    <s v="NDTC"/>
  </r>
  <r>
    <n v="16"/>
    <x v="6"/>
    <n v="20"/>
    <m/>
    <s v="08.04.2015"/>
    <n v="7"/>
    <n v="1384"/>
    <n v="4516"/>
    <n v="4494"/>
    <n v="9688"/>
    <n v="112307"/>
    <n v="0"/>
    <n v="121995"/>
    <s v="NDTC"/>
  </r>
  <r>
    <n v="17"/>
    <x v="10"/>
    <n v="20"/>
    <m/>
    <s v="08.04.2015"/>
    <n v="3"/>
    <n v="1351"/>
    <n v="4517"/>
    <n v="4495"/>
    <n v="4053"/>
    <n v="84930"/>
    <n v="0"/>
    <n v="88983"/>
    <s v="NDTC"/>
  </r>
  <r>
    <n v="18"/>
    <x v="11"/>
    <n v="9"/>
    <m/>
    <s v="09.04.2015"/>
    <n v="1"/>
    <n v="600"/>
    <n v="4584"/>
    <n v="4567"/>
    <n v="600"/>
    <n v="8500"/>
    <n v="0"/>
    <n v="9100"/>
    <s v="NDTC"/>
  </r>
  <r>
    <n v="19"/>
    <x v="12"/>
    <n v="20"/>
    <m/>
    <s v="09.04.2015"/>
    <n v="1.5"/>
    <n v="1605"/>
    <n v="4585"/>
    <n v="4568"/>
    <n v="2407.5"/>
    <n v="55667"/>
    <n v="0"/>
    <n v="58074.5"/>
    <s v="NDTC"/>
  </r>
  <r>
    <n v="20"/>
    <x v="3"/>
    <n v="20"/>
    <m/>
    <s v="10.04.2015"/>
    <n v="1"/>
    <n v="1338"/>
    <n v="4586"/>
    <n v="4569"/>
    <n v="1338"/>
    <n v="31228"/>
    <n v="0"/>
    <n v="32566"/>
    <s v="NDTC"/>
  </r>
  <r>
    <n v="21"/>
    <x v="1"/>
    <n v="20"/>
    <m/>
    <s v="11.04.2015"/>
    <n v="1.5"/>
    <n v="1606"/>
    <n v="4588"/>
    <n v="4570"/>
    <n v="2409"/>
    <n v="94000"/>
    <n v="0"/>
    <n v="96409"/>
    <s v="DARCL"/>
  </r>
  <r>
    <n v="22"/>
    <x v="13"/>
    <n v="20"/>
    <m/>
    <s v="11.04.2015"/>
    <n v="2"/>
    <n v="1358"/>
    <n v="4589"/>
    <n v="4571"/>
    <n v="2716"/>
    <n v="20384"/>
    <n v="0"/>
    <n v="23100"/>
    <s v="NDTC"/>
  </r>
  <r>
    <n v="23"/>
    <x v="2"/>
    <n v="20"/>
    <m/>
    <s v="11.04.2015"/>
    <n v="1"/>
    <n v="1672"/>
    <n v="4590"/>
    <n v="4572"/>
    <n v="1672"/>
    <n v="43732"/>
    <n v="0"/>
    <n v="45404"/>
    <s v="NDTC"/>
  </r>
  <r>
    <n v="24"/>
    <x v="14"/>
    <n v="20"/>
    <m/>
    <s v="11.04.2015"/>
    <n v="2"/>
    <n v="1357"/>
    <n v="4591"/>
    <n v="4573"/>
    <n v="2714"/>
    <n v="26326"/>
    <n v="0"/>
    <n v="29040"/>
    <s v="NDTC"/>
  </r>
  <r>
    <n v="25"/>
    <x v="15"/>
    <n v="15"/>
    <m/>
    <s v="13.04.2015"/>
    <n v="1.25"/>
    <n v="1100"/>
    <n v="4592"/>
    <n v="4574"/>
    <n v="1375"/>
    <n v="10951"/>
    <n v="0"/>
    <n v="12326"/>
    <s v="NDTC"/>
  </r>
  <r>
    <n v="26"/>
    <x v="7"/>
    <n v="20"/>
    <m/>
    <s v="13.04.2015"/>
    <n v="2.5"/>
    <n v="1708"/>
    <n v="4593"/>
    <n v="4575"/>
    <n v="4270"/>
    <n v="61595"/>
    <n v="3000"/>
    <n v="68865"/>
    <s v="NDTC"/>
  </r>
  <r>
    <n v="27"/>
    <x v="16"/>
    <n v="20"/>
    <m/>
    <s v="13.04.2015"/>
    <n v="1.75"/>
    <n v="1655"/>
    <n v="4594"/>
    <n v="4576"/>
    <n v="2896.25"/>
    <n v="31344"/>
    <n v="0"/>
    <n v="34240.25"/>
    <s v="NDTC"/>
  </r>
  <r>
    <n v="28"/>
    <x v="17"/>
    <n v="9"/>
    <m/>
    <s v="13.04.2015"/>
    <n v="1.5"/>
    <n v="681"/>
    <n v="4595"/>
    <n v="4577"/>
    <n v="1021.5"/>
    <n v="9500"/>
    <n v="0"/>
    <n v="10521.5"/>
    <s v="NDTC"/>
  </r>
  <r>
    <n v="29"/>
    <x v="5"/>
    <n v="20"/>
    <m/>
    <s v="14.04.2015"/>
    <n v="1"/>
    <n v="1361"/>
    <n v="4596"/>
    <n v="4578"/>
    <n v="1361"/>
    <n v="33238"/>
    <n v="0"/>
    <n v="34599"/>
    <s v="NDTC"/>
  </r>
  <r>
    <n v="30"/>
    <x v="0"/>
    <n v="20"/>
    <m/>
    <s v="14.04.2015"/>
    <n v="0"/>
    <n v="1367"/>
    <n v="4597"/>
    <n v="4579"/>
    <n v="0"/>
    <n v="48617"/>
    <n v="0"/>
    <n v="48617"/>
    <s v="NDTC"/>
  </r>
  <r>
    <n v="31"/>
    <x v="8"/>
    <n v="15"/>
    <m/>
    <s v="15.04.2015"/>
    <n v="3.5"/>
    <n v="1236"/>
    <n v="4598"/>
    <n v="4580"/>
    <n v="4326"/>
    <n v="72073"/>
    <n v="0"/>
    <n v="76399"/>
    <s v="NDTC"/>
  </r>
  <r>
    <n v="32"/>
    <x v="1"/>
    <n v="20"/>
    <m/>
    <s v="15.04.2015"/>
    <n v="1.5"/>
    <n v="1765"/>
    <n v="4599"/>
    <n v="4581"/>
    <n v="2647.5"/>
    <n v="94000"/>
    <n v="0"/>
    <n v="96647.5"/>
    <s v="DARCL"/>
  </r>
  <r>
    <n v="33"/>
    <x v="11"/>
    <n v="9"/>
    <m/>
    <s v="15.04.2015"/>
    <n v="1"/>
    <n v="586"/>
    <n v="4600"/>
    <n v="4582"/>
    <n v="586"/>
    <n v="8500"/>
    <n v="0"/>
    <n v="9086"/>
    <s v="NDTC"/>
  </r>
  <r>
    <n v="34"/>
    <x v="0"/>
    <n v="20"/>
    <m/>
    <s v="16.04.2015"/>
    <n v="0"/>
    <n v="1303"/>
    <n v="4601"/>
    <n v="4583"/>
    <n v="0"/>
    <n v="46840"/>
    <n v="0"/>
    <n v="46840"/>
    <s v="Super safe"/>
  </r>
  <r>
    <n v="35"/>
    <x v="18"/>
    <n v="20"/>
    <m/>
    <s v="17.04.2015"/>
    <n v="2"/>
    <n v="1550"/>
    <n v="4602"/>
    <n v="4584"/>
    <n v="3100"/>
    <n v="39774"/>
    <n v="0"/>
    <n v="42874"/>
    <s v="NDTC"/>
  </r>
  <r>
    <n v="36"/>
    <x v="5"/>
    <n v="20"/>
    <m/>
    <s v="18.04.2015"/>
    <n v="1"/>
    <n v="1558"/>
    <n v="4603"/>
    <n v="4585"/>
    <n v="1558"/>
    <n v="33238"/>
    <n v="0"/>
    <n v="34796"/>
    <s v="NDTC"/>
  </r>
  <r>
    <n v="37"/>
    <x v="4"/>
    <n v="20"/>
    <m/>
    <s v="18.04.2015"/>
    <n v="1"/>
    <n v="2037"/>
    <n v="4604"/>
    <n v="4586"/>
    <n v="2037"/>
    <n v="54173"/>
    <n v="0"/>
    <n v="56210"/>
    <s v="NDTC"/>
  </r>
  <r>
    <n v="38"/>
    <x v="2"/>
    <n v="20"/>
    <m/>
    <s v="18.04.2015"/>
    <n v="1"/>
    <n v="1770"/>
    <n v="4605"/>
    <n v="4587"/>
    <n v="1770"/>
    <n v="43732"/>
    <n v="0"/>
    <n v="45502"/>
    <s v="NDTC"/>
  </r>
  <r>
    <n v="39"/>
    <x v="6"/>
    <n v="20"/>
    <m/>
    <s v="18.04.2015"/>
    <n v="7"/>
    <n v="1377"/>
    <n v="4606"/>
    <n v="4588"/>
    <n v="9639"/>
    <n v="110000"/>
    <n v="0"/>
    <n v="119639"/>
    <s v="Super safe"/>
  </r>
  <r>
    <n v="40"/>
    <x v="1"/>
    <n v="20"/>
    <m/>
    <s v="18.04.2015"/>
    <n v="1.5"/>
    <n v="1636"/>
    <n v="4607"/>
    <n v="4589"/>
    <n v="2454"/>
    <n v="94000"/>
    <n v="0"/>
    <n v="96454"/>
    <s v="DARCL"/>
  </r>
  <r>
    <n v="41"/>
    <x v="0"/>
    <n v="20"/>
    <m/>
    <s v="20.04.2015"/>
    <n v="0"/>
    <n v="1343"/>
    <n v="4608"/>
    <n v="4590"/>
    <n v="0"/>
    <n v="46840"/>
    <n v="0"/>
    <n v="46840"/>
    <s v="Super safe"/>
  </r>
  <r>
    <n v="42"/>
    <x v="3"/>
    <n v="20"/>
    <m/>
    <s v="20.04.2015"/>
    <n v="1"/>
    <n v="1506"/>
    <n v="4609"/>
    <n v="4591"/>
    <n v="1506"/>
    <n v="31228"/>
    <n v="0"/>
    <n v="32734"/>
    <s v="NDTC"/>
  </r>
  <r>
    <n v="43"/>
    <x v="10"/>
    <n v="20"/>
    <m/>
    <s v="20.04.2015"/>
    <n v="3.7"/>
    <n v="1254"/>
    <n v="4610"/>
    <n v="4592"/>
    <n v="4639.8"/>
    <n v="84930"/>
    <n v="0"/>
    <n v="89569.8"/>
    <s v="NDTC"/>
  </r>
  <r>
    <n v="44"/>
    <x v="0"/>
    <n v="20"/>
    <m/>
    <s v="21.04.2015"/>
    <n v="0"/>
    <n v="1338"/>
    <n v="4611"/>
    <n v="4597"/>
    <n v="0"/>
    <n v="48617"/>
    <n v="0"/>
    <n v="48617"/>
    <s v="NDTC"/>
  </r>
  <r>
    <n v="45"/>
    <x v="6"/>
    <n v="20"/>
    <m/>
    <s v="21.04.2015"/>
    <n v="4.5599999999999996"/>
    <n v="1357"/>
    <n v="4612"/>
    <n v="4598"/>
    <n v="6187.9199999999992"/>
    <n v="112307"/>
    <n v="0"/>
    <n v="118494.92"/>
    <s v="NDTC"/>
  </r>
  <r>
    <n v="46"/>
    <x v="17"/>
    <n v="15"/>
    <m/>
    <s v="21.04.2015"/>
    <n v="1.5"/>
    <n v="1054"/>
    <n v="4613"/>
    <n v="4599"/>
    <n v="1581"/>
    <n v="12743"/>
    <n v="0"/>
    <n v="14324"/>
    <s v="NDTC"/>
  </r>
  <r>
    <n v="47"/>
    <x v="2"/>
    <n v="20"/>
    <m/>
    <s v="21.04.2015"/>
    <n v="1"/>
    <n v="1811"/>
    <n v="4614"/>
    <n v="4600"/>
    <n v="1811"/>
    <n v="43732"/>
    <n v="0"/>
    <n v="45543"/>
    <s v="NDTC"/>
  </r>
  <r>
    <n v="48"/>
    <x v="1"/>
    <n v="20"/>
    <m/>
    <s v="21.04.2015"/>
    <n v="1.5"/>
    <n v="1472"/>
    <n v="4615"/>
    <n v="4601"/>
    <n v="2208"/>
    <n v="94000"/>
    <n v="0"/>
    <n v="96208"/>
    <s v="Supersafe"/>
  </r>
  <r>
    <n v="49"/>
    <x v="7"/>
    <n v="20"/>
    <m/>
    <s v="21.04.2015"/>
    <n v="2.5"/>
    <n v="1561"/>
    <n v="4616"/>
    <n v="4602"/>
    <n v="3902.5"/>
    <n v="61595"/>
    <n v="3000"/>
    <n v="68497.5"/>
    <s v="NDTC"/>
  </r>
  <r>
    <n v="50"/>
    <x v="9"/>
    <n v="20"/>
    <m/>
    <s v="22.04.2015"/>
    <n v="3"/>
    <n v="1476"/>
    <n v="4631"/>
    <n v="4612"/>
    <n v="4428"/>
    <n v="53197"/>
    <n v="0"/>
    <n v="57625"/>
    <s v="NDTC"/>
  </r>
  <r>
    <n v="51"/>
    <x v="12"/>
    <n v="20"/>
    <m/>
    <s v="22.04.2015"/>
    <n v="1.5"/>
    <n v="1379"/>
    <n v="4632"/>
    <n v="4613"/>
    <n v="2068.5"/>
    <n v="55667"/>
    <n v="0"/>
    <n v="57735.5"/>
    <s v="NDTC"/>
  </r>
  <r>
    <n v="52"/>
    <x v="15"/>
    <n v="15"/>
    <m/>
    <s v="22.04.2015"/>
    <n v="1.25"/>
    <n v="978"/>
    <n v="4633"/>
    <n v="4614"/>
    <n v="1222.5"/>
    <n v="10951"/>
    <n v="0"/>
    <n v="12173.5"/>
    <s v="NDTC"/>
  </r>
  <r>
    <n v="53"/>
    <x v="7"/>
    <n v="20"/>
    <m/>
    <s v="23.04.2015"/>
    <n v="2.5"/>
    <n v="1590"/>
    <n v="4634"/>
    <n v="4618"/>
    <n v="3975"/>
    <n v="61595"/>
    <n v="3000"/>
    <n v="68570"/>
    <s v="NDTC"/>
  </r>
  <r>
    <n v="54"/>
    <x v="0"/>
    <n v="20"/>
    <m/>
    <s v="23.04.2015"/>
    <n v="0"/>
    <n v="1351"/>
    <n v="4635"/>
    <n v="4619"/>
    <n v="0"/>
    <n v="46840"/>
    <n v="0"/>
    <n v="46840"/>
    <s v="Supersafe"/>
  </r>
  <r>
    <n v="55"/>
    <x v="4"/>
    <n v="20"/>
    <m/>
    <s v="23.04.2015"/>
    <n v="1"/>
    <n v="1805"/>
    <n v="4636"/>
    <n v="4630"/>
    <n v="1805"/>
    <n v="54173"/>
    <n v="0"/>
    <n v="55978"/>
    <s v="NDTC"/>
  </r>
  <r>
    <n v="56"/>
    <x v="5"/>
    <n v="20"/>
    <m/>
    <s v="24.04.2015"/>
    <n v="1"/>
    <n v="1679"/>
    <n v="4715"/>
    <n v="4639"/>
    <n v="1679"/>
    <n v="33238"/>
    <n v="0"/>
    <n v="34917"/>
    <s v="NDTC"/>
  </r>
  <r>
    <n v="57"/>
    <x v="19"/>
    <n v="20"/>
    <m/>
    <s v="24.04.2015"/>
    <n v="2"/>
    <n v="1303"/>
    <n v="4716"/>
    <n v="4640"/>
    <n v="2606"/>
    <n v="45000"/>
    <n v="0"/>
    <n v="47606"/>
    <s v="Supersafe"/>
  </r>
  <r>
    <n v="58"/>
    <x v="0"/>
    <n v="20"/>
    <m/>
    <s v="25.04.2015"/>
    <n v="0"/>
    <n v="1345"/>
    <n v="4717"/>
    <n v="4649"/>
    <n v="0"/>
    <n v="48617"/>
    <n v="0"/>
    <n v="48617"/>
    <s v="NDTC"/>
  </r>
  <r>
    <n v="59"/>
    <x v="14"/>
    <n v="20"/>
    <m/>
    <s v="25.04.2015"/>
    <n v="2"/>
    <n v="1306"/>
    <n v="4718"/>
    <n v="4650"/>
    <n v="2612"/>
    <n v="26326"/>
    <n v="0"/>
    <n v="28938"/>
    <s v="NDTC"/>
  </r>
  <r>
    <n v="60"/>
    <x v="13"/>
    <n v="20"/>
    <m/>
    <s v="25.04.2015"/>
    <n v="2"/>
    <n v="1295"/>
    <n v="4719"/>
    <n v="4651"/>
    <n v="2590"/>
    <n v="20384"/>
    <n v="0"/>
    <n v="22974"/>
    <s v="NDTC"/>
  </r>
  <r>
    <n v="61"/>
    <x v="18"/>
    <n v="20"/>
    <m/>
    <s v="25.04.2015"/>
    <n v="2"/>
    <n v="1633"/>
    <n v="4720"/>
    <n v="4652"/>
    <n v="3266"/>
    <n v="39774"/>
    <n v="0"/>
    <n v="43040"/>
    <s v="NDTC"/>
  </r>
  <r>
    <n v="62"/>
    <x v="3"/>
    <n v="20"/>
    <m/>
    <s v="25.04.2015"/>
    <n v="1"/>
    <n v="1497"/>
    <n v="4721"/>
    <n v="4653"/>
    <n v="1497"/>
    <n v="31228"/>
    <n v="0"/>
    <n v="32725"/>
    <s v="NDTC"/>
  </r>
  <r>
    <n v="63"/>
    <x v="16"/>
    <n v="20"/>
    <m/>
    <s v="27.04.2015"/>
    <n v="1.75"/>
    <n v="1673"/>
    <n v="4722"/>
    <n v="4669"/>
    <n v="2927.75"/>
    <n v="31344"/>
    <n v="0"/>
    <n v="34271.75"/>
    <s v="NDTC"/>
  </r>
  <r>
    <n v="64"/>
    <x v="8"/>
    <n v="20"/>
    <m/>
    <s v="27.04.2015"/>
    <n v="3.5"/>
    <n v="1380"/>
    <n v="4723"/>
    <n v="4670"/>
    <n v="4830"/>
    <n v="72073"/>
    <n v="0"/>
    <n v="76903"/>
    <s v="NDTC"/>
  </r>
  <r>
    <n v="65"/>
    <x v="4"/>
    <n v="20"/>
    <m/>
    <s v="27.04.2015"/>
    <n v="1"/>
    <n v="1674"/>
    <n v="4724"/>
    <n v="4671"/>
    <n v="1674"/>
    <n v="54173"/>
    <n v="0"/>
    <n v="55847"/>
    <s v="NDTC"/>
  </r>
  <r>
    <n v="66"/>
    <x v="1"/>
    <n v="20"/>
    <m/>
    <s v="28.04.2015"/>
    <n v="1.5"/>
    <n v="1360"/>
    <n v="4686"/>
    <n v="4678"/>
    <n v="2040"/>
    <n v="94000"/>
    <n v="0"/>
    <n v="96040"/>
    <s v="DARCL"/>
  </r>
  <r>
    <n v="67"/>
    <x v="0"/>
    <n v="20"/>
    <m/>
    <s v="28.04.2015"/>
    <n v="0"/>
    <n v="1330"/>
    <n v="4687"/>
    <n v="4679"/>
    <n v="0"/>
    <n v="46840"/>
    <n v="0"/>
    <n v="46840"/>
    <s v="Supersafe"/>
  </r>
  <r>
    <n v="68"/>
    <x v="11"/>
    <n v="9"/>
    <m/>
    <s v="28.04.2015"/>
    <n v="1"/>
    <n v="564"/>
    <n v="4688"/>
    <n v="4680"/>
    <n v="564"/>
    <n v="9000"/>
    <n v="0"/>
    <n v="9564"/>
    <s v="NDTC"/>
  </r>
  <r>
    <n v="69"/>
    <x v="2"/>
    <n v="20"/>
    <m/>
    <s v="28.04.2015"/>
    <n v="1"/>
    <n v="1675"/>
    <n v="4689"/>
    <n v="4681"/>
    <n v="1675"/>
    <n v="43732"/>
    <n v="0"/>
    <n v="45407"/>
    <s v="NDTC"/>
  </r>
  <r>
    <n v="70"/>
    <x v="14"/>
    <n v="15"/>
    <m/>
    <s v="28.04.2015"/>
    <n v="2"/>
    <n v="970"/>
    <n v="4730"/>
    <n v="4682"/>
    <n v="1940"/>
    <n v="20000"/>
    <n v="0"/>
    <n v="21940"/>
    <s v="NDTC"/>
  </r>
  <r>
    <n v="71"/>
    <x v="13"/>
    <n v="15"/>
    <m/>
    <s v="28.04.2015"/>
    <n v="2"/>
    <n v="962"/>
    <n v="4731"/>
    <n v="4683"/>
    <n v="1924"/>
    <n v="16000"/>
    <n v="0"/>
    <n v="17924"/>
    <s v="NDTC"/>
  </r>
  <r>
    <n v="72"/>
    <x v="15"/>
    <n v="15"/>
    <m/>
    <s v="28.04.2015"/>
    <n v="1.5"/>
    <n v="1010"/>
    <n v="4732"/>
    <n v="4684"/>
    <n v="1515"/>
    <n v="10951"/>
    <n v="0"/>
    <n v="12466"/>
    <s v="NDTC"/>
  </r>
  <r>
    <n v="73"/>
    <x v="14"/>
    <n v="15"/>
    <m/>
    <s v="29.04.2015"/>
    <n v="2"/>
    <n v="1085"/>
    <n v="4733"/>
    <n v="4696"/>
    <n v="2170"/>
    <n v="20000"/>
    <n v="0"/>
    <n v="22170"/>
    <s v="NDTC"/>
  </r>
  <r>
    <n v="74"/>
    <x v="5"/>
    <n v="20"/>
    <m/>
    <s v="29.04.2015"/>
    <n v="1"/>
    <n v="1524"/>
    <n v="4734"/>
    <n v="4697"/>
    <n v="1524"/>
    <n v="33238"/>
    <n v="0"/>
    <n v="34762"/>
    <s v="NDTC"/>
  </r>
  <r>
    <n v="75"/>
    <x v="17"/>
    <n v="9"/>
    <m/>
    <s v="30.04.2015"/>
    <n v="1.5"/>
    <n v="585"/>
    <n v="4735"/>
    <n v="4698"/>
    <n v="877.5"/>
    <n v="9000"/>
    <n v="0"/>
    <n v="9877.5"/>
    <s v="NDTC"/>
  </r>
  <r>
    <n v="76"/>
    <x v="12"/>
    <n v="20"/>
    <m/>
    <s v="02.05.2015"/>
    <n v="1.71"/>
    <n v="1576"/>
    <n v="4744"/>
    <n v="4708"/>
    <n v="2694.96"/>
    <n v="55667"/>
    <n v="0"/>
    <n v="58361.96"/>
    <s v="NDTC"/>
  </r>
  <r>
    <n v="77"/>
    <x v="6"/>
    <n v="20"/>
    <m/>
    <s v="02.05.2015"/>
    <n v="4.57"/>
    <n v="1366"/>
    <n v="4745"/>
    <n v="4709"/>
    <n v="6242.6200000000008"/>
    <n v="110000"/>
    <n v="0"/>
    <n v="116242.62"/>
    <s v="Supersafe"/>
  </r>
  <r>
    <n v="78"/>
    <x v="6"/>
    <n v="20"/>
    <m/>
    <s v="04.05.2015"/>
    <n v="7"/>
    <n v="1351"/>
    <n v="4746"/>
    <n v="4715"/>
    <n v="9457"/>
    <n v="112307"/>
    <n v="0"/>
    <n v="121764"/>
    <s v="NDTC"/>
  </r>
  <r>
    <n v="79"/>
    <x v="7"/>
    <n v="20"/>
    <m/>
    <s v="04.05.2015"/>
    <n v="2.5"/>
    <n v="1743"/>
    <n v="4358"/>
    <n v="4716"/>
    <n v="4357.5"/>
    <n v="61595"/>
    <n v="3000"/>
    <n v="68952.5"/>
    <s v="NDTC"/>
  </r>
  <r>
    <n v="80"/>
    <x v="1"/>
    <n v="20"/>
    <m/>
    <s v="05.05.2015"/>
    <n v="1.5"/>
    <n v="1535"/>
    <n v="4748"/>
    <n v="4726"/>
    <n v="2302.5"/>
    <n v="94000"/>
    <n v="0"/>
    <n v="96302.5"/>
    <s v="DARCL"/>
  </r>
  <r>
    <n v="81"/>
    <x v="8"/>
    <n v="20"/>
    <m/>
    <s v="05.05.2015"/>
    <n v="3.5"/>
    <n v="1624"/>
    <n v="4749"/>
    <n v="4733"/>
    <n v="5684"/>
    <n v="72073"/>
    <n v="0"/>
    <n v="77757"/>
    <s v="NDTC"/>
  </r>
  <r>
    <n v="82"/>
    <x v="4"/>
    <n v="20"/>
    <m/>
    <s v="05.05.2015"/>
    <n v="1"/>
    <n v="2033"/>
    <n v="4750"/>
    <n v="4728"/>
    <n v="2033"/>
    <n v="54173"/>
    <n v="0"/>
    <n v="56206"/>
    <s v="NDTC"/>
  </r>
  <r>
    <n v="83"/>
    <x v="9"/>
    <n v="25"/>
    <m/>
    <s v="05.05.2015"/>
    <n v="3"/>
    <n v="1848"/>
    <n v="4736"/>
    <n v="4738"/>
    <n v="5544"/>
    <n v="66496"/>
    <n v="0"/>
    <n v="72040"/>
    <s v="NDTC"/>
  </r>
  <r>
    <n v="84"/>
    <x v="0"/>
    <n v="20"/>
    <m/>
    <s v="06.05.2015"/>
    <n v="0"/>
    <n v="1376"/>
    <n v="4751"/>
    <n v="4734"/>
    <n v="0"/>
    <n v="48617"/>
    <n v="0"/>
    <n v="48617"/>
    <s v="NDTC"/>
  </r>
  <r>
    <n v="85"/>
    <x v="3"/>
    <n v="20"/>
    <m/>
    <s v="06.05.2015"/>
    <n v="1"/>
    <n v="1323"/>
    <n v="4752"/>
    <n v="4735"/>
    <n v="1323"/>
    <n v="31228"/>
    <n v="0"/>
    <n v="32551"/>
    <s v="NDTC"/>
  </r>
  <r>
    <n v="86"/>
    <x v="14"/>
    <n v="15"/>
    <m/>
    <s v="06.05.2015"/>
    <n v="2"/>
    <n v="1006"/>
    <n v="4753"/>
    <n v="4736"/>
    <n v="2012"/>
    <n v="20000"/>
    <n v="0"/>
    <n v="22012"/>
    <s v="NDTC"/>
  </r>
  <r>
    <n v="87"/>
    <x v="2"/>
    <n v="20"/>
    <m/>
    <s v="06.05.2015"/>
    <n v="1"/>
    <n v="1537"/>
    <n v="4754"/>
    <n v="4737"/>
    <n v="1537"/>
    <n v="43732"/>
    <n v="0"/>
    <n v="45269"/>
    <s v="NDTC"/>
  </r>
  <r>
    <n v="88"/>
    <x v="18"/>
    <n v="20"/>
    <m/>
    <s v="07.05.2015"/>
    <n v="2"/>
    <n v="1461"/>
    <n v="4737"/>
    <n v="4744"/>
    <n v="2922"/>
    <n v="39774"/>
    <n v="0"/>
    <n v="42696"/>
    <s v="NDTC"/>
  </r>
  <r>
    <n v="89"/>
    <x v="5"/>
    <n v="20"/>
    <m/>
    <s v="07.05.2015"/>
    <n v="1"/>
    <n v="1552"/>
    <n v="4738"/>
    <n v="4745"/>
    <n v="1552"/>
    <n v="33238"/>
    <n v="0"/>
    <n v="34790"/>
    <s v="NDTC"/>
  </r>
  <r>
    <n v="90"/>
    <x v="17"/>
    <n v="9"/>
    <m/>
    <s v="08.05.2015"/>
    <n v="1.5"/>
    <n v="625"/>
    <n v="4739"/>
    <n v="4748"/>
    <n v="937.5"/>
    <n v="9500"/>
    <n v="0"/>
    <n v="10437.5"/>
    <s v="NDTC"/>
  </r>
  <r>
    <n v="91"/>
    <x v="15"/>
    <n v="9"/>
    <m/>
    <s v="08.05.2015"/>
    <n v="1.5"/>
    <n v="629"/>
    <n v="4770"/>
    <n v="4749"/>
    <n v="943.5"/>
    <n v="9000"/>
    <n v="0"/>
    <n v="9943.5"/>
    <s v="NDTC"/>
  </r>
  <r>
    <n v="92"/>
    <x v="20"/>
    <n v="20"/>
    <m/>
    <s v="08.05.2015"/>
    <n v="4"/>
    <n v="1213"/>
    <n v="4771"/>
    <n v="4750"/>
    <n v="4852"/>
    <n v="64576"/>
    <n v="0"/>
    <n v="69428"/>
    <s v="NDTC"/>
  </r>
  <r>
    <n v="93"/>
    <x v="9"/>
    <n v="20"/>
    <m/>
    <s v="11.05.2015"/>
    <n v="3"/>
    <n v="1360"/>
    <n v="4772"/>
    <n v="4764"/>
    <n v="4080"/>
    <n v="53197"/>
    <n v="0"/>
    <n v="57277"/>
    <s v="NDTC"/>
  </r>
  <r>
    <n v="94"/>
    <x v="0"/>
    <n v="20"/>
    <m/>
    <s v="11.05.2015"/>
    <n v="0"/>
    <n v="1388"/>
    <n v="4773"/>
    <n v="4765"/>
    <n v="0"/>
    <n v="48617"/>
    <n v="0"/>
    <n v="48617"/>
    <s v="NDTC"/>
  </r>
  <r>
    <n v="95"/>
    <x v="2"/>
    <n v="20"/>
    <m/>
    <s v="11.05.2015"/>
    <n v="1"/>
    <n v="1817"/>
    <n v="4774"/>
    <n v="4766"/>
    <n v="1817"/>
    <n v="43732"/>
    <n v="0"/>
    <n v="45549"/>
    <s v="NDTC"/>
  </r>
  <r>
    <n v="96"/>
    <x v="16"/>
    <n v="20"/>
    <m/>
    <s v="11.05.2015"/>
    <n v="1.75"/>
    <n v="1559"/>
    <n v="4775"/>
    <n v="4767"/>
    <n v="2728.25"/>
    <n v="31344"/>
    <n v="0"/>
    <n v="34072.25"/>
    <s v="NDTC"/>
  </r>
  <r>
    <n v="97"/>
    <x v="1"/>
    <n v="20"/>
    <m/>
    <s v="12.05.2015"/>
    <n v="1.5"/>
    <n v="1355"/>
    <n v="4776"/>
    <n v="4770"/>
    <n v="2032.5"/>
    <n v="94000"/>
    <n v="0"/>
    <n v="96032.5"/>
    <s v="DARCL"/>
  </r>
  <r>
    <n v="98"/>
    <x v="12"/>
    <n v="20"/>
    <m/>
    <s v="12.05.2015"/>
    <n v="1.5"/>
    <n v="1568"/>
    <n v="4777"/>
    <n v="4771"/>
    <n v="2352"/>
    <n v="55667"/>
    <n v="0"/>
    <n v="58019"/>
    <s v="NDTC"/>
  </r>
  <r>
    <n v="99"/>
    <x v="21"/>
    <n v="15"/>
    <m/>
    <s v="12.05.2015"/>
    <n v="1"/>
    <n v="1174"/>
    <n v="4778"/>
    <n v="4772"/>
    <n v="1174"/>
    <n v="59685"/>
    <n v="0"/>
    <n v="60859"/>
    <s v="NDTC"/>
  </r>
  <r>
    <n v="100"/>
    <x v="7"/>
    <n v="20"/>
    <m/>
    <s v="12.05.2015"/>
    <n v="2.5"/>
    <n v="1532"/>
    <n v="4779"/>
    <n v="4778"/>
    <n v="3830"/>
    <n v="61595"/>
    <n v="3000"/>
    <n v="68425"/>
    <s v="NDTC"/>
  </r>
  <r>
    <n v="101"/>
    <x v="1"/>
    <n v="20"/>
    <m/>
    <s v="13.05.2015"/>
    <n v="1.5"/>
    <n v="1360"/>
    <n v="4800"/>
    <n v="4789"/>
    <n v="2040"/>
    <n v="92000"/>
    <n v="0"/>
    <n v="94040"/>
    <s v="DARCL"/>
  </r>
  <r>
    <n v="102"/>
    <x v="1"/>
    <n v="20"/>
    <m/>
    <s v="13.05.2015"/>
    <n v="1.5"/>
    <n v="2110"/>
    <n v="4801"/>
    <n v="4790"/>
    <n v="3165"/>
    <n v="92000"/>
    <n v="0"/>
    <n v="95165"/>
    <s v="DARCL"/>
  </r>
  <r>
    <n v="103"/>
    <x v="3"/>
    <n v="20"/>
    <m/>
    <s v="13.05.2015"/>
    <n v="1"/>
    <n v="1265"/>
    <n v="4802"/>
    <n v="4791"/>
    <n v="1265"/>
    <n v="31228"/>
    <n v="0"/>
    <n v="32493"/>
    <s v="NDTC"/>
  </r>
  <r>
    <n v="104"/>
    <x v="4"/>
    <n v="20"/>
    <m/>
    <s v="13.05.2015"/>
    <n v="1"/>
    <n v="1791"/>
    <n v="4803"/>
    <n v="4792"/>
    <n v="1791"/>
    <n v="54173"/>
    <n v="0"/>
    <n v="55964"/>
    <s v="NDTC"/>
  </r>
  <r>
    <n v="105"/>
    <x v="13"/>
    <n v="20"/>
    <m/>
    <s v="13.05.2015"/>
    <n v="2"/>
    <n v="1351"/>
    <n v="4804"/>
    <n v="4793"/>
    <n v="2702"/>
    <n v="20384"/>
    <n v="0"/>
    <n v="23086"/>
    <s v="NDTC"/>
  </r>
  <r>
    <n v="106"/>
    <x v="18"/>
    <n v="20"/>
    <m/>
    <s v="14.05.2015"/>
    <n v="2"/>
    <n v="1630"/>
    <n v="4805"/>
    <n v="3260"/>
    <n v="3260"/>
    <n v="39774"/>
    <n v="0"/>
    <n v="43034"/>
    <s v="NDTC"/>
  </r>
  <r>
    <n v="107"/>
    <x v="0"/>
    <n v="20"/>
    <m/>
    <s v="14.05.2015"/>
    <n v="0"/>
    <n v="1324"/>
    <n v="4806"/>
    <n v="4808"/>
    <n v="0"/>
    <n v="48617"/>
    <n v="0"/>
    <n v="48617"/>
    <s v="NDTC"/>
  </r>
  <r>
    <n v="108"/>
    <x v="1"/>
    <n v="20"/>
    <m/>
    <s v="15.05.2015"/>
    <n v="1.5"/>
    <n v="1463"/>
    <n v="4807"/>
    <n v="4809"/>
    <n v="2194.5"/>
    <n v="94000"/>
    <n v="0"/>
    <n v="96194.5"/>
    <s v="Supersafe"/>
  </r>
  <r>
    <n v="109"/>
    <x v="4"/>
    <n v="20"/>
    <m/>
    <s v="15.05.2015"/>
    <n v="1"/>
    <n v="1964"/>
    <n v="4808"/>
    <n v="4810"/>
    <n v="1964"/>
    <n v="54173"/>
    <n v="0"/>
    <n v="56137"/>
    <s v="NDTC"/>
  </r>
  <r>
    <n v="110"/>
    <x v="8"/>
    <n v="20"/>
    <m/>
    <s v="15.05.2015"/>
    <n v="3.5"/>
    <n v="1580"/>
    <n v="4809"/>
    <n v="4811"/>
    <n v="5530"/>
    <n v="72073"/>
    <n v="0"/>
    <n v="77603"/>
    <s v="NDTC"/>
  </r>
  <r>
    <n v="111"/>
    <x v="14"/>
    <n v="20"/>
    <m/>
    <s v="15.05.2015"/>
    <n v="2"/>
    <n v="1329"/>
    <n v="4840"/>
    <n v="4812"/>
    <n v="2658"/>
    <n v="26326"/>
    <n v="0"/>
    <n v="28984"/>
    <s v="NDTC"/>
  </r>
  <r>
    <n v="112"/>
    <x v="3"/>
    <n v="20"/>
    <m/>
    <s v="15.05.2015"/>
    <n v="1"/>
    <n v="1307"/>
    <n v="4841"/>
    <n v="4813"/>
    <n v="1307"/>
    <n v="31228"/>
    <n v="0"/>
    <n v="32535"/>
    <s v="NDTC"/>
  </r>
  <r>
    <n v="113"/>
    <x v="15"/>
    <n v="20"/>
    <m/>
    <s v="15.05.2015"/>
    <n v="1.5"/>
    <n v="1004"/>
    <n v="4842"/>
    <n v="4814"/>
    <n v="1506"/>
    <n v="10951"/>
    <n v="0"/>
    <n v="12457"/>
    <s v="NDTC"/>
  </r>
  <r>
    <n v="114"/>
    <x v="0"/>
    <n v="20"/>
    <m/>
    <s v="16.05.2015"/>
    <n v="0"/>
    <n v="1370"/>
    <n v="4843"/>
    <n v="4815"/>
    <n v="0"/>
    <n v="48617"/>
    <n v="0"/>
    <n v="48617"/>
    <s v="NDTC"/>
  </r>
  <r>
    <n v="115"/>
    <x v="10"/>
    <n v="20"/>
    <m/>
    <s v="16.05.2015"/>
    <n v="3"/>
    <n v="1198"/>
    <n v="4844"/>
    <n v="4816"/>
    <n v="3594"/>
    <n v="84930"/>
    <n v="0"/>
    <n v="88524"/>
    <s v="NDTC"/>
  </r>
  <r>
    <n v="116"/>
    <x v="6"/>
    <n v="20"/>
    <m/>
    <s v="16.05.2015"/>
    <n v="7"/>
    <n v="1423"/>
    <n v="4845"/>
    <n v="4817"/>
    <n v="9961"/>
    <n v="112307"/>
    <n v="0"/>
    <n v="122268"/>
    <s v="NDTC"/>
  </r>
  <r>
    <n v="117"/>
    <x v="11"/>
    <n v="9"/>
    <m/>
    <s v="18.05.2015"/>
    <n v="1"/>
    <n v="585"/>
    <n v="4846"/>
    <n v="4843"/>
    <n v="585"/>
    <n v="9000"/>
    <n v="0"/>
    <n v="9585"/>
    <s v="NDTC"/>
  </r>
  <r>
    <n v="118"/>
    <x v="2"/>
    <n v="20"/>
    <m/>
    <s v="19.05.2015"/>
    <n v="1"/>
    <n v="1496"/>
    <n v="4847"/>
    <n v="4844"/>
    <n v="1496"/>
    <n v="43732"/>
    <n v="0"/>
    <n v="45228"/>
    <s v="NDTC"/>
  </r>
  <r>
    <n v="119"/>
    <x v="1"/>
    <n v="20"/>
    <m/>
    <s v="19.05.2015"/>
    <n v="1.5"/>
    <n v="1480"/>
    <n v="4848"/>
    <n v="4845"/>
    <n v="2220"/>
    <n v="94000"/>
    <n v="0"/>
    <n v="96220"/>
    <s v="NDTC"/>
  </r>
  <r>
    <n v="120"/>
    <x v="5"/>
    <n v="20"/>
    <m/>
    <s v="19.05.2015"/>
    <n v="1"/>
    <n v="1457"/>
    <n v="4849"/>
    <n v="4846"/>
    <n v="1457"/>
    <n v="33238"/>
    <n v="0"/>
    <n v="34695"/>
    <s v="NDTC"/>
  </r>
  <r>
    <n v="121"/>
    <x v="0"/>
    <n v="20"/>
    <m/>
    <s v="19.05.2015"/>
    <n v="0"/>
    <n v="1355"/>
    <n v="4870"/>
    <n v="4847"/>
    <n v="0"/>
    <n v="48617"/>
    <n v="0"/>
    <n v="48617"/>
    <s v="NDTC"/>
  </r>
  <r>
    <n v="122"/>
    <x v="7"/>
    <n v="20"/>
    <m/>
    <s v="19.05.2015"/>
    <n v="2.5"/>
    <n v="1561"/>
    <n v="4871"/>
    <n v="4850"/>
    <n v="3902.5"/>
    <n v="61595"/>
    <n v="3000"/>
    <n v="68497.5"/>
    <s v="NDTC"/>
  </r>
  <r>
    <n v="123"/>
    <x v="19"/>
    <n v="15"/>
    <m/>
    <s v="20.05.2015"/>
    <n v="2"/>
    <n v="965"/>
    <n v="4872"/>
    <n v="4857"/>
    <n v="1930"/>
    <n v="33750"/>
    <n v="0"/>
    <n v="35680"/>
    <s v="Supersafe"/>
  </r>
  <r>
    <n v="124"/>
    <x v="4"/>
    <n v="20"/>
    <m/>
    <s v="22.05.2015"/>
    <n v="1"/>
    <n v="1346"/>
    <n v="4876"/>
    <n v="4883"/>
    <n v="1346"/>
    <n v="54173"/>
    <n v="0"/>
    <n v="55519"/>
    <s v="NDTC"/>
  </r>
  <r>
    <n v="125"/>
    <x v="9"/>
    <n v="20"/>
    <m/>
    <s v="22.05.2015"/>
    <n v="3"/>
    <n v="1429"/>
    <n v="4877"/>
    <n v="4887"/>
    <n v="4287"/>
    <n v="53197"/>
    <n v="0"/>
    <n v="57484"/>
    <s v="NDTC"/>
  </r>
  <r>
    <n v="126"/>
    <x v="1"/>
    <n v="20"/>
    <m/>
    <s v="22.05.2015"/>
    <n v="1.5"/>
    <n v="1433"/>
    <n v="4878"/>
    <n v="4888"/>
    <n v="2149.5"/>
    <n v="94000"/>
    <n v="0"/>
    <n v="96149.5"/>
    <s v="DARCL"/>
  </r>
  <r>
    <n v="127"/>
    <x v="0"/>
    <n v="20"/>
    <m/>
    <s v="22.05.2015"/>
    <n v="0"/>
    <n v="1413"/>
    <n v="4879"/>
    <n v="4889"/>
    <n v="0"/>
    <n v="46840"/>
    <n v="0"/>
    <n v="46840"/>
    <s v="Supersafe"/>
  </r>
  <r>
    <n v="128"/>
    <x v="6"/>
    <n v="20"/>
    <m/>
    <s v="22.05.2015"/>
    <n v="7"/>
    <n v="1315"/>
    <n v="4910"/>
    <n v="4890"/>
    <n v="9205"/>
    <n v="110000"/>
    <n v="0"/>
    <n v="119205"/>
    <s v="Supersafe"/>
  </r>
  <r>
    <n v="129"/>
    <x v="10"/>
    <n v="15"/>
    <m/>
    <s v="22.05.2015"/>
    <n v="4"/>
    <n v="917"/>
    <n v="4911"/>
    <n v="4891"/>
    <n v="3668"/>
    <n v="71004"/>
    <n v="0"/>
    <n v="74672"/>
    <s v="NDTC"/>
  </r>
  <r>
    <n v="130"/>
    <x v="5"/>
    <n v="20"/>
    <m/>
    <s v="23.05.2015"/>
    <n v="1"/>
    <n v="1387"/>
    <n v="4912"/>
    <n v="4900"/>
    <n v="1387"/>
    <n v="33238"/>
    <n v="0"/>
    <n v="34625"/>
    <s v="NDTC"/>
  </r>
  <r>
    <n v="131"/>
    <x v="2"/>
    <n v="20"/>
    <m/>
    <s v="23.05.2015"/>
    <n v="1"/>
    <n v="1509"/>
    <n v="4913"/>
    <n v="4901"/>
    <n v="1509"/>
    <n v="43732"/>
    <n v="0"/>
    <n v="45241"/>
    <s v="NDTC"/>
  </r>
  <r>
    <n v="132"/>
    <x v="14"/>
    <n v="15"/>
    <m/>
    <s v="23.05.2015"/>
    <n v="2"/>
    <n v="976"/>
    <n v="4914"/>
    <n v="4902"/>
    <n v="1952"/>
    <n v="20000"/>
    <n v="0"/>
    <n v="21952"/>
    <s v="NDTC"/>
  </r>
  <r>
    <n v="133"/>
    <x v="7"/>
    <n v="20"/>
    <m/>
    <s v="23.05.2015"/>
    <n v="2.5"/>
    <n v="1554"/>
    <n v="4915"/>
    <n v="4903"/>
    <n v="3885"/>
    <n v="61595"/>
    <n v="3000"/>
    <n v="68480"/>
    <s v="NDTC"/>
  </r>
  <r>
    <n v="134"/>
    <x v="12"/>
    <n v="20"/>
    <m/>
    <s v="23.05.2015"/>
    <n v="1.5"/>
    <n v="1376"/>
    <n v="4916"/>
    <n v="4904"/>
    <n v="2064"/>
    <n v="55667"/>
    <n v="0"/>
    <n v="57731"/>
    <s v="NDTC"/>
  </r>
  <r>
    <n v="135"/>
    <x v="0"/>
    <n v="20"/>
    <m/>
    <s v="25.05.2015"/>
    <n v="0"/>
    <n v="1337"/>
    <n v="4917"/>
    <n v="4905"/>
    <n v="0"/>
    <n v="48617"/>
    <n v="0"/>
    <n v="48617"/>
    <s v="NDTC"/>
  </r>
  <r>
    <n v="136"/>
    <x v="8"/>
    <n v="20"/>
    <m/>
    <s v="25.05.2015"/>
    <n v="3.5"/>
    <n v="1433"/>
    <n v="4918"/>
    <n v="4906"/>
    <n v="5015.5"/>
    <n v="72073"/>
    <n v="0"/>
    <n v="77088.5"/>
    <s v="NDTC"/>
  </r>
  <r>
    <n v="137"/>
    <x v="13"/>
    <n v="15"/>
    <m/>
    <s v="25.05.2015"/>
    <n v="2"/>
    <n v="1002"/>
    <n v="4919"/>
    <n v="4907"/>
    <n v="2004"/>
    <n v="16000"/>
    <n v="0"/>
    <n v="18004"/>
    <s v="NDTC"/>
  </r>
  <r>
    <n v="138"/>
    <x v="4"/>
    <n v="20"/>
    <m/>
    <s v="25.05.2015"/>
    <n v="1"/>
    <n v="1320"/>
    <n v="4920"/>
    <n v="4908"/>
    <n v="1320"/>
    <n v="54173"/>
    <n v="0"/>
    <n v="55493"/>
    <s v="NDTC"/>
  </r>
  <r>
    <n v="139"/>
    <x v="3"/>
    <n v="20"/>
    <m/>
    <s v="25.05.2015"/>
    <n v="1"/>
    <n v="1291"/>
    <n v="4921"/>
    <n v="4909"/>
    <n v="1291"/>
    <n v="31228"/>
    <n v="0"/>
    <n v="32519"/>
    <s v="NDTC"/>
  </r>
  <r>
    <n v="140"/>
    <x v="4"/>
    <n v="20"/>
    <m/>
    <s v="26.05.2015"/>
    <n v="1"/>
    <n v="1420"/>
    <n v="4927"/>
    <n v="4947"/>
    <n v="1420"/>
    <n v="54173"/>
    <n v="0"/>
    <n v="55593"/>
    <s v="NDTC"/>
  </r>
  <r>
    <n v="141"/>
    <x v="0"/>
    <n v="20"/>
    <m/>
    <s v="26.05.2015"/>
    <n v="0"/>
    <n v="1389"/>
    <n v="4928"/>
    <n v="4948"/>
    <n v="0"/>
    <n v="46840"/>
    <n v="0"/>
    <n v="46840"/>
    <s v="Super safe"/>
  </r>
  <r>
    <n v="142"/>
    <x v="2"/>
    <n v="20"/>
    <m/>
    <s v="26.05.2015"/>
    <n v="1"/>
    <n v="1316"/>
    <n v="4929"/>
    <n v="4949"/>
    <n v="1316"/>
    <n v="43732"/>
    <n v="0"/>
    <n v="45048"/>
    <s v="NDTC"/>
  </r>
  <r>
    <n v="143"/>
    <x v="5"/>
    <n v="20"/>
    <m/>
    <s v="26.05.2015"/>
    <n v="1"/>
    <n v="1319"/>
    <n v="5000"/>
    <n v="4950"/>
    <n v="1319"/>
    <n v="33238"/>
    <n v="0"/>
    <n v="34557"/>
    <s v="NDTC"/>
  </r>
  <r>
    <n v="144"/>
    <x v="18"/>
    <n v="20"/>
    <m/>
    <s v="26.05.2015"/>
    <n v="2"/>
    <n v="1404"/>
    <n v="5001"/>
    <n v="4951"/>
    <n v="2808"/>
    <n v="39774"/>
    <n v="0"/>
    <n v="42582"/>
    <s v="NDTC"/>
  </r>
  <r>
    <n v="145"/>
    <x v="3"/>
    <n v="20"/>
    <m/>
    <s v="26.05.2015"/>
    <n v="1"/>
    <n v="1310"/>
    <n v="5002"/>
    <n v="4953"/>
    <n v="1310"/>
    <n v="31228"/>
    <n v="0"/>
    <n v="32538"/>
    <s v="NDTC"/>
  </r>
  <r>
    <n v="146"/>
    <x v="3"/>
    <n v="20"/>
    <m/>
    <s v="26.05.2015"/>
    <n v="1"/>
    <n v="1327"/>
    <n v="4992"/>
    <n v="4954"/>
    <n v="1327"/>
    <n v="31228"/>
    <n v="0"/>
    <n v="32555"/>
    <s v="NDTC"/>
  </r>
  <r>
    <n v="147"/>
    <x v="15"/>
    <n v="15"/>
    <m/>
    <s v="26.05.2015"/>
    <n v="1.5"/>
    <n v="1001"/>
    <n v="4993"/>
    <n v="4955"/>
    <n v="1501.5"/>
    <n v="10951"/>
    <n v="0"/>
    <n v="12452.5"/>
    <s v="NDTC"/>
  </r>
  <r>
    <n v="148"/>
    <x v="16"/>
    <n v="20"/>
    <m/>
    <s v="26.05.2015"/>
    <n v="1.75"/>
    <n v="1258"/>
    <n v="4994"/>
    <n v="4956"/>
    <n v="2201.5"/>
    <n v="31344"/>
    <n v="0"/>
    <n v="33545.5"/>
    <s v="NDTC"/>
  </r>
  <r>
    <n v="149"/>
    <x v="13"/>
    <n v="15"/>
    <m/>
    <s v="27.05.2015"/>
    <n v="2"/>
    <n v="958"/>
    <n v="4995"/>
    <n v="4957"/>
    <n v="1916"/>
    <n v="16000"/>
    <n v="0"/>
    <n v="17916"/>
    <s v="NDTC"/>
  </r>
  <r>
    <n v="150"/>
    <x v="14"/>
    <n v="15"/>
    <m/>
    <s v="27.05.2015"/>
    <n v="2"/>
    <n v="943"/>
    <n v="4996"/>
    <n v="4958"/>
    <n v="1886"/>
    <n v="20000"/>
    <n v="0"/>
    <n v="21886"/>
    <s v="NDTC"/>
  </r>
  <r>
    <n v="151"/>
    <x v="1"/>
    <n v="20"/>
    <m/>
    <s v="27.05.2015"/>
    <n v="1.5"/>
    <n v="1360"/>
    <n v="4997"/>
    <n v="4959"/>
    <n v="2040"/>
    <n v="94000"/>
    <n v="0"/>
    <n v="96040"/>
    <s v="Supersafe"/>
  </r>
  <r>
    <n v="152"/>
    <x v="7"/>
    <n v="20"/>
    <m/>
    <s v="27.05.2015"/>
    <n v="2.5"/>
    <n v="1715"/>
    <n v="4998"/>
    <n v="4960"/>
    <n v="4287.5"/>
    <n v="61595"/>
    <n v="3000"/>
    <n v="68882.5"/>
    <s v="NDTC"/>
  </r>
  <r>
    <n v="153"/>
    <x v="17"/>
    <n v="15"/>
    <m/>
    <s v="27.05.2015"/>
    <n v="1.5"/>
    <n v="701"/>
    <n v="5003"/>
    <n v="4961"/>
    <n v="1051.5"/>
    <n v="12000"/>
    <n v="0"/>
    <n v="13051.5"/>
    <s v="NDTC"/>
  </r>
  <r>
    <n v="154"/>
    <x v="11"/>
    <n v="9"/>
    <m/>
    <s v="27.05.2015"/>
    <n v="1"/>
    <n v="570"/>
    <n v="5004"/>
    <n v="4962"/>
    <n v="570"/>
    <n v="9300"/>
    <n v="0"/>
    <n v="9870"/>
    <s v="NDTC"/>
  </r>
  <r>
    <n v="155"/>
    <x v="5"/>
    <n v="20"/>
    <m/>
    <s v="28.05.2015"/>
    <n v="1"/>
    <n v="1320"/>
    <n v="5005"/>
    <n v="4963"/>
    <n v="1320"/>
    <n v="33238"/>
    <n v="0"/>
    <n v="34558"/>
    <s v="NDTC"/>
  </r>
  <r>
    <n v="156"/>
    <x v="13"/>
    <n v="15"/>
    <m/>
    <s v="29.05.2015"/>
    <n v="2"/>
    <n v="959"/>
    <n v="5006"/>
    <n v="4978"/>
    <n v="1918"/>
    <n v="16500"/>
    <n v="0"/>
    <n v="18418"/>
    <s v="NDTC"/>
  </r>
  <r>
    <n v="157"/>
    <x v="15"/>
    <n v="15"/>
    <m/>
    <s v="29.05.2015"/>
    <n v="1.5"/>
    <n v="943"/>
    <n v="5007"/>
    <n v="4979"/>
    <n v="1414.5"/>
    <n v="10951"/>
    <n v="0"/>
    <n v="12365.5"/>
    <s v="NDTC"/>
  </r>
  <r>
    <n v="158"/>
    <x v="18"/>
    <n v="20"/>
    <m/>
    <s v="29.05.2015"/>
    <n v="2"/>
    <n v="1082"/>
    <n v="5008"/>
    <n v="4980"/>
    <n v="2164"/>
    <n v="39774"/>
    <n v="0"/>
    <n v="41938"/>
    <s v="NDTC"/>
  </r>
  <r>
    <n v="159"/>
    <x v="11"/>
    <n v="9"/>
    <m/>
    <s v="29.05.2015"/>
    <n v="1"/>
    <n v="571"/>
    <n v="5009"/>
    <n v="4983"/>
    <n v="571"/>
    <n v="9300"/>
    <n v="0"/>
    <n v="9871"/>
    <s v="NDTC"/>
  </r>
  <r>
    <n v="160"/>
    <x v="15"/>
    <n v="9"/>
    <m/>
    <s v="30.05.2015"/>
    <n v="1.5"/>
    <n v="586"/>
    <n v="5010"/>
    <n v="4993"/>
    <n v="879"/>
    <n v="9000"/>
    <n v="0"/>
    <n v="9879"/>
    <s v="NDTC"/>
  </r>
  <r>
    <n v="161"/>
    <x v="1"/>
    <n v="20"/>
    <m/>
    <s v="30.05.2015"/>
    <n v="1.5"/>
    <n v="2030"/>
    <n v="5011"/>
    <n v="4994"/>
    <n v="3045"/>
    <n v="94000"/>
    <n v="0"/>
    <n v="97045"/>
    <s v="Supersafe"/>
  </r>
  <r>
    <n v="162"/>
    <x v="12"/>
    <n v="20"/>
    <m/>
    <s v="30.05.2015"/>
    <n v="1.7"/>
    <n v="1600"/>
    <n v="5012"/>
    <n v="4995"/>
    <n v="2720"/>
    <n v="55667"/>
    <n v="0"/>
    <n v="58387"/>
    <s v="NDTC"/>
  </r>
  <r>
    <n v="163"/>
    <x v="9"/>
    <n v="20"/>
    <m/>
    <s v="30.05.2015"/>
    <n v="3"/>
    <n v="1532"/>
    <n v="5013"/>
    <n v="4996"/>
    <n v="4596"/>
    <n v="53197"/>
    <n v="0"/>
    <n v="57793"/>
    <s v="NDTC"/>
  </r>
  <r>
    <n v="164"/>
    <x v="7"/>
    <n v="20"/>
    <m/>
    <s v="30.05.2015"/>
    <n v="2.5"/>
    <n v="1644"/>
    <n v="5014"/>
    <n v="4997"/>
    <n v="4110"/>
    <n v="61595"/>
    <n v="3000"/>
    <n v="68705"/>
    <s v="NDTC"/>
  </r>
  <r>
    <n v="165"/>
    <x v="4"/>
    <n v="21"/>
    <m/>
    <s v="01.6.2015"/>
    <n v="1"/>
    <n v="1550"/>
    <n v="5052"/>
    <n v="5018"/>
    <n v="1550"/>
    <n v="56882"/>
    <n v="0"/>
    <n v="58432"/>
    <s v="NDTC"/>
  </r>
  <r>
    <n v="166"/>
    <x v="4"/>
    <n v="20"/>
    <m/>
    <s v="01.6.2015"/>
    <n v="1"/>
    <n v="1645"/>
    <n v="5053"/>
    <n v="5019"/>
    <n v="1645"/>
    <n v="54173"/>
    <n v="0"/>
    <n v="55818"/>
    <s v="NDTC"/>
  </r>
  <r>
    <n v="167"/>
    <x v="2"/>
    <n v="20"/>
    <m/>
    <s v="01.06.2015"/>
    <n v="1"/>
    <n v="1410"/>
    <n v="5054"/>
    <n v="5020"/>
    <n v="1410"/>
    <n v="43732"/>
    <n v="0"/>
    <n v="45142"/>
    <s v="NDTC"/>
  </r>
  <r>
    <n v="168"/>
    <x v="8"/>
    <n v="15"/>
    <m/>
    <s v="01.06.2015"/>
    <n v="4"/>
    <n v="1365"/>
    <n v="5055"/>
    <n v="5021"/>
    <n v="5460"/>
    <n v="66000"/>
    <n v="0"/>
    <n v="71460"/>
    <s v="NDTC"/>
  </r>
  <r>
    <n v="169"/>
    <x v="1"/>
    <n v="20"/>
    <m/>
    <s v="02.06.2015"/>
    <n v="1.5"/>
    <n v="1492"/>
    <n v="5056"/>
    <n v="5022"/>
    <n v="2238"/>
    <n v="94000"/>
    <n v="0"/>
    <n v="96238"/>
    <s v="Supersafe"/>
  </r>
  <r>
    <n v="170"/>
    <x v="21"/>
    <n v="15"/>
    <m/>
    <s v="02.06.2015"/>
    <n v="1"/>
    <n v="1215"/>
    <n v="5057"/>
    <n v="5023"/>
    <n v="1215"/>
    <n v="59685"/>
    <n v="0"/>
    <n v="60900"/>
    <s v="NDTC"/>
  </r>
  <r>
    <n v="171"/>
    <x v="4"/>
    <n v="20"/>
    <m/>
    <s v="03.06.2015"/>
    <n v="1"/>
    <n v="1612"/>
    <n v="5058"/>
    <n v="5030"/>
    <n v="1612"/>
    <n v="54173"/>
    <n v="0"/>
    <n v="55785"/>
    <s v="NDTC"/>
  </r>
  <r>
    <n v="172"/>
    <x v="4"/>
    <n v="20"/>
    <m/>
    <s v="05.06.2015"/>
    <n v="1"/>
    <n v="1859"/>
    <n v="5059"/>
    <n v="5051"/>
    <n v="1859"/>
    <n v="54173"/>
    <n v="0"/>
    <n v="56032"/>
    <s v="NDTC"/>
  </r>
  <r>
    <n v="173"/>
    <x v="2"/>
    <n v="20"/>
    <m/>
    <s v="05.06.2015"/>
    <n v="1"/>
    <n v="1620"/>
    <n v="5060"/>
    <n v="5052"/>
    <n v="1620"/>
    <n v="43732"/>
    <n v="0"/>
    <n v="45352"/>
    <s v="NDTC"/>
  </r>
  <r>
    <n v="174"/>
    <x v="5"/>
    <n v="20"/>
    <m/>
    <s v="05.06.2015"/>
    <n v="1"/>
    <n v="1345"/>
    <n v="5061"/>
    <n v="5053"/>
    <n v="1345"/>
    <n v="33238"/>
    <n v="0"/>
    <n v="34583"/>
    <s v="NDTC"/>
  </r>
  <r>
    <n v="175"/>
    <x v="15"/>
    <n v="15"/>
    <m/>
    <s v="05.06.2015"/>
    <n v="1.5"/>
    <n v="994"/>
    <n v="5062"/>
    <n v="5054"/>
    <n v="1491"/>
    <n v="10951"/>
    <n v="0"/>
    <n v="12442"/>
    <s v="NDTC"/>
  </r>
  <r>
    <n v="176"/>
    <x v="6"/>
    <n v="20"/>
    <m/>
    <s v="06.06.2015"/>
    <n v="7"/>
    <n v="1317"/>
    <n v="5063"/>
    <n v="5055"/>
    <n v="9219"/>
    <n v="110000"/>
    <n v="0"/>
    <n v="119219"/>
    <s v="Supersafe"/>
  </r>
  <r>
    <n v="177"/>
    <x v="17"/>
    <n v="9"/>
    <m/>
    <s v="06.06.2015"/>
    <n v="1.5"/>
    <m/>
    <n v="5064"/>
    <n v="5056"/>
    <n v="0"/>
    <n v="9500"/>
    <n v="0"/>
    <n v="9500"/>
    <s v="NDTC"/>
  </r>
  <r>
    <n v="178"/>
    <x v="1"/>
    <n v="20"/>
    <m/>
    <s v="06.05.2015"/>
    <n v="1.5"/>
    <n v="1845"/>
    <n v="5065"/>
    <n v="5057"/>
    <n v="2767.5"/>
    <n v="94000"/>
    <n v="0"/>
    <n v="96767.5"/>
    <s v="Supersafe"/>
  </r>
  <r>
    <n v="179"/>
    <x v="0"/>
    <n v="15"/>
    <m/>
    <s v="06.05.2015"/>
    <n v="0"/>
    <n v="1284"/>
    <n v="5066"/>
    <n v="5058"/>
    <n v="0"/>
    <n v="35130"/>
    <n v="0"/>
    <n v="35130"/>
    <s v="Supersafe"/>
  </r>
  <r>
    <n v="180"/>
    <x v="10"/>
    <n v="20"/>
    <m/>
    <s v="06.05.2015"/>
    <n v="4"/>
    <n v="1036"/>
    <n v="5067"/>
    <n v="5059"/>
    <n v="4144"/>
    <n v="84930"/>
    <n v="0"/>
    <n v="89074"/>
    <s v="NDTC"/>
  </r>
  <r>
    <n v="181"/>
    <x v="3"/>
    <n v="20"/>
    <m/>
    <s v="06.05.2015"/>
    <n v="1"/>
    <n v="1412"/>
    <n v="5068"/>
    <n v="5060"/>
    <n v="1412"/>
    <n v="31228"/>
    <n v="0"/>
    <n v="32640"/>
    <s v="NDTC"/>
  </r>
  <r>
    <n v="182"/>
    <x v="5"/>
    <n v="20"/>
    <m/>
    <s v="08.06.2015"/>
    <n v="1"/>
    <n v="1601"/>
    <n v="5079"/>
    <n v="5062"/>
    <n v="1601"/>
    <n v="33238"/>
    <n v="0"/>
    <n v="34839"/>
    <s v="NDTC"/>
  </r>
  <r>
    <n v="183"/>
    <x v="2"/>
    <n v="20"/>
    <m/>
    <s v="08.06.2015"/>
    <n v="1"/>
    <n v="1761"/>
    <n v="5080"/>
    <n v="5063"/>
    <n v="1761"/>
    <n v="43732"/>
    <n v="0"/>
    <n v="45493"/>
    <s v="NDTC"/>
  </r>
  <r>
    <n v="184"/>
    <x v="6"/>
    <n v="20"/>
    <m/>
    <s v="09.06.2015"/>
    <n v="7"/>
    <n v="1420"/>
    <n v="5081"/>
    <n v="5069"/>
    <n v="9940"/>
    <n v="110000"/>
    <n v="0"/>
    <n v="119940"/>
    <s v="Supersafe"/>
  </r>
  <r>
    <n v="185"/>
    <x v="4"/>
    <n v="20"/>
    <m/>
    <s v="09.06.2015"/>
    <n v="1"/>
    <n v="1990"/>
    <n v="5082"/>
    <n v="5070"/>
    <n v="1990"/>
    <n v="54173"/>
    <n v="0"/>
    <n v="56163"/>
    <s v="NDTC"/>
  </r>
  <r>
    <n v="186"/>
    <x v="14"/>
    <n v="20"/>
    <m/>
    <s v="09.06.2015"/>
    <n v="2"/>
    <n v="1278"/>
    <n v="5083"/>
    <n v="5071"/>
    <n v="2556"/>
    <n v="26326"/>
    <n v="0"/>
    <n v="28882"/>
    <s v="NDTC"/>
  </r>
  <r>
    <n v="187"/>
    <x v="15"/>
    <n v="15"/>
    <m/>
    <s v="09.06.2015"/>
    <n v="1.5"/>
    <n v="984"/>
    <n v="5084"/>
    <n v="5072"/>
    <n v="1476"/>
    <n v="10951"/>
    <n v="0"/>
    <n v="12427"/>
    <s v="NDTC"/>
  </r>
  <r>
    <n v="188"/>
    <x v="1"/>
    <n v="20"/>
    <m/>
    <s v="09.06.2015"/>
    <n v="1.5"/>
    <n v="1475"/>
    <n v="5084"/>
    <n v="5073"/>
    <n v="2212.5"/>
    <n v="94000"/>
    <n v="0"/>
    <n v="96212.5"/>
    <s v="NDTC"/>
  </r>
  <r>
    <n v="189"/>
    <x v="8"/>
    <n v="20"/>
    <m/>
    <s v="11.06.2015"/>
    <n v="4"/>
    <n v="1457"/>
    <n v="5015"/>
    <n v="5086"/>
    <n v="5828"/>
    <n v="72073"/>
    <n v="0"/>
    <n v="77901"/>
    <s v="NDTC"/>
  </r>
  <r>
    <n v="190"/>
    <x v="0"/>
    <n v="20"/>
    <m/>
    <s v="11.06.2015"/>
    <n v="0"/>
    <n v="1330"/>
    <n v="5016"/>
    <n v="5091"/>
    <n v="0"/>
    <n v="46840"/>
    <n v="0"/>
    <n v="46840"/>
    <s v="Supersafe"/>
  </r>
  <r>
    <n v="191"/>
    <x v="7"/>
    <n v="20"/>
    <m/>
    <s v="11.06.2015"/>
    <n v="2.5"/>
    <n v="1794"/>
    <n v="5017"/>
    <n v="5087"/>
    <n v="4485"/>
    <n v="61595"/>
    <n v="3000"/>
    <n v="69080"/>
    <s v="NDTC"/>
  </r>
  <r>
    <n v="192"/>
    <x v="18"/>
    <n v="24"/>
    <m/>
    <s v="12.06.2015"/>
    <n v="2"/>
    <n v="1821"/>
    <n v="5101"/>
    <n v="5094"/>
    <n v="3642"/>
    <n v="47728"/>
    <n v="0"/>
    <n v="51370"/>
    <s v="NDTC"/>
  </r>
  <r>
    <n v="193"/>
    <x v="16"/>
    <n v="20"/>
    <m/>
    <s v="12.06.2015"/>
    <n v="1.75"/>
    <n v="1642"/>
    <n v="5102"/>
    <n v="5095"/>
    <n v="2873.5"/>
    <n v="31344"/>
    <n v="0"/>
    <n v="34217.5"/>
    <s v="NDTC"/>
  </r>
  <r>
    <n v="194"/>
    <x v="9"/>
    <n v="20"/>
    <m/>
    <s v="12.06.2015"/>
    <n v="3"/>
    <n v="1467"/>
    <n v="5103"/>
    <n v="5096"/>
    <n v="4401"/>
    <n v="53197"/>
    <n v="0"/>
    <n v="57598"/>
    <s v="NDTC"/>
  </r>
  <r>
    <n v="195"/>
    <x v="1"/>
    <n v="40"/>
    <m/>
    <s v="13.05.2015"/>
    <n v="1.5"/>
    <n v="2763"/>
    <n v="5105"/>
    <n v="5196"/>
    <n v="4144.5"/>
    <n v="184000"/>
    <n v="0"/>
    <n v="188144.5"/>
    <s v="Supersafe"/>
  </r>
  <r>
    <n v="196"/>
    <x v="12"/>
    <n v="20"/>
    <m/>
    <s v="13.05.2015"/>
    <n v="1.75"/>
    <n v="1360"/>
    <n v="5142"/>
    <n v="5129"/>
    <n v="2380"/>
    <n v="55667"/>
    <n v="0"/>
    <n v="58047"/>
    <s v="NDTC"/>
  </r>
  <r>
    <n v="197"/>
    <x v="18"/>
    <n v="20"/>
    <m/>
    <s v="15.05.2015"/>
    <n v="2"/>
    <n v="1360"/>
    <n v="5143"/>
    <n v="5140"/>
    <n v="2720"/>
    <n v="39774"/>
    <n v="0"/>
    <n v="42494"/>
    <s v="NDTC"/>
  </r>
  <r>
    <n v="198"/>
    <x v="0"/>
    <n v="20"/>
    <m/>
    <s v="15.05.2015"/>
    <n v="0"/>
    <n v="1419"/>
    <n v="5144"/>
    <n v="5141"/>
    <n v="0"/>
    <n v="48617"/>
    <n v="0"/>
    <n v="48617"/>
    <s v="NDTC"/>
  </r>
  <r>
    <n v="199"/>
    <x v="5"/>
    <n v="20"/>
    <m/>
    <s v="15.05.2015"/>
    <n v="1"/>
    <n v="1487"/>
    <n v="5145"/>
    <n v="5142"/>
    <n v="1487"/>
    <n v="33238"/>
    <n v="0"/>
    <n v="34725"/>
    <s v="NDTC"/>
  </r>
  <r>
    <n v="200"/>
    <x v="10"/>
    <n v="15"/>
    <m/>
    <s v="15.05.2015"/>
    <n v="4"/>
    <n v="956"/>
    <n v="5146"/>
    <n v="5143"/>
    <n v="3824"/>
    <n v="71004"/>
    <n v="0"/>
    <n v="74828"/>
    <s v="NDTC"/>
  </r>
  <r>
    <n v="201"/>
    <x v="9"/>
    <n v="20"/>
    <m/>
    <s v="15.05.2015"/>
    <n v="3"/>
    <n v="1397"/>
    <n v="5147"/>
    <n v="5144"/>
    <n v="4191"/>
    <n v="53197"/>
    <n v="0"/>
    <n v="57388"/>
    <s v="NDTC"/>
  </r>
  <r>
    <n v="202"/>
    <x v="2"/>
    <n v="20"/>
    <m/>
    <s v="15.05.2015"/>
    <n v="1"/>
    <n v="1644"/>
    <n v="5148"/>
    <n v="5145"/>
    <n v="1644"/>
    <n v="43732"/>
    <n v="0"/>
    <n v="45376"/>
    <s v="NDTC"/>
  </r>
  <r>
    <n v="203"/>
    <x v="21"/>
    <n v="15"/>
    <m/>
    <s v="15.05.2015"/>
    <n v="1"/>
    <n v="1129"/>
    <n v="5149"/>
    <n v="5146"/>
    <n v="1129"/>
    <n v="59685"/>
    <n v="0"/>
    <n v="60814"/>
    <s v="NDTC"/>
  </r>
  <r>
    <n v="204"/>
    <x v="1"/>
    <n v="20"/>
    <m/>
    <s v="16.06.2015"/>
    <n v="1.5"/>
    <n v="1416"/>
    <n v="5150"/>
    <n v="5147"/>
    <n v="2124"/>
    <n v="94000"/>
    <n v="0"/>
    <n v="96124"/>
    <s v="Supersafe"/>
  </r>
  <r>
    <n v="205"/>
    <x v="12"/>
    <n v="20"/>
    <m/>
    <s v="16.06.2015"/>
    <n v="1.75"/>
    <n v="1557"/>
    <n v="5151"/>
    <n v="5148"/>
    <n v="2724.75"/>
    <n v="56683"/>
    <n v="0"/>
    <n v="59407.75"/>
    <s v="NDTC"/>
  </r>
  <r>
    <n v="206"/>
    <x v="8"/>
    <n v="20"/>
    <m/>
    <s v="16.06.2015"/>
    <n v="4"/>
    <n v="1447"/>
    <n v="5152"/>
    <n v="5149"/>
    <n v="5788"/>
    <n v="73360"/>
    <n v="0"/>
    <n v="79148"/>
    <s v="NDTC"/>
  </r>
  <r>
    <n v="207"/>
    <x v="3"/>
    <n v="20"/>
    <m/>
    <s v="16.06.2015"/>
    <n v="1"/>
    <n v="1424"/>
    <n v="5153"/>
    <n v="5150"/>
    <n v="1424"/>
    <n v="32043"/>
    <n v="0"/>
    <n v="33467"/>
    <s v="NDTC"/>
  </r>
  <r>
    <n v="208"/>
    <x v="7"/>
    <n v="20"/>
    <m/>
    <s v="16.06.2015"/>
    <n v="2.5"/>
    <n v="1440"/>
    <n v="5154"/>
    <n v="5151"/>
    <n v="3600"/>
    <n v="62800"/>
    <n v="3000"/>
    <n v="69400"/>
    <s v="NDTC"/>
  </r>
  <r>
    <n v="209"/>
    <x v="13"/>
    <n v="20"/>
    <m/>
    <s v="17.06.2015"/>
    <n v="2"/>
    <n v="1224"/>
    <n v="5106"/>
    <n v="5170"/>
    <n v="2448"/>
    <n v="20729"/>
    <n v="0"/>
    <n v="23177"/>
    <s v="NDTC"/>
  </r>
  <r>
    <n v="210"/>
    <x v="6"/>
    <n v="20"/>
    <m/>
    <s v="18.08.2015"/>
    <n v="7"/>
    <n v="1330"/>
    <n v="5107"/>
    <n v="5171"/>
    <n v="9310"/>
    <n v="112100"/>
    <n v="0"/>
    <n v="121410"/>
    <s v="Supersafe"/>
  </r>
  <r>
    <n v="211"/>
    <x v="4"/>
    <n v="20"/>
    <m/>
    <s v="18.08.2015"/>
    <n v="1"/>
    <n v="1691"/>
    <n v="5108"/>
    <n v="5172"/>
    <n v="1691"/>
    <n v="55166"/>
    <n v="0"/>
    <n v="56857"/>
    <s v="NDTC"/>
  </r>
  <r>
    <n v="212"/>
    <x v="1"/>
    <n v="20"/>
    <m/>
    <s v="18.08.2015"/>
    <n v="1.5"/>
    <n v="1360"/>
    <n v="5109"/>
    <n v="5173"/>
    <n v="2040"/>
    <n v="94000"/>
    <n v="0"/>
    <n v="96040"/>
    <s v="DARCL"/>
  </r>
  <r>
    <n v="213"/>
    <x v="1"/>
    <n v="20"/>
    <m/>
    <s v="19.06.2015"/>
    <n v="1.5"/>
    <n v="1560"/>
    <n v="5200"/>
    <n v="5174"/>
    <n v="2340"/>
    <n v="94000"/>
    <n v="0"/>
    <n v="96340"/>
    <s v="DARCL"/>
  </r>
  <r>
    <n v="214"/>
    <x v="8"/>
    <n v="15"/>
    <m/>
    <s v="19.06.2015"/>
    <n v="4"/>
    <n v="1041"/>
    <n v="5201"/>
    <n v="5175"/>
    <n v="4164"/>
    <n v="64000"/>
    <n v="0"/>
    <n v="68164"/>
    <s v="NDTC"/>
  </r>
  <r>
    <n v="215"/>
    <x v="16"/>
    <n v="20"/>
    <m/>
    <s v="19.06.2015"/>
    <n v="1.75"/>
    <n v="1614"/>
    <n v="5202"/>
    <n v="5176"/>
    <n v="2824.5"/>
    <n v="31822"/>
    <n v="0"/>
    <n v="34646.5"/>
    <s v="NDTC"/>
  </r>
  <r>
    <n v="216"/>
    <x v="19"/>
    <n v="20"/>
    <m/>
    <s v="19.06.2015"/>
    <n v="2"/>
    <n v="1023"/>
    <n v="5217"/>
    <n v="5177"/>
    <n v="2046"/>
    <n v="45000"/>
    <n v="0"/>
    <n v="47046"/>
    <s v="NDTC"/>
  </r>
  <r>
    <n v="217"/>
    <x v="7"/>
    <n v="20"/>
    <m/>
    <s v="20.06.2015"/>
    <n v="2.5"/>
    <n v="1552"/>
    <n v="5203"/>
    <n v="5190"/>
    <n v="3880"/>
    <n v="62800"/>
    <n v="3000"/>
    <n v="69680"/>
    <s v="NDTC"/>
  </r>
  <r>
    <n v="218"/>
    <x v="12"/>
    <n v="20"/>
    <m/>
    <s v="20.06.2015"/>
    <n v="1.75"/>
    <n v="1441"/>
    <n v="5204"/>
    <n v="5191"/>
    <n v="2521.75"/>
    <n v="56683"/>
    <n v="0"/>
    <n v="59204.75"/>
    <s v="NDTC"/>
  </r>
  <r>
    <n v="219"/>
    <x v="9"/>
    <n v="20"/>
    <m/>
    <s v="20.06.2015"/>
    <n v="3"/>
    <n v="1538"/>
    <n v="5205"/>
    <n v="5192"/>
    <n v="4614"/>
    <n v="54109"/>
    <n v="0"/>
    <n v="58723"/>
    <s v="NDTC"/>
  </r>
  <r>
    <n v="220"/>
    <x v="14"/>
    <n v="20"/>
    <m/>
    <s v="20.06.2015"/>
    <n v="2"/>
    <n v="1246"/>
    <n v="5206"/>
    <n v="5194"/>
    <n v="2492"/>
    <n v="26845"/>
    <n v="0"/>
    <n v="29337"/>
    <s v="NDTC"/>
  </r>
  <r>
    <n v="221"/>
    <x v="13"/>
    <n v="20"/>
    <m/>
    <s v="20.06.2015"/>
    <n v="2"/>
    <n v="1252"/>
    <n v="5207"/>
    <n v="5195"/>
    <n v="2504"/>
    <n v="20729"/>
    <n v="0"/>
    <n v="23233"/>
    <s v="NDTC"/>
  </r>
  <r>
    <n v="222"/>
    <x v="15"/>
    <n v="15"/>
    <m/>
    <s v="22.06.2015"/>
    <n v="1.5"/>
    <n v="949"/>
    <n v="5208"/>
    <n v="5210"/>
    <n v="1423.5"/>
    <n v="11112"/>
    <n v="0"/>
    <n v="12535.5"/>
    <s v="NDTC"/>
  </r>
  <r>
    <n v="223"/>
    <x v="11"/>
    <n v="15"/>
    <m/>
    <s v="22.06.2015"/>
    <n v="1.5"/>
    <n v="977"/>
    <n v="5209"/>
    <n v="5211"/>
    <n v="1465.5"/>
    <n v="11392"/>
    <n v="0"/>
    <n v="12857.5"/>
    <s v="NDTC"/>
  </r>
  <r>
    <n v="224"/>
    <x v="4"/>
    <n v="20"/>
    <m/>
    <s v="22.06.2015"/>
    <n v="1"/>
    <n v="1320"/>
    <n v="5210"/>
    <n v="5212"/>
    <n v="1320"/>
    <n v="55166"/>
    <n v="0"/>
    <n v="56486"/>
    <s v="NDTC"/>
  </r>
  <r>
    <n v="225"/>
    <x v="2"/>
    <n v="20"/>
    <m/>
    <s v="22.06.2015"/>
    <n v="1"/>
    <n v="1335"/>
    <n v="5211"/>
    <n v="5213"/>
    <n v="1335"/>
    <n v="44540"/>
    <n v="0"/>
    <n v="45875"/>
    <s v="NDTC"/>
  </r>
  <r>
    <n v="226"/>
    <x v="9"/>
    <n v="20"/>
    <m/>
    <s v="22.06.2015"/>
    <n v="3"/>
    <n v="1351"/>
    <n v="5212"/>
    <n v="5214"/>
    <n v="4053"/>
    <n v="54109"/>
    <n v="0"/>
    <n v="58162"/>
    <s v="NDTC"/>
  </r>
  <r>
    <n v="227"/>
    <x v="3"/>
    <n v="20"/>
    <m/>
    <s v="23.06.2015"/>
    <n v="1"/>
    <n v="1289"/>
    <n v="5213"/>
    <n v="5215"/>
    <n v="1289"/>
    <n v="32043"/>
    <n v="0"/>
    <n v="33332"/>
    <s v="NDTC"/>
  </r>
  <r>
    <n v="228"/>
    <x v="15"/>
    <n v="15"/>
    <m/>
    <s v="23.06.2015"/>
    <n v="1.5"/>
    <n v="980"/>
    <n v="5214"/>
    <n v="5216"/>
    <n v="1470"/>
    <n v="11112"/>
    <n v="0"/>
    <n v="12582"/>
    <s v="NDTC"/>
  </r>
  <r>
    <n v="229"/>
    <x v="4"/>
    <n v="20"/>
    <m/>
    <s v="23.06.2015"/>
    <n v="1"/>
    <n v="1504"/>
    <n v="5215"/>
    <n v="5217"/>
    <n v="1504"/>
    <n v="55166"/>
    <n v="0"/>
    <n v="56670"/>
    <s v="NDTC"/>
  </r>
  <r>
    <n v="230"/>
    <x v="5"/>
    <n v="20"/>
    <m/>
    <s v="23.06.2015"/>
    <n v="1"/>
    <n v="1309"/>
    <n v="5216"/>
    <n v="5221"/>
    <n v="1309"/>
    <n v="34034"/>
    <n v="0"/>
    <n v="35343"/>
    <s v="NDTC"/>
  </r>
  <r>
    <n v="231"/>
    <x v="14"/>
    <n v="20"/>
    <m/>
    <s v="24.06.2015"/>
    <n v="2"/>
    <n v="1255"/>
    <n v="5219"/>
    <n v="5229"/>
    <n v="2510"/>
    <n v="26845"/>
    <n v="0"/>
    <n v="29355"/>
    <s v="NDTC"/>
  </r>
  <r>
    <n v="232"/>
    <x v="2"/>
    <n v="20"/>
    <m/>
    <s v="24.06.2015"/>
    <n v="1"/>
    <n v="1413"/>
    <n v="5230"/>
    <n v="5230"/>
    <n v="1413"/>
    <n v="44540"/>
    <n v="0"/>
    <n v="45953"/>
    <s v="NDTC"/>
  </r>
  <r>
    <n v="233"/>
    <x v="4"/>
    <n v="20"/>
    <m/>
    <s v="24.06.2015"/>
    <n v="1"/>
    <n v="1512"/>
    <n v="5231"/>
    <n v="5231"/>
    <n v="1512"/>
    <n v="55166"/>
    <n v="0"/>
    <n v="56678"/>
    <s v="NDTC"/>
  </r>
  <r>
    <n v="234"/>
    <x v="13"/>
    <n v="20"/>
    <m/>
    <s v="24.06.2015"/>
    <n v="2"/>
    <n v="1253"/>
    <n v="5232"/>
    <n v="5232"/>
    <n v="2506"/>
    <n v="20729"/>
    <n v="0"/>
    <n v="23235"/>
    <s v="NDTC"/>
  </r>
  <r>
    <n v="235"/>
    <x v="0"/>
    <n v="20"/>
    <m/>
    <s v="24.06.2015"/>
    <n v="0"/>
    <n v="1326"/>
    <n v="5233"/>
    <n v="5233"/>
    <n v="0"/>
    <n v="48000"/>
    <n v="0"/>
    <n v="48000"/>
    <s v="Supersafe"/>
  </r>
  <r>
    <n v="236"/>
    <x v="11"/>
    <n v="9"/>
    <m/>
    <s v="24.06.2015"/>
    <n v="1"/>
    <n v="560"/>
    <n v="5234"/>
    <n v="5234"/>
    <n v="560"/>
    <n v="9300"/>
    <n v="0"/>
    <n v="9860"/>
    <s v="NDTC"/>
  </r>
  <r>
    <n v="237"/>
    <x v="3"/>
    <n v="20"/>
    <m/>
    <s v="25.06.2015"/>
    <n v="1"/>
    <n v="1372"/>
    <n v="5235"/>
    <n v="5242"/>
    <n v="1372"/>
    <n v="32043"/>
    <n v="0"/>
    <n v="33415"/>
    <s v="NDTC"/>
  </r>
  <r>
    <n v="238"/>
    <x v="5"/>
    <n v="20"/>
    <m/>
    <s v="25.06.2015"/>
    <n v="1"/>
    <n v="1534"/>
    <n v="5236"/>
    <n v="5243"/>
    <n v="1534"/>
    <n v="34034"/>
    <n v="0"/>
    <n v="35568"/>
    <s v="NDTC"/>
  </r>
  <r>
    <n v="239"/>
    <x v="14"/>
    <n v="20"/>
    <m/>
    <s v="25.06.2015"/>
    <n v="2"/>
    <n v="1276"/>
    <n v="5237"/>
    <n v="5244"/>
    <n v="2552"/>
    <n v="26845"/>
    <n v="0"/>
    <n v="29397"/>
    <s v="NDTC"/>
  </r>
  <r>
    <n v="240"/>
    <x v="6"/>
    <n v="20"/>
    <m/>
    <s v="26.06.2015"/>
    <n v="7"/>
    <n v="1504"/>
    <n v="5260"/>
    <n v="5256"/>
    <n v="10528"/>
    <n v="112100"/>
    <n v="0"/>
    <n v="122628"/>
    <s v="Supersafe"/>
  </r>
  <r>
    <n v="241"/>
    <x v="13"/>
    <n v="20"/>
    <m/>
    <s v="26.06.2015"/>
    <n v="2"/>
    <n v="1247"/>
    <n v="5261"/>
    <n v="5257"/>
    <n v="2494"/>
    <n v="20729"/>
    <n v="0"/>
    <n v="23223"/>
    <s v="NDTC"/>
  </r>
  <r>
    <n v="242"/>
    <x v="18"/>
    <n v="20"/>
    <m/>
    <s v="26.06.2015"/>
    <n v="2"/>
    <n v="1437"/>
    <n v="5262"/>
    <n v="5258"/>
    <n v="2874"/>
    <n v="40459"/>
    <n v="0"/>
    <n v="43333"/>
    <s v="NDTC"/>
  </r>
  <r>
    <n v="243"/>
    <x v="17"/>
    <n v="15"/>
    <m/>
    <s v="26.06.2015"/>
    <n v="1.5"/>
    <n v="972"/>
    <n v="5277"/>
    <n v="5259"/>
    <n v="1458"/>
    <n v="12165"/>
    <n v="0"/>
    <n v="13623"/>
    <s v="Supersafe"/>
  </r>
  <r>
    <n v="244"/>
    <x v="10"/>
    <n v="15"/>
    <m/>
    <s v="26.06.2015"/>
    <n v="4"/>
    <n v="1008"/>
    <n v="5263"/>
    <n v="5260"/>
    <n v="4032"/>
    <n v="72507"/>
    <n v="0"/>
    <n v="76539"/>
    <s v="NDTC"/>
  </r>
  <r>
    <n v="245"/>
    <x v="2"/>
    <n v="20"/>
    <m/>
    <s v="27.06.2015"/>
    <n v="1"/>
    <n v="1720"/>
    <n v="5264"/>
    <n v="5265"/>
    <n v="1720"/>
    <n v="44540"/>
    <n v="0"/>
    <n v="46260"/>
    <s v="NDTC"/>
  </r>
  <r>
    <n v="246"/>
    <x v="4"/>
    <n v="20"/>
    <m/>
    <s v="27.06.2015"/>
    <n v="1"/>
    <n v="1450"/>
    <n v="5265"/>
    <n v="5266"/>
    <n v="1450"/>
    <n v="55166"/>
    <n v="0"/>
    <n v="56616"/>
    <s v="NDTC"/>
  </r>
  <r>
    <n v="247"/>
    <x v="3"/>
    <n v="20"/>
    <m/>
    <s v="27.06.2015"/>
    <n v="1"/>
    <n v="1320"/>
    <n v="5266"/>
    <n v="5267"/>
    <n v="1320"/>
    <n v="32043"/>
    <n v="0"/>
    <n v="33363"/>
    <s v="NDTC"/>
  </r>
  <r>
    <n v="248"/>
    <x v="13"/>
    <n v="15"/>
    <m/>
    <s v="27.06.2015"/>
    <n v="2"/>
    <n v="971"/>
    <n v="5270"/>
    <n v="5268"/>
    <n v="1942"/>
    <n v="16000"/>
    <n v="0"/>
    <n v="17942"/>
    <s v="NDTC"/>
  </r>
  <r>
    <n v="249"/>
    <x v="15"/>
    <n v="9"/>
    <m/>
    <s v="27.06.2015"/>
    <n v="1.5"/>
    <n v="587"/>
    <n v="5271"/>
    <n v="5269"/>
    <n v="880.5"/>
    <n v="9000"/>
    <n v="0"/>
    <n v="9880.5"/>
    <s v="NDTC"/>
  </r>
  <r>
    <n v="250"/>
    <x v="16"/>
    <n v="20"/>
    <m/>
    <s v="27.06.2015"/>
    <n v="1.75"/>
    <n v="1584"/>
    <n v="5272"/>
    <n v="5270"/>
    <n v="2772"/>
    <n v="31822"/>
    <n v="0"/>
    <n v="34594"/>
    <s v="NDTC"/>
  </r>
  <r>
    <n v="251"/>
    <x v="14"/>
    <n v="20"/>
    <m/>
    <s v="27.06.2015"/>
    <n v="2"/>
    <n v="1290"/>
    <n v="5273"/>
    <n v="5271"/>
    <n v="2580"/>
    <n v="26845"/>
    <n v="0"/>
    <n v="29425"/>
    <s v="NDTC"/>
  </r>
  <r>
    <n v="252"/>
    <x v="5"/>
    <n v="20"/>
    <m/>
    <s v="27.06.2015"/>
    <n v="1"/>
    <n v="1408"/>
    <n v="5274"/>
    <n v="5273"/>
    <n v="1408"/>
    <n v="34034"/>
    <n v="0"/>
    <n v="35442"/>
    <s v="NDTC"/>
  </r>
  <r>
    <n v="253"/>
    <x v="11"/>
    <n v="15"/>
    <m/>
    <s v="27.06.2015"/>
    <n v="1"/>
    <n v="982"/>
    <n v="5275"/>
    <n v="5274"/>
    <n v="982"/>
    <n v="11392"/>
    <n v="0"/>
    <n v="12374"/>
    <s v="NDTC"/>
  </r>
  <r>
    <n v="254"/>
    <x v="15"/>
    <n v="9"/>
    <m/>
    <s v="29.06.2015"/>
    <n v="1.5"/>
    <n v="575"/>
    <n v="5276"/>
    <n v="5281"/>
    <n v="862.5"/>
    <n v="9000"/>
    <n v="0"/>
    <n v="9862.5"/>
    <s v="NDTC"/>
  </r>
  <r>
    <n v="255"/>
    <x v="5"/>
    <n v="20"/>
    <m/>
    <s v="30.06.2015"/>
    <n v="1"/>
    <n v="1335"/>
    <n v="5295"/>
    <n v="5292"/>
    <n v="1335"/>
    <n v="34034"/>
    <n v="0"/>
    <n v="35369"/>
    <s v="NDTC"/>
  </r>
  <r>
    <n v="256"/>
    <x v="1"/>
    <n v="20"/>
    <m/>
    <s v="30.06.2015"/>
    <n v="1.5"/>
    <n v="1610"/>
    <n v="5267"/>
    <n v="5285"/>
    <n v="2415"/>
    <n v="94000"/>
    <n v="0"/>
    <n v="96415"/>
    <s v="NDTC"/>
  </r>
  <r>
    <n v="257"/>
    <x v="8"/>
    <n v="20"/>
    <m/>
    <s v="30.06.2015"/>
    <n v="4"/>
    <n v="1507"/>
    <n v="5268"/>
    <n v="5286"/>
    <n v="6028"/>
    <n v="73360"/>
    <n v="0"/>
    <n v="79388"/>
    <s v="NDTC"/>
  </r>
  <r>
    <n v="258"/>
    <x v="0"/>
    <n v="20"/>
    <m/>
    <s v="30.06.2015"/>
    <n v="0"/>
    <n v="1278"/>
    <n v="5269"/>
    <n v="5287"/>
    <n v="0"/>
    <n v="49780"/>
    <n v="0"/>
    <n v="49780"/>
    <s v="NDTC"/>
  </r>
  <r>
    <n v="259"/>
    <x v="1"/>
    <n v="20"/>
    <m/>
    <s v="03.07.2015"/>
    <n v="1.5"/>
    <n v="1360"/>
    <n v="5310"/>
    <n v="5301"/>
    <n v="2040"/>
    <n v="94000"/>
    <n v="0"/>
    <n v="96040"/>
    <s v="Supersafe"/>
  </r>
  <r>
    <n v="260"/>
    <x v="4"/>
    <n v="20"/>
    <m/>
    <s v="04.07.2015"/>
    <n v="1"/>
    <n v="1900"/>
    <n v="5311"/>
    <n v="5316"/>
    <n v="1900"/>
    <n v="54342"/>
    <n v="0"/>
    <n v="56242"/>
    <s v="NDTC"/>
  </r>
  <r>
    <n v="261"/>
    <x v="0"/>
    <n v="20"/>
    <m/>
    <s v="04.07.2015"/>
    <n v="0"/>
    <n v="1525"/>
    <n v="5312"/>
    <n v="5317"/>
    <n v="0"/>
    <n v="47040"/>
    <n v="0"/>
    <n v="47040"/>
    <s v="Supersafe"/>
  </r>
  <r>
    <n v="262"/>
    <x v="12"/>
    <n v="20"/>
    <m/>
    <s v="04.07.2015"/>
    <n v="1.75"/>
    <n v="1441"/>
    <n v="5313"/>
    <n v="5318"/>
    <n v="2521.75"/>
    <n v="55840"/>
    <n v="0"/>
    <n v="58361.75"/>
    <s v="NDTC"/>
  </r>
  <r>
    <n v="263"/>
    <x v="9"/>
    <n v="20"/>
    <m/>
    <s v="04.07.2015"/>
    <n v="3"/>
    <n v="1527"/>
    <n v="5314"/>
    <n v="5319"/>
    <n v="4581"/>
    <n v="53352"/>
    <n v="0"/>
    <n v="57933"/>
    <s v="NDTC"/>
  </r>
  <r>
    <n v="264"/>
    <x v="1"/>
    <n v="20"/>
    <m/>
    <s v="04.07.2015"/>
    <n v="1.5"/>
    <n v="1449"/>
    <n v="5315"/>
    <n v="5320"/>
    <n v="2173.5"/>
    <n v="94000"/>
    <n v="0"/>
    <n v="96173.5"/>
    <s v="DARCL"/>
  </r>
  <r>
    <n v="265"/>
    <x v="1"/>
    <n v="20"/>
    <m/>
    <s v="06.07.2015"/>
    <n v="1.5"/>
    <n v="1486"/>
    <n v="5328"/>
    <n v="5328"/>
    <n v="2229"/>
    <n v="94000"/>
    <n v="0"/>
    <n v="96229"/>
    <s v="Supersafe"/>
  </r>
  <r>
    <n v="266"/>
    <x v="4"/>
    <n v="20"/>
    <m/>
    <s v="06.07.2015"/>
    <n v="1"/>
    <n v="2110"/>
    <n v="5329"/>
    <n v="5329"/>
    <n v="2110"/>
    <n v="54352"/>
    <n v="0"/>
    <n v="56462"/>
    <s v="NDTC"/>
  </r>
  <r>
    <n v="267"/>
    <x v="2"/>
    <n v="20"/>
    <m/>
    <s v="06.07.2015"/>
    <n v="1"/>
    <n v="1985"/>
    <n v="5330"/>
    <n v="5330"/>
    <n v="1985"/>
    <n v="43869"/>
    <n v="0"/>
    <n v="45854"/>
    <s v="NDTC"/>
  </r>
  <r>
    <n v="268"/>
    <x v="2"/>
    <n v="20"/>
    <m/>
    <s v="07.07.2015"/>
    <n v="1"/>
    <n v="1310"/>
    <n v="5316"/>
    <n v="5344"/>
    <n v="1310"/>
    <n v="43869"/>
    <n v="0"/>
    <n v="45179"/>
    <s v="NDTC"/>
  </r>
  <r>
    <n v="269"/>
    <x v="6"/>
    <n v="20"/>
    <m/>
    <s v="07.07.2015"/>
    <n v="7"/>
    <n v="1329"/>
    <n v="5317"/>
    <n v="5345"/>
    <n v="9303"/>
    <n v="110360"/>
    <n v="0"/>
    <n v="119663"/>
    <s v="Supersafe"/>
  </r>
  <r>
    <n v="270"/>
    <x v="16"/>
    <n v="20"/>
    <m/>
    <s v="07.07.2015"/>
    <n v="1.75"/>
    <n v="1367"/>
    <n v="5318"/>
    <n v="5346"/>
    <n v="2392.25"/>
    <n v="31425"/>
    <n v="0"/>
    <n v="33817.25"/>
    <s v="NDTC"/>
  </r>
  <r>
    <n v="271"/>
    <x v="18"/>
    <n v="20"/>
    <m/>
    <s v="07.07.2015"/>
    <n v="2"/>
    <n v="1406"/>
    <n v="5319"/>
    <n v="5347"/>
    <n v="2812"/>
    <n v="39890"/>
    <n v="0"/>
    <n v="42702"/>
    <s v="NDTC"/>
  </r>
  <r>
    <n v="272"/>
    <x v="5"/>
    <n v="20"/>
    <m/>
    <s v="07.07.2015"/>
    <n v="1"/>
    <n v="1711"/>
    <n v="5350"/>
    <n v="5348"/>
    <n v="1711"/>
    <n v="33374"/>
    <n v="0"/>
    <n v="35085"/>
    <s v="NDTC"/>
  </r>
  <r>
    <n v="273"/>
    <x v="11"/>
    <n v="15"/>
    <m/>
    <s v="07.07.2015"/>
    <n v="1"/>
    <n v="953"/>
    <n v="5351"/>
    <n v="5349"/>
    <n v="953"/>
    <n v="11278"/>
    <n v="0"/>
    <n v="12231"/>
    <s v="NDTC"/>
  </r>
  <r>
    <n v="274"/>
    <x v="14"/>
    <n v="20"/>
    <m/>
    <s v="07.07.2015"/>
    <n v="2"/>
    <n v="1280"/>
    <n v="5352"/>
    <n v="5350"/>
    <n v="2560"/>
    <n v="26414"/>
    <n v="0"/>
    <n v="28974"/>
    <s v="NDTC"/>
  </r>
  <r>
    <n v="275"/>
    <x v="15"/>
    <n v="15"/>
    <m/>
    <s v="07.07.2015"/>
    <n v="1.5"/>
    <n v="1094"/>
    <n v="5353"/>
    <n v="5351"/>
    <n v="1641"/>
    <n v="10978"/>
    <n v="0"/>
    <n v="12619"/>
    <s v="NDTC"/>
  </r>
  <r>
    <n v="276"/>
    <x v="4"/>
    <n v="20"/>
    <m/>
    <s v="08.07.2015"/>
    <n v="1"/>
    <n v="1804"/>
    <n v="5391"/>
    <n v="5361"/>
    <n v="1804"/>
    <n v="54342"/>
    <n v="0"/>
    <n v="56146"/>
    <s v="NDTC"/>
  </r>
  <r>
    <n v="277"/>
    <x v="17"/>
    <n v="9"/>
    <m/>
    <s v="08.07.2015"/>
    <n v="1.5"/>
    <n v="663"/>
    <n v="5392"/>
    <n v="5362"/>
    <n v="994.5"/>
    <n v="9500"/>
    <n v="0"/>
    <n v="10494.5"/>
    <s v="NDTC"/>
  </r>
  <r>
    <n v="278"/>
    <x v="8"/>
    <n v="20"/>
    <m/>
    <s v="08.07.2015"/>
    <n v="4"/>
    <n v="1479"/>
    <n v="5393"/>
    <n v="5363"/>
    <n v="5916"/>
    <n v="72292"/>
    <n v="0"/>
    <n v="78208"/>
    <s v="NDTC"/>
  </r>
  <r>
    <n v="279"/>
    <x v="10"/>
    <n v="20"/>
    <m/>
    <s v="08.07.2015"/>
    <n v="4"/>
    <n v="1260"/>
    <n v="5394"/>
    <n v="5364"/>
    <n v="5040"/>
    <n v="85222"/>
    <n v="0"/>
    <n v="90262"/>
    <s v="NDTC"/>
  </r>
  <r>
    <n v="280"/>
    <x v="3"/>
    <n v="20"/>
    <m/>
    <s v="08.07.2015"/>
    <n v="1"/>
    <n v="1438"/>
    <n v="5395"/>
    <n v="5365"/>
    <n v="1438"/>
    <n v="31367"/>
    <n v="0"/>
    <n v="32805"/>
    <s v="NDTC"/>
  </r>
  <r>
    <n v="281"/>
    <x v="12"/>
    <n v="20"/>
    <m/>
    <s v="09.07.2015"/>
    <n v="1.7"/>
    <n v="1441"/>
    <n v="5396"/>
    <n v="5377"/>
    <n v="2449.6999999999998"/>
    <n v="55840"/>
    <n v="0"/>
    <n v="58289.7"/>
    <s v="NDTC"/>
  </r>
  <r>
    <n v="282"/>
    <x v="9"/>
    <n v="20"/>
    <m/>
    <s v="09.07.2015"/>
    <n v="3"/>
    <n v="1370"/>
    <n v="5397"/>
    <n v="5378"/>
    <n v="4110"/>
    <n v="53352"/>
    <n v="0"/>
    <n v="57462"/>
    <s v="NDTC"/>
  </r>
  <r>
    <n v="283"/>
    <x v="1"/>
    <n v="20"/>
    <m/>
    <s v="10.07.2015"/>
    <n v="1.5"/>
    <n v="1361"/>
    <n v="5398"/>
    <n v="5393"/>
    <n v="2041.5"/>
    <n v="92000"/>
    <n v="0"/>
    <n v="94041.5"/>
    <s v="DARCL"/>
  </r>
  <r>
    <n v="284"/>
    <x v="1"/>
    <n v="20"/>
    <m/>
    <s v="10.07.2015"/>
    <n v="1.5"/>
    <n v="1360"/>
    <n v="5399"/>
    <n v="5394"/>
    <n v="2040"/>
    <n v="92000"/>
    <n v="0"/>
    <n v="94040"/>
    <s v="DARCL"/>
  </r>
  <r>
    <n v="285"/>
    <x v="0"/>
    <n v="20"/>
    <m/>
    <s v="10.07.2015"/>
    <n v="0"/>
    <n v="1360"/>
    <n v="5410"/>
    <n v="5395"/>
    <n v="0"/>
    <n v="47040"/>
    <n v="0"/>
    <n v="47040"/>
    <s v="Supersafe"/>
  </r>
  <r>
    <n v="286"/>
    <x v="1"/>
    <n v="20"/>
    <m/>
    <s v="11.07.2015"/>
    <n v="1.5"/>
    <n v="1360"/>
    <n v="5411"/>
    <n v="5396"/>
    <n v="2040"/>
    <n v="94000"/>
    <n v="0"/>
    <n v="96040"/>
    <s v="DARCL"/>
  </r>
  <r>
    <n v="287"/>
    <x v="18"/>
    <n v="20"/>
    <m/>
    <s v="11.07.2015"/>
    <n v="2"/>
    <n v="1325"/>
    <n v="5412"/>
    <n v="5397"/>
    <n v="2650"/>
    <n v="39890"/>
    <n v="0"/>
    <n v="42540"/>
    <s v="NDTC"/>
  </r>
  <r>
    <n v="288"/>
    <x v="18"/>
    <n v="20"/>
    <m/>
    <s v="11.07.2015"/>
    <n v="2"/>
    <n v="1436"/>
    <n v="5413"/>
    <n v="5398"/>
    <n v="2872"/>
    <n v="39890"/>
    <n v="0"/>
    <n v="42762"/>
    <s v="NDTC"/>
  </r>
  <r>
    <n v="289"/>
    <x v="7"/>
    <n v="20"/>
    <m/>
    <s v="13.07.2015"/>
    <n v="2.5"/>
    <n v="1398"/>
    <n v="5414"/>
    <n v="5414"/>
    <n v="3495"/>
    <n v="61797"/>
    <n v="3000"/>
    <n v="68292"/>
    <s v="NDTC"/>
  </r>
  <r>
    <n v="290"/>
    <x v="11"/>
    <n v="15"/>
    <m/>
    <s v="13.07.2015"/>
    <n v="1"/>
    <n v="950"/>
    <n v="5415"/>
    <n v="5415"/>
    <n v="950"/>
    <n v="11278"/>
    <n v="0"/>
    <n v="12228"/>
    <s v="NDTC"/>
  </r>
  <r>
    <n v="291"/>
    <x v="9"/>
    <n v="20"/>
    <m/>
    <s v="13.07.2015"/>
    <n v="3"/>
    <n v="1365"/>
    <n v="5416"/>
    <n v="5416"/>
    <n v="4095"/>
    <n v="53352"/>
    <n v="0"/>
    <n v="57447"/>
    <s v="NDTC"/>
  </r>
  <r>
    <n v="292"/>
    <x v="5"/>
    <n v="20"/>
    <m/>
    <s v="13.07.2015"/>
    <n v="1"/>
    <n v="1314"/>
    <n v="5417"/>
    <n v="5417"/>
    <n v="1314"/>
    <n v="33374"/>
    <n v="0"/>
    <n v="34688"/>
    <s v="NDTC"/>
  </r>
  <r>
    <n v="293"/>
    <x v="3"/>
    <n v="20"/>
    <m/>
    <s v="13.07.2015"/>
    <n v="1"/>
    <n v="1255"/>
    <n v="5418"/>
    <n v="5418"/>
    <n v="1255"/>
    <n v="31367"/>
    <n v="0"/>
    <n v="32622"/>
    <s v="NDTC"/>
  </r>
  <r>
    <n v="294"/>
    <x v="21"/>
    <n v="20"/>
    <m/>
    <s v="13.07.2015"/>
    <n v="1"/>
    <n v="1029"/>
    <n v="5419"/>
    <n v="5419"/>
    <n v="1029"/>
    <n v="69824"/>
    <n v="0"/>
    <n v="70853"/>
    <s v="NDTC"/>
  </r>
  <r>
    <n v="295"/>
    <x v="13"/>
    <n v="20"/>
    <m/>
    <s v="13.07.2015"/>
    <n v="2"/>
    <n v="1282"/>
    <n v="5420"/>
    <n v="5420"/>
    <n v="2564"/>
    <n v="20443"/>
    <n v="0"/>
    <n v="23007"/>
    <s v="NDTC"/>
  </r>
  <r>
    <n v="296"/>
    <x v="17"/>
    <n v="9"/>
    <m/>
    <s v="14.07.2015"/>
    <n v="1.5"/>
    <n v="565"/>
    <n v="5455"/>
    <n v="5422"/>
    <n v="847.5"/>
    <n v="9500"/>
    <n v="0"/>
    <n v="10347.5"/>
    <s v="NDTC"/>
  </r>
  <r>
    <n v="297"/>
    <x v="1"/>
    <n v="20"/>
    <m/>
    <s v="14.07.2015"/>
    <n v="1.5"/>
    <n v="1450"/>
    <n v="5456"/>
    <n v="5423"/>
    <n v="2175"/>
    <n v="94000"/>
    <n v="0"/>
    <n v="96175"/>
    <s v="Supersafe"/>
  </r>
  <r>
    <n v="298"/>
    <x v="0"/>
    <n v="20"/>
    <m/>
    <s v="15.07.2015"/>
    <n v="0"/>
    <n v="1391"/>
    <n v="5457"/>
    <n v="5432"/>
    <n v="0"/>
    <n v="47040"/>
    <n v="0"/>
    <n v="47040"/>
    <s v="Supersafe"/>
  </r>
  <r>
    <n v="299"/>
    <x v="8"/>
    <n v="20"/>
    <m/>
    <s v="15.07.2015"/>
    <n v="4"/>
    <n v="1442"/>
    <n v="5458"/>
    <n v="5433"/>
    <n v="5768"/>
    <n v="72292"/>
    <n v="0"/>
    <n v="78060"/>
    <s v="NDTC"/>
  </r>
  <r>
    <n v="300"/>
    <x v="17"/>
    <n v="15"/>
    <m/>
    <s v="16.07.2015"/>
    <n v="1.5"/>
    <n v="988"/>
    <n v="5459"/>
    <n v="5442"/>
    <n v="1482"/>
    <n v="12905"/>
    <n v="0"/>
    <n v="14387"/>
    <s v="Supersafe"/>
  </r>
  <r>
    <n v="301"/>
    <x v="14"/>
    <n v="20"/>
    <m/>
    <s v="16.07.2015"/>
    <n v="2"/>
    <n v="1255"/>
    <n v="5462"/>
    <n v="5443"/>
    <n v="2510"/>
    <n v="26000"/>
    <n v="0"/>
    <n v="28510"/>
    <s v="T S logistics"/>
  </r>
  <r>
    <n v="302"/>
    <x v="0"/>
    <n v="20"/>
    <m/>
    <s v="17.07.2015"/>
    <n v="0"/>
    <n v="1360"/>
    <n v="5506"/>
    <n v="5448"/>
    <n v="0"/>
    <n v="47040"/>
    <n v="0"/>
    <n v="47040"/>
    <s v="Supersafe"/>
  </r>
  <r>
    <n v="303"/>
    <x v="5"/>
    <n v="20"/>
    <m/>
    <s v="17.07.2015"/>
    <n v="1"/>
    <n v="1529"/>
    <n v="5507"/>
    <n v="5449"/>
    <n v="1529"/>
    <n v="34034"/>
    <n v="0"/>
    <n v="35563"/>
    <s v="NDTC"/>
  </r>
  <r>
    <n v="304"/>
    <x v="12"/>
    <n v="20"/>
    <m/>
    <s v="17.07.2015"/>
    <n v="1.7"/>
    <n v="1279"/>
    <n v="5508"/>
    <n v="5460"/>
    <n v="2174.2999999999997"/>
    <n v="56683"/>
    <n v="0"/>
    <n v="58857.3"/>
    <s v="NDTC"/>
  </r>
  <r>
    <n v="305"/>
    <x v="9"/>
    <n v="20"/>
    <m/>
    <s v="18.07.2015"/>
    <n v="3"/>
    <n v="1384"/>
    <n v="5509"/>
    <n v="5465"/>
    <n v="4152"/>
    <n v="54109"/>
    <n v="0"/>
    <n v="58261"/>
    <s v="NDTC"/>
  </r>
  <r>
    <n v="306"/>
    <x v="1"/>
    <n v="20"/>
    <m/>
    <s v="18.07.2015"/>
    <n v="1.5"/>
    <n v="1498"/>
    <n v="5510"/>
    <n v="5469"/>
    <n v="2247"/>
    <n v="94000"/>
    <n v="0"/>
    <n v="96247"/>
    <s v="DARCL"/>
  </r>
  <r>
    <n v="307"/>
    <x v="2"/>
    <n v="20"/>
    <m/>
    <s v="18.07.2015"/>
    <n v="1"/>
    <n v="1592"/>
    <n v="5511"/>
    <n v="5472"/>
    <n v="1592"/>
    <n v="44540"/>
    <n v="0"/>
    <n v="46132"/>
    <s v="NDTC"/>
  </r>
  <r>
    <n v="308"/>
    <x v="4"/>
    <n v="20"/>
    <m/>
    <s v="18.07.2015"/>
    <n v="1"/>
    <n v="1645"/>
    <n v="5512"/>
    <n v="5473"/>
    <n v="1645"/>
    <n v="55166"/>
    <n v="0"/>
    <n v="56811"/>
    <s v="NDTC"/>
  </r>
  <r>
    <n v="309"/>
    <x v="7"/>
    <n v="20"/>
    <m/>
    <s v="20.07.2015"/>
    <n v="2.5"/>
    <n v="1579"/>
    <n v="5513"/>
    <n v="5475"/>
    <n v="3947.5"/>
    <n v="62800"/>
    <n v="3000"/>
    <n v="69747.5"/>
    <s v="NDTC"/>
  </r>
  <r>
    <n v="310"/>
    <x v="5"/>
    <n v="20"/>
    <m/>
    <s v="20.07.2015"/>
    <n v="1"/>
    <n v="1365"/>
    <n v="5514"/>
    <n v="5476"/>
    <n v="1365"/>
    <n v="34034"/>
    <n v="0"/>
    <n v="35399"/>
    <s v="NDTC"/>
  </r>
  <r>
    <n v="311"/>
    <x v="3"/>
    <n v="20"/>
    <m/>
    <s v="20.07.2015"/>
    <n v="1"/>
    <n v="1308"/>
    <n v="5515"/>
    <n v="5477"/>
    <n v="1308"/>
    <n v="32043"/>
    <n v="0"/>
    <n v="33351"/>
    <s v="NDTC"/>
  </r>
  <r>
    <n v="312"/>
    <x v="3"/>
    <n v="20"/>
    <m/>
    <s v="21.07.2015"/>
    <n v="1"/>
    <n v="1257"/>
    <n v="5516"/>
    <n v="5478"/>
    <n v="1257"/>
    <n v="32043"/>
    <n v="0"/>
    <n v="33300"/>
    <s v="NDTC"/>
  </r>
  <r>
    <n v="313"/>
    <x v="17"/>
    <n v="9"/>
    <m/>
    <s v="21.07.2015"/>
    <n v="1.5"/>
    <n v="620"/>
    <n v="5517"/>
    <n v="5479"/>
    <n v="930"/>
    <n v="9500"/>
    <n v="0"/>
    <n v="10430"/>
    <s v="NDTC"/>
  </r>
  <r>
    <n v="314"/>
    <x v="0"/>
    <n v="20"/>
    <m/>
    <s v="21.07.2015"/>
    <n v="0"/>
    <n v="1336"/>
    <n v="5518"/>
    <n v="5480"/>
    <n v="0"/>
    <n v="47040"/>
    <n v="0"/>
    <n v="47040"/>
    <s v="Supersafe"/>
  </r>
  <r>
    <n v="315"/>
    <x v="13"/>
    <n v="20"/>
    <m/>
    <s v="21.07.2015"/>
    <n v="2"/>
    <n v="1284"/>
    <n v="5519"/>
    <n v="5481"/>
    <n v="2568"/>
    <n v="20729"/>
    <n v="0"/>
    <n v="23297"/>
    <s v="NDTC"/>
  </r>
  <r>
    <n v="316"/>
    <x v="8"/>
    <n v="20"/>
    <m/>
    <s v="21.07.2015"/>
    <n v="4"/>
    <n v="1546"/>
    <n v="5520"/>
    <n v="5482"/>
    <n v="6184"/>
    <n v="73360"/>
    <n v="0"/>
    <n v="79544"/>
    <s v="NDTC"/>
  </r>
  <r>
    <n v="317"/>
    <x v="11"/>
    <n v="9"/>
    <m/>
    <s v="21.07.2015"/>
    <n v="1"/>
    <n v="551"/>
    <n v="5521"/>
    <n v="5483"/>
    <n v="551"/>
    <n v="9300"/>
    <n v="0"/>
    <n v="9851"/>
    <s v="NDTC"/>
  </r>
  <r>
    <n v="318"/>
    <x v="20"/>
    <n v="20"/>
    <m/>
    <s v="21.07.2015"/>
    <n v="3.5"/>
    <n v="1148"/>
    <n v="5522"/>
    <n v="5484"/>
    <n v="4018"/>
    <n v="72500"/>
    <n v="0"/>
    <n v="76518"/>
    <s v="NDTC"/>
  </r>
  <r>
    <n v="319"/>
    <x v="10"/>
    <n v="20"/>
    <m/>
    <s v="21.07.2015"/>
    <n v="4"/>
    <n v="1259"/>
    <n v="5523"/>
    <n v="5493"/>
    <n v="5036"/>
    <n v="89000"/>
    <n v="0"/>
    <n v="94036"/>
    <s v="NDTC"/>
  </r>
  <r>
    <n v="320"/>
    <x v="3"/>
    <n v="20"/>
    <m/>
    <s v="22.07.2015"/>
    <n v="1"/>
    <n v="1240"/>
    <n v="5524"/>
    <n v="5494"/>
    <n v="1240"/>
    <n v="32043"/>
    <n v="0"/>
    <n v="33283"/>
    <s v="NDTC"/>
  </r>
  <r>
    <n v="321"/>
    <x v="4"/>
    <n v="20"/>
    <m/>
    <s v="22.07.2015"/>
    <n v="1"/>
    <n v="1458"/>
    <n v="5525"/>
    <n v="5495"/>
    <n v="1458"/>
    <n v="55166"/>
    <n v="0"/>
    <n v="56624"/>
    <s v="NDTC"/>
  </r>
  <r>
    <n v="322"/>
    <x v="2"/>
    <n v="20"/>
    <m/>
    <s v="22.07.2015"/>
    <n v="1"/>
    <n v="1479"/>
    <n v="5526"/>
    <n v="5496"/>
    <n v="1479"/>
    <n v="44540"/>
    <n v="0"/>
    <n v="46019"/>
    <s v="NDTC"/>
  </r>
  <r>
    <n v="323"/>
    <x v="5"/>
    <n v="20"/>
    <m/>
    <s v="22.07.2015"/>
    <n v="1"/>
    <n v="1409"/>
    <n v="5526"/>
    <n v="5497"/>
    <n v="1409"/>
    <n v="34034"/>
    <n v="0"/>
    <n v="35443"/>
    <s v="NDTC"/>
  </r>
  <r>
    <n v="324"/>
    <x v="18"/>
    <n v="20"/>
    <m/>
    <s v="22.07.2015"/>
    <n v="2"/>
    <n v="1582"/>
    <n v="5527"/>
    <n v="5498"/>
    <n v="3164"/>
    <n v="43500"/>
    <n v="0"/>
    <n v="46664"/>
    <s v="NDTC"/>
  </r>
  <r>
    <n v="325"/>
    <x v="1"/>
    <n v="40"/>
    <m/>
    <s v="23.07.2015"/>
    <n v="1.5"/>
    <n v="3012"/>
    <n v="5529"/>
    <n v="5502"/>
    <n v="4518"/>
    <n v="184000"/>
    <n v="0"/>
    <n v="188518"/>
    <s v="DARCL"/>
  </r>
  <r>
    <n v="326"/>
    <x v="6"/>
    <n v="20"/>
    <m/>
    <s v="23.07.2015"/>
    <n v="7"/>
    <n v="1377"/>
    <n v="5530"/>
    <n v="5503"/>
    <n v="9639"/>
    <n v="110360"/>
    <n v="0"/>
    <n v="119999"/>
    <s v="Supersafe"/>
  </r>
  <r>
    <n v="327"/>
    <x v="19"/>
    <n v="20"/>
    <m/>
    <s v="23.07.2015"/>
    <n v="1.75"/>
    <n v="1306"/>
    <n v="5532"/>
    <n v="5504"/>
    <n v="2285.5"/>
    <n v="44220"/>
    <n v="0"/>
    <n v="46505.5"/>
    <s v="NDTC"/>
  </r>
  <r>
    <n v="328"/>
    <x v="4"/>
    <n v="20"/>
    <m/>
    <s v="24.07.2015"/>
    <n v="1"/>
    <n v="1297"/>
    <n v="5533"/>
    <n v="5520"/>
    <n v="1297"/>
    <n v="55166"/>
    <n v="0"/>
    <n v="56463"/>
    <s v="NDTC"/>
  </r>
  <r>
    <n v="329"/>
    <x v="2"/>
    <n v="20"/>
    <m/>
    <s v="24.07.2015"/>
    <n v="1"/>
    <n v="1388"/>
    <n v="5534"/>
    <n v="5521"/>
    <n v="1388"/>
    <n v="44540"/>
    <n v="0"/>
    <n v="45928"/>
    <s v="NDTC"/>
  </r>
  <r>
    <n v="330"/>
    <x v="5"/>
    <n v="20"/>
    <m/>
    <s v="24.07.2015"/>
    <n v="1"/>
    <n v="1338"/>
    <n v="5535"/>
    <n v="5522"/>
    <n v="1338"/>
    <n v="34034"/>
    <n v="0"/>
    <n v="35372"/>
    <s v="NDTC"/>
  </r>
  <r>
    <n v="331"/>
    <x v="7"/>
    <n v="20"/>
    <m/>
    <s v="24.07.2015"/>
    <n v="2.5"/>
    <n v="1717"/>
    <n v="5536"/>
    <n v="5523"/>
    <n v="4292.5"/>
    <n v="64500"/>
    <n v="3000"/>
    <n v="71792.5"/>
    <s v="NDTC"/>
  </r>
  <r>
    <n v="332"/>
    <x v="15"/>
    <n v="15"/>
    <m/>
    <s v="25.07.2015"/>
    <n v="1.5"/>
    <n v="1170"/>
    <n v="5540"/>
    <n v="5532"/>
    <n v="1755"/>
    <n v="11112"/>
    <n v="0"/>
    <n v="12867"/>
    <s v="NDTC"/>
  </r>
  <r>
    <n v="333"/>
    <x v="4"/>
    <n v="20"/>
    <m/>
    <s v="25.07.2015"/>
    <n v="1"/>
    <n v="1327"/>
    <n v="5541"/>
    <n v="5533"/>
    <n v="1327"/>
    <n v="55166"/>
    <n v="0"/>
    <n v="56493"/>
    <s v="NDTC"/>
  </r>
  <r>
    <n v="334"/>
    <x v="14"/>
    <n v="20"/>
    <m/>
    <s v="25.07.2015"/>
    <n v="2"/>
    <n v="1286"/>
    <n v="5542"/>
    <n v="5534"/>
    <n v="2572"/>
    <n v="26845"/>
    <n v="0"/>
    <n v="29417"/>
    <s v="NDTC"/>
  </r>
  <r>
    <n v="335"/>
    <x v="4"/>
    <n v="20"/>
    <m/>
    <s v="25.07.2015"/>
    <n v="1"/>
    <n v="1565"/>
    <n v="5543"/>
    <n v="5535"/>
    <n v="1565"/>
    <n v="55166"/>
    <n v="0"/>
    <n v="56731"/>
    <s v="NDTC"/>
  </r>
  <r>
    <n v="336"/>
    <x v="4"/>
    <n v="20"/>
    <m/>
    <s v="25.07.2015"/>
    <n v="1"/>
    <n v="1565"/>
    <n v="5544"/>
    <n v="5536"/>
    <n v="1565"/>
    <n v="55166"/>
    <n v="0"/>
    <n v="56731"/>
    <s v="NDTC"/>
  </r>
  <r>
    <n v="337"/>
    <x v="3"/>
    <n v="20"/>
    <m/>
    <s v="27.07.2015"/>
    <n v="1"/>
    <n v="1258"/>
    <n v="5545"/>
    <n v="5551"/>
    <n v="1258"/>
    <n v="32043"/>
    <n v="0"/>
    <n v="33301"/>
    <s v="NDTC"/>
  </r>
  <r>
    <n v="338"/>
    <x v="11"/>
    <n v="15"/>
    <m/>
    <s v="27.07.2015"/>
    <n v="1"/>
    <n v="982"/>
    <n v="5546"/>
    <n v="5552"/>
    <n v="982"/>
    <n v="11392"/>
    <n v="0"/>
    <n v="12374"/>
    <s v="NDTC"/>
  </r>
  <r>
    <n v="339"/>
    <x v="0"/>
    <n v="20"/>
    <m/>
    <s v="27.07.2015"/>
    <n v="0"/>
    <n v="1315"/>
    <n v="5570"/>
    <n v="5553"/>
    <n v="0"/>
    <n v="47040"/>
    <n v="0"/>
    <n v="47040"/>
    <s v="Supersafe"/>
  </r>
  <r>
    <n v="340"/>
    <x v="5"/>
    <n v="20"/>
    <m/>
    <s v="28.07.2015"/>
    <n v="1"/>
    <n v="1245"/>
    <n v="5547"/>
    <n v="5560"/>
    <n v="1245"/>
    <n v="34034"/>
    <n v="0"/>
    <n v="35279"/>
    <s v="NDTC"/>
  </r>
  <r>
    <n v="341"/>
    <x v="2"/>
    <n v="20"/>
    <m/>
    <s v="28.07.2015"/>
    <n v="1"/>
    <n v="1444"/>
    <n v="5548"/>
    <n v="5561"/>
    <n v="1444"/>
    <n v="44540"/>
    <n v="0"/>
    <n v="45984"/>
    <s v="NDTC"/>
  </r>
  <r>
    <n v="342"/>
    <x v="0"/>
    <n v="20"/>
    <m/>
    <s v="28.07.2015"/>
    <n v="0"/>
    <n v="1305"/>
    <n v="5571"/>
    <n v="5562"/>
    <n v="0"/>
    <n v="47040"/>
    <n v="0"/>
    <n v="47040"/>
    <s v="Supersafe"/>
  </r>
  <r>
    <n v="343"/>
    <x v="17"/>
    <n v="9"/>
    <m/>
    <s v="28.07.2015"/>
    <n v="1.5"/>
    <n v="608"/>
    <n v="5549"/>
    <n v="5563"/>
    <n v="912"/>
    <n v="9500"/>
    <n v="0"/>
    <n v="10412"/>
    <s v="NDTC"/>
  </r>
  <r>
    <n v="344"/>
    <x v="14"/>
    <n v="15"/>
    <m/>
    <s v="28.07.2015"/>
    <n v="2"/>
    <n v="1018"/>
    <n v="5550"/>
    <n v="5564"/>
    <n v="2036"/>
    <n v="20000"/>
    <n v="0"/>
    <n v="22036"/>
    <s v="NDTC"/>
  </r>
  <r>
    <n v="345"/>
    <x v="16"/>
    <n v="20"/>
    <m/>
    <s v="28.07.2015"/>
    <n v="1.75"/>
    <n v="1605"/>
    <n v="5551"/>
    <n v="5565"/>
    <n v="2808.75"/>
    <n v="36000"/>
    <n v="0"/>
    <n v="38808.75"/>
    <s v="NDTC"/>
  </r>
  <r>
    <n v="346"/>
    <x v="4"/>
    <n v="20"/>
    <m/>
    <s v="29.07.2015"/>
    <n v="1"/>
    <n v="1520"/>
    <n v="5552"/>
    <n v="5566"/>
    <n v="1520"/>
    <n v="55166"/>
    <n v="0"/>
    <n v="56686"/>
    <s v="NDTC"/>
  </r>
  <r>
    <n v="347"/>
    <x v="13"/>
    <n v="20"/>
    <m/>
    <s v="29.07.2015"/>
    <n v="2"/>
    <n v="1308"/>
    <n v="5553"/>
    <n v="5567"/>
    <n v="2616"/>
    <n v="20729"/>
    <n v="0"/>
    <n v="23345"/>
    <s v="NDTC"/>
  </r>
  <r>
    <n v="348"/>
    <x v="15"/>
    <n v="15"/>
    <m/>
    <s v="30.07.2015"/>
    <n v="1.5"/>
    <n v="999"/>
    <n v="5567"/>
    <n v="5573"/>
    <n v="1498.5"/>
    <n v="11112"/>
    <n v="0"/>
    <n v="12610.5"/>
    <s v="NDTC"/>
  </r>
  <r>
    <n v="349"/>
    <x v="11"/>
    <n v="15"/>
    <m/>
    <s v="30.07.3006"/>
    <n v="1"/>
    <n v="807"/>
    <n v="5568"/>
    <n v="5574"/>
    <n v="807"/>
    <n v="11392"/>
    <n v="0"/>
    <n v="12199"/>
    <s v="NDTC"/>
  </r>
  <r>
    <n v="350"/>
    <x v="8"/>
    <n v="20"/>
    <m/>
    <s v="31.07.2015"/>
    <n v="4"/>
    <n v="1550"/>
    <n v="5569"/>
    <n v="5575"/>
    <n v="6200"/>
    <n v="73360"/>
    <n v="0"/>
    <n v="79560"/>
    <s v="NDTC"/>
  </r>
  <r>
    <n v="351"/>
    <x v="1"/>
    <n v="20"/>
    <m/>
    <s v="04.04.2015"/>
    <n v="1.5"/>
    <n v="1360"/>
    <n v="5796"/>
    <n v="5600"/>
    <n v="2040"/>
    <n v="92000"/>
    <m/>
    <n v="94040"/>
    <s v="Supersafe"/>
  </r>
  <r>
    <n v="352"/>
    <x v="1"/>
    <n v="20"/>
    <m/>
    <s v="04.04.2015"/>
    <n v="1.5"/>
    <n v="1462"/>
    <n v="5797"/>
    <n v="5601"/>
    <n v="2193"/>
    <n v="92000"/>
    <m/>
    <n v="94193"/>
    <s v="Supersafe"/>
  </r>
  <r>
    <n v="353"/>
    <x v="17"/>
    <n v="15"/>
    <m/>
    <s v="04.04.2015"/>
    <n v="1.5"/>
    <n v="1023"/>
    <n v="5841"/>
    <n v="5602"/>
    <n v="1534.5"/>
    <n v="11610"/>
    <m/>
    <n v="13144.5"/>
    <s v="Supersafe"/>
  </r>
  <r>
    <n v="354"/>
    <x v="0"/>
    <n v="20"/>
    <m/>
    <s v="05.08.2015"/>
    <n v="0"/>
    <n v="1395"/>
    <n v="5798"/>
    <n v="5620"/>
    <n v="0"/>
    <n v="47880"/>
    <m/>
    <n v="47880"/>
    <s v="T S logistics"/>
  </r>
  <r>
    <n v="355"/>
    <x v="6"/>
    <n v="20"/>
    <m/>
    <s v="05.08.2015"/>
    <n v="7"/>
    <n v="1310"/>
    <n v="5799"/>
    <n v="5621"/>
    <n v="9170"/>
    <n v="120680"/>
    <m/>
    <n v="129850"/>
    <s v="Supersafe"/>
  </r>
  <r>
    <n v="356"/>
    <x v="8"/>
    <n v="20"/>
    <m/>
    <s v="05.08.2015"/>
    <n v="4"/>
    <n v="1514"/>
    <n v="5800"/>
    <n v="5622"/>
    <n v="6056"/>
    <n v="77780"/>
    <m/>
    <n v="83836"/>
    <s v="ShreeGauraav"/>
  </r>
  <r>
    <n v="357"/>
    <x v="10"/>
    <n v="20"/>
    <m/>
    <s v="05.08.2015"/>
    <n v="4"/>
    <n v="1252"/>
    <n v="5801"/>
    <n v="5623"/>
    <n v="5008"/>
    <n v="89640"/>
    <m/>
    <n v="94648"/>
    <s v="T S logistics"/>
  </r>
  <r>
    <n v="358"/>
    <x v="15"/>
    <n v="15"/>
    <m/>
    <s v="06.08.2015"/>
    <n v="1.5"/>
    <n v="1144"/>
    <n v="5802"/>
    <n v="5631"/>
    <n v="1716"/>
    <n v="10860"/>
    <m/>
    <n v="12576"/>
    <s v="Supersafe"/>
  </r>
  <r>
    <n v="359"/>
    <x v="3"/>
    <n v="20"/>
    <m/>
    <s v="06.08.2015"/>
    <n v="1"/>
    <n v="1421"/>
    <n v="5803"/>
    <n v="5632"/>
    <n v="1421"/>
    <n v="32580"/>
    <m/>
    <n v="34001"/>
    <s v="Supersafe"/>
  </r>
  <r>
    <n v="360"/>
    <x v="1"/>
    <n v="20"/>
    <m/>
    <s v="06.08.2015"/>
    <n v="1.5"/>
    <n v="1360"/>
    <n v="5804"/>
    <n v="5633"/>
    <n v="2040"/>
    <n v="94000"/>
    <m/>
    <n v="96040"/>
    <s v="DARCL"/>
  </r>
  <r>
    <n v="361"/>
    <x v="9"/>
    <n v="20"/>
    <m/>
    <s v="07.08.2015"/>
    <n v="3"/>
    <n v="1351"/>
    <n v="5805"/>
    <n v="5879"/>
    <n v="4053"/>
    <n v="62440"/>
    <m/>
    <n v="66493"/>
    <s v="ShreeGauraav"/>
  </r>
  <r>
    <n v="362"/>
    <x v="0"/>
    <n v="20"/>
    <m/>
    <s v="08.08.2015"/>
    <n v="0"/>
    <n v="1268"/>
    <n v="5806"/>
    <n v="5659"/>
    <n v="0"/>
    <n v="47880"/>
    <m/>
    <n v="47880"/>
    <s v="T S logistics"/>
  </r>
  <r>
    <n v="363"/>
    <x v="1"/>
    <n v="20"/>
    <m/>
    <s v="08.08.2015"/>
    <n v="1.5"/>
    <n v="1418"/>
    <n v="5807"/>
    <n v="5660"/>
    <n v="2127"/>
    <n v="94000"/>
    <m/>
    <n v="96127"/>
    <s v="Supersafe"/>
  </r>
  <r>
    <n v="364"/>
    <x v="4"/>
    <n v="20"/>
    <m/>
    <s v="08.08.2015"/>
    <n v="1"/>
    <n v="1387"/>
    <n v="5808"/>
    <n v="5661"/>
    <n v="1387"/>
    <n v="61620"/>
    <m/>
    <n v="63007"/>
    <s v="T S logistics"/>
  </r>
  <r>
    <n v="365"/>
    <x v="12"/>
    <n v="20"/>
    <m/>
    <s v="08.08.2015"/>
    <n v="1.7"/>
    <n v="1414"/>
    <n v="5809"/>
    <n v="5662"/>
    <n v="2403.7999999999997"/>
    <n v="62600"/>
    <m/>
    <n v="65003.8"/>
    <s v="ShreeGauraav"/>
  </r>
  <r>
    <n v="366"/>
    <x v="15"/>
    <n v="15"/>
    <m/>
    <s v="10.08.2015"/>
    <n v="1.5"/>
    <n v="983"/>
    <n v="5810"/>
    <n v="5670"/>
    <n v="1474.5"/>
    <n v="10860"/>
    <m/>
    <n v="12334.5"/>
    <s v="Supersafe"/>
  </r>
  <r>
    <n v="367"/>
    <x v="9"/>
    <n v="20"/>
    <m/>
    <s v="10.08.2015"/>
    <n v="3"/>
    <n v="1437"/>
    <n v="5811"/>
    <n v="5671"/>
    <n v="4311"/>
    <n v="62440"/>
    <m/>
    <n v="66751"/>
    <s v="ShreeGauraav"/>
  </r>
  <r>
    <n v="368"/>
    <x v="2"/>
    <n v="20"/>
    <m/>
    <s v="10.08.2015"/>
    <n v="1"/>
    <n v="1348"/>
    <n v="5812"/>
    <n v="5672"/>
    <n v="1348"/>
    <n v="55500"/>
    <m/>
    <n v="56848"/>
    <s v="NDTC"/>
  </r>
  <r>
    <n v="369"/>
    <x v="4"/>
    <n v="20"/>
    <m/>
    <s v="11.08.2015"/>
    <n v="1"/>
    <n v="1342"/>
    <n v="5813"/>
    <n v="5691"/>
    <n v="1342"/>
    <n v="61620"/>
    <m/>
    <n v="62962"/>
    <s v="T S logistics"/>
  </r>
  <r>
    <n v="370"/>
    <x v="13"/>
    <n v="20"/>
    <m/>
    <s v="11.08.2015"/>
    <n v="2"/>
    <n v="1271"/>
    <n v="5814"/>
    <n v="5692"/>
    <n v="2542"/>
    <n v="20280"/>
    <m/>
    <n v="22822"/>
    <s v="T S logistics"/>
  </r>
  <r>
    <n v="371"/>
    <x v="7"/>
    <n v="20"/>
    <m/>
    <s v="11.08.2015"/>
    <n v="2.5"/>
    <n v="1386"/>
    <n v="5815"/>
    <n v="5693"/>
    <n v="3465"/>
    <n v="73500"/>
    <n v="3000"/>
    <n v="79965"/>
    <s v="NDTC"/>
  </r>
  <r>
    <n v="372"/>
    <x v="11"/>
    <n v="15"/>
    <m/>
    <s v="11.08.2015"/>
    <n v="1"/>
    <n v="959"/>
    <n v="5816"/>
    <n v="5694"/>
    <n v="959"/>
    <n v="11190"/>
    <m/>
    <n v="12149"/>
    <s v="Supersafe"/>
  </r>
  <r>
    <n v="373"/>
    <x v="6"/>
    <n v="20"/>
    <m/>
    <s v="11.08.2015"/>
    <n v="7"/>
    <n v="1281"/>
    <n v="5817"/>
    <n v="5695"/>
    <n v="8967"/>
    <n v="120680"/>
    <m/>
    <n v="129647"/>
    <s v="Supersafe"/>
  </r>
  <r>
    <n v="374"/>
    <x v="3"/>
    <n v="20"/>
    <m/>
    <s v="11.08.2015"/>
    <n v="1"/>
    <n v="1238"/>
    <n v="5818"/>
    <n v="5696"/>
    <n v="1238"/>
    <n v="32580"/>
    <m/>
    <n v="33818"/>
    <s v="Supersafe"/>
  </r>
  <r>
    <n v="375"/>
    <x v="8"/>
    <n v="20"/>
    <m/>
    <s v="12.08.2015"/>
    <n v="4"/>
    <n v="1425"/>
    <n v="5819"/>
    <n v="5697"/>
    <n v="5700"/>
    <n v="77780"/>
    <m/>
    <n v="83480"/>
    <s v="ShreeGauraav"/>
  </r>
  <r>
    <n v="376"/>
    <x v="21"/>
    <n v="20"/>
    <m/>
    <s v="12.08.2015"/>
    <n v="1"/>
    <n v="1440"/>
    <n v="5820"/>
    <n v="5698"/>
    <n v="1440"/>
    <n v="76380"/>
    <m/>
    <n v="77820"/>
    <s v="ShreeGauraav"/>
  </r>
  <r>
    <n v="377"/>
    <x v="14"/>
    <n v="20"/>
    <m/>
    <s v="12.08.2015"/>
    <n v="2"/>
    <n v="1253"/>
    <n v="5821"/>
    <n v="5699"/>
    <n v="2506"/>
    <n v="25220"/>
    <m/>
    <n v="27726"/>
    <s v="T S logistics"/>
  </r>
  <r>
    <n v="378"/>
    <x v="1"/>
    <n v="20"/>
    <m/>
    <s v="12.08.2015"/>
    <n v="1.5"/>
    <n v="1555"/>
    <n v="5822"/>
    <n v="5700"/>
    <n v="2332.5"/>
    <n v="94000"/>
    <m/>
    <n v="96332.5"/>
    <s v="DARCL"/>
  </r>
  <r>
    <n v="379"/>
    <x v="2"/>
    <n v="20"/>
    <m/>
    <s v="13.08.2015"/>
    <n v="1"/>
    <n v="1329"/>
    <n v="5823"/>
    <n v="5714"/>
    <n v="1329"/>
    <n v="52800"/>
    <m/>
    <n v="54129"/>
    <s v="ShreeGauraav"/>
  </r>
  <r>
    <n v="380"/>
    <x v="3"/>
    <n v="20"/>
    <m/>
    <s v="13.08.2015"/>
    <n v="1"/>
    <n v="1275"/>
    <n v="5824"/>
    <n v="5715"/>
    <n v="1275"/>
    <n v="32580"/>
    <m/>
    <n v="33855"/>
    <s v="Supersafe"/>
  </r>
  <r>
    <n v="381"/>
    <x v="16"/>
    <n v="20"/>
    <m/>
    <s v="13.08.2015"/>
    <n v="1.75"/>
    <n v="1354"/>
    <n v="5825"/>
    <n v="5716"/>
    <n v="2369.5"/>
    <n v="36600"/>
    <m/>
    <n v="38969.5"/>
    <s v="T S logistics"/>
  </r>
  <r>
    <n v="382"/>
    <x v="1"/>
    <n v="20"/>
    <m/>
    <s v="13.08.2015"/>
    <n v="1.5"/>
    <n v="1349"/>
    <n v="5826"/>
    <n v="5717"/>
    <n v="2023.5"/>
    <n v="94000"/>
    <m/>
    <n v="96023.5"/>
    <s v="Supersafe"/>
  </r>
  <r>
    <n v="383"/>
    <x v="10"/>
    <n v="20"/>
    <m/>
    <s v="13.08.2015"/>
    <n v="4"/>
    <n v="1270"/>
    <n v="5827"/>
    <n v="5718"/>
    <n v="5080"/>
    <n v="89640"/>
    <m/>
    <n v="94720"/>
    <s v="T S logistics"/>
  </r>
  <r>
    <n v="384"/>
    <x v="7"/>
    <n v="20"/>
    <m/>
    <s v="14.08.2015"/>
    <n v="2.5"/>
    <n v="1338"/>
    <n v="5828"/>
    <n v="5719"/>
    <n v="3345"/>
    <n v="67200"/>
    <n v="3000"/>
    <n v="73545"/>
    <s v="ShreeGauraav"/>
  </r>
  <r>
    <n v="385"/>
    <x v="12"/>
    <n v="20"/>
    <m/>
    <s v="14.08.2015"/>
    <n v="1.7"/>
    <n v="1351"/>
    <n v="5829"/>
    <n v="5760"/>
    <n v="2296.6999999999998"/>
    <n v="62600"/>
    <m/>
    <n v="64896.7"/>
    <s v="ShreeGauraav"/>
  </r>
  <r>
    <n v="386"/>
    <x v="22"/>
    <n v="20"/>
    <m/>
    <s v="14.08.2015"/>
    <n v="3"/>
    <n v="1253"/>
    <n v="5830"/>
    <n v="5761"/>
    <n v="3759"/>
    <n v="86500"/>
    <m/>
    <n v="90259"/>
    <s v="T S logistics"/>
  </r>
  <r>
    <n v="387"/>
    <x v="4"/>
    <n v="20"/>
    <m/>
    <s v="17.08.2015"/>
    <n v="1"/>
    <n v="1390"/>
    <n v="5831"/>
    <n v="5766"/>
    <n v="1390"/>
    <n v="61620"/>
    <m/>
    <n v="63010"/>
    <s v="T S logistics"/>
  </r>
  <r>
    <n v="388"/>
    <x v="5"/>
    <n v="20"/>
    <m/>
    <s v="17.08.2015"/>
    <n v="1"/>
    <n v="1225"/>
    <n v="5832"/>
    <n v="5767"/>
    <n v="1225"/>
    <n v="36720"/>
    <m/>
    <n v="37945"/>
    <s v="Supersafe"/>
  </r>
  <r>
    <n v="389"/>
    <x v="17"/>
    <n v="15"/>
    <m/>
    <s v="17.08.2015"/>
    <n v="1.5"/>
    <n v="996"/>
    <n v="5833"/>
    <n v="5768"/>
    <n v="1494"/>
    <n v="11610"/>
    <m/>
    <n v="13104"/>
    <s v="Supersafe"/>
  </r>
  <r>
    <n v="390"/>
    <x v="18"/>
    <n v="20"/>
    <m/>
    <s v="17.08.2015"/>
    <n v="2"/>
    <n v="1533"/>
    <n v="5834"/>
    <n v="5769"/>
    <n v="3066"/>
    <n v="49000"/>
    <m/>
    <n v="52066"/>
    <s v="NDTC"/>
  </r>
  <r>
    <n v="391"/>
    <x v="9"/>
    <n v="20"/>
    <m/>
    <s v="17.08.2015"/>
    <n v="3"/>
    <n v="1460"/>
    <n v="5835"/>
    <n v="5770"/>
    <n v="4380"/>
    <n v="65000"/>
    <m/>
    <n v="69380"/>
    <s v="NDTC"/>
  </r>
  <r>
    <n v="392"/>
    <x v="14"/>
    <n v="20"/>
    <m/>
    <s v="18.08.2015"/>
    <n v="2"/>
    <n v="1282"/>
    <n v="5836"/>
    <n v="5779"/>
    <n v="2564"/>
    <n v="25220"/>
    <m/>
    <n v="27784"/>
    <s v="T S logistics"/>
  </r>
  <r>
    <n v="393"/>
    <x v="3"/>
    <n v="20"/>
    <m/>
    <s v="18.08.2015"/>
    <n v="1"/>
    <n v="1255"/>
    <n v="5837"/>
    <n v="5780"/>
    <n v="1255"/>
    <n v="32580"/>
    <m/>
    <n v="33835"/>
    <s v="Supersafe"/>
  </r>
  <r>
    <n v="394"/>
    <x v="5"/>
    <n v="24"/>
    <m/>
    <s v="18.08.2015"/>
    <n v="1"/>
    <n v="1478"/>
    <n v="5838"/>
    <n v="5781"/>
    <n v="1478"/>
    <n v="44064"/>
    <m/>
    <n v="45542"/>
    <s v="Supersafe"/>
  </r>
  <r>
    <n v="395"/>
    <x v="1"/>
    <n v="20"/>
    <m/>
    <s v="20.08.2015"/>
    <n v="1.5"/>
    <n v="1360"/>
    <n v="5839"/>
    <n v="5810"/>
    <n v="2040"/>
    <n v="92000"/>
    <m/>
    <n v="94040"/>
    <s v="DARCL"/>
  </r>
  <r>
    <n v="396"/>
    <x v="1"/>
    <n v="20"/>
    <m/>
    <s v="20.08.2015"/>
    <n v="1.5"/>
    <n v="1564"/>
    <n v="5840"/>
    <n v="5811"/>
    <n v="2346"/>
    <n v="92000"/>
    <m/>
    <n v="94346"/>
    <s v="DARCL"/>
  </r>
  <r>
    <n v="397"/>
    <x v="2"/>
    <n v="20"/>
    <m/>
    <s v="20.08.2015"/>
    <n v="1"/>
    <n v="1333"/>
    <n v="5842"/>
    <n v="5812"/>
    <n v="1333"/>
    <n v="52800"/>
    <m/>
    <n v="54133"/>
    <s v="ShreeGauraav"/>
  </r>
  <r>
    <n v="398"/>
    <x v="19"/>
    <n v="20"/>
    <m/>
    <s v="20.08.2015"/>
    <n v="1.75"/>
    <n v="1007"/>
    <n v="5843"/>
    <n v="5813"/>
    <n v="1762.25"/>
    <n v="53600"/>
    <m/>
    <n v="55362.25"/>
    <s v="T S logistics"/>
  </r>
  <r>
    <n v="399"/>
    <x v="0"/>
    <n v="20"/>
    <m/>
    <s v="20.08.2015"/>
    <n v="0"/>
    <n v="1397"/>
    <n v="5844"/>
    <n v="5814"/>
    <n v="0"/>
    <n v="47880"/>
    <m/>
    <n v="47880"/>
    <s v="T S logistics"/>
  </r>
  <r>
    <n v="400"/>
    <x v="8"/>
    <n v="20"/>
    <m/>
    <s v="21.08.2015"/>
    <n v="4"/>
    <n v="1498"/>
    <n v="5845"/>
    <n v="5828"/>
    <n v="5992"/>
    <n v="77780"/>
    <m/>
    <n v="83772"/>
    <s v="ShreeGauraav"/>
  </r>
  <r>
    <n v="401"/>
    <x v="9"/>
    <n v="20"/>
    <m/>
    <s v="21.08.2015"/>
    <n v="3"/>
    <n v="1493"/>
    <n v="5846"/>
    <n v="5829"/>
    <n v="4479"/>
    <n v="62440"/>
    <m/>
    <n v="66919"/>
    <s v="ShreeGauraav"/>
  </r>
  <r>
    <n v="402"/>
    <x v="12"/>
    <n v="20"/>
    <m/>
    <s v="21.08.2015"/>
    <n v="1.7"/>
    <n v="1401"/>
    <n v="5847"/>
    <n v="5830"/>
    <n v="2381.6999999999998"/>
    <n v="66000"/>
    <m/>
    <n v="68381.7"/>
    <s v="NDTC"/>
  </r>
  <r>
    <n v="403"/>
    <x v="3"/>
    <n v="20"/>
    <m/>
    <s v="21.08.2015"/>
    <n v="1"/>
    <n v="1254"/>
    <n v="5848"/>
    <n v="5831"/>
    <n v="1254"/>
    <n v="34000"/>
    <m/>
    <n v="35254"/>
    <s v="NDTC"/>
  </r>
  <r>
    <n v="404"/>
    <x v="0"/>
    <n v="20"/>
    <m/>
    <s v="21.08.2015"/>
    <n v="0"/>
    <n v="1352"/>
    <n v="5849"/>
    <n v="5832"/>
    <n v="0"/>
    <n v="47880"/>
    <m/>
    <n v="47880"/>
    <s v="T S logistics"/>
  </r>
  <r>
    <n v="405"/>
    <x v="15"/>
    <n v="15"/>
    <m/>
    <s v="22.08.2015"/>
    <n v="1.5"/>
    <n v="1036"/>
    <n v="5850"/>
    <n v="5833"/>
    <n v="1554"/>
    <n v="10860"/>
    <m/>
    <n v="12414"/>
    <s v="Supersafe"/>
  </r>
  <r>
    <n v="406"/>
    <x v="4"/>
    <n v="20"/>
    <m/>
    <s v="22.08.2015"/>
    <n v="1"/>
    <n v="1343"/>
    <n v="5851"/>
    <n v="5834"/>
    <n v="1343"/>
    <n v="61620"/>
    <m/>
    <n v="62963"/>
    <s v="T S logistics"/>
  </r>
  <r>
    <n v="407"/>
    <x v="6"/>
    <n v="20"/>
    <m/>
    <s v="22.08.2015"/>
    <n v="7"/>
    <n v="1449"/>
    <n v="5852"/>
    <n v="5835"/>
    <n v="10143"/>
    <n v="120680"/>
    <m/>
    <n v="130823"/>
    <s v="Supersafe"/>
  </r>
  <r>
    <n v="408"/>
    <x v="1"/>
    <n v="20"/>
    <m/>
    <s v="24.08.2015"/>
    <n v="1.5"/>
    <n v="1475"/>
    <n v="5853"/>
    <n v="5846"/>
    <n v="2212.5"/>
    <n v="94000"/>
    <m/>
    <n v="96212.5"/>
    <s v="Supersafe"/>
  </r>
  <r>
    <n v="409"/>
    <x v="4"/>
    <n v="20"/>
    <m/>
    <s v="24.08.2015"/>
    <n v="1"/>
    <n v="1338"/>
    <n v="5854"/>
    <n v="5847"/>
    <n v="1338"/>
    <n v="62300"/>
    <m/>
    <n v="63638"/>
    <s v="NDTC"/>
  </r>
  <r>
    <n v="410"/>
    <x v="18"/>
    <n v="20"/>
    <m/>
    <s v="24.08.2015"/>
    <n v="2"/>
    <n v="1556"/>
    <n v="5855"/>
    <n v="5848"/>
    <n v="3112"/>
    <n v="49500"/>
    <m/>
    <n v="52612"/>
    <s v="NDTC"/>
  </r>
  <r>
    <n v="411"/>
    <x v="13"/>
    <n v="20"/>
    <m/>
    <s v="24.08.2015"/>
    <n v="2"/>
    <n v="1308"/>
    <n v="5856"/>
    <n v="5849"/>
    <n v="2616"/>
    <n v="20280"/>
    <m/>
    <n v="22896"/>
    <s v="T S logistics"/>
  </r>
  <r>
    <n v="412"/>
    <x v="8"/>
    <n v="20"/>
    <m/>
    <s v="24.08.2015"/>
    <n v="3.5"/>
    <n v="1457"/>
    <n v="5857"/>
    <n v="5860"/>
    <n v="5099.5"/>
    <n v="77780"/>
    <m/>
    <n v="82879.5"/>
    <s v="ShreeGauraav"/>
  </r>
  <r>
    <n v="413"/>
    <x v="5"/>
    <n v="20"/>
    <m/>
    <s v="24.08.2015"/>
    <n v="1"/>
    <n v="1345"/>
    <n v="5858"/>
    <n v="5861"/>
    <n v="1345"/>
    <n v="36720"/>
    <m/>
    <n v="38065"/>
    <s v="Supersafe"/>
  </r>
  <r>
    <n v="414"/>
    <x v="14"/>
    <n v="20"/>
    <m/>
    <s v="24.08.2015"/>
    <n v="2"/>
    <n v="1272"/>
    <n v="5859"/>
    <n v="5862"/>
    <n v="2544"/>
    <n v="25000"/>
    <m/>
    <n v="27544"/>
    <s v="NDTC"/>
  </r>
  <r>
    <n v="415"/>
    <x v="2"/>
    <n v="20"/>
    <m/>
    <s v="25.08.2015"/>
    <n v="1"/>
    <n v="1327"/>
    <n v="5860"/>
    <n v="5864"/>
    <n v="1327"/>
    <n v="54000"/>
    <m/>
    <n v="55327"/>
    <s v="NDTC"/>
  </r>
  <r>
    <n v="416"/>
    <x v="0"/>
    <n v="20"/>
    <m/>
    <s v="25.08.2015"/>
    <n v="0"/>
    <n v="1376"/>
    <n v="5861"/>
    <n v="5865"/>
    <n v="0"/>
    <n v="47880"/>
    <m/>
    <n v="47880"/>
    <s v="T S logistics"/>
  </r>
  <r>
    <n v="417"/>
    <x v="3"/>
    <n v="20"/>
    <m/>
    <s v="25.08.2015"/>
    <n v="1"/>
    <n v="1312"/>
    <n v="5862"/>
    <n v="5868"/>
    <n v="1312"/>
    <n v="32580"/>
    <m/>
    <n v="33892"/>
    <s v="Supersafe"/>
  </r>
  <r>
    <n v="418"/>
    <x v="4"/>
    <n v="20"/>
    <m/>
    <s v="25.08.2015"/>
    <n v="1"/>
    <n v="1331"/>
    <n v="5863"/>
    <n v="5867"/>
    <n v="1331"/>
    <n v="61620"/>
    <m/>
    <n v="62951"/>
    <s v="T S logistics"/>
  </r>
  <r>
    <n v="419"/>
    <x v="11"/>
    <n v="15"/>
    <m/>
    <s v="26.08.2015"/>
    <n v="1"/>
    <n v="850"/>
    <n v="5864"/>
    <n v="5880"/>
    <n v="850"/>
    <n v="11338"/>
    <m/>
    <n v="12188"/>
    <s v="NDTC"/>
  </r>
  <r>
    <n v="420"/>
    <x v="6"/>
    <n v="20"/>
    <m/>
    <s v="27.08.2015"/>
    <n v="7"/>
    <n v="1331"/>
    <n v="5865"/>
    <n v="5881"/>
    <n v="9317"/>
    <n v="125000"/>
    <m/>
    <n v="134317"/>
    <s v="NDTC"/>
  </r>
  <r>
    <n v="421"/>
    <x v="9"/>
    <n v="20"/>
    <m/>
    <s v="28.08.2015"/>
    <n v="3"/>
    <n v="1394"/>
    <n v="5866"/>
    <n v="5884"/>
    <n v="4182"/>
    <n v="65000"/>
    <m/>
    <n v="69182"/>
    <s v="NDTC"/>
  </r>
  <r>
    <n v="422"/>
    <x v="1"/>
    <n v="20"/>
    <m/>
    <s v="31.08.2015"/>
    <n v="1.5"/>
    <n v="1490"/>
    <n v="5867"/>
    <n v="5893"/>
    <n v="2235"/>
    <n v="94000"/>
    <m/>
    <n v="96235"/>
    <s v="Supersafe"/>
  </r>
  <r>
    <n v="423"/>
    <x v="15"/>
    <n v="9"/>
    <m/>
    <s v="31.08.2015"/>
    <n v="1.5"/>
    <n v="591"/>
    <n v="5868"/>
    <n v="5894"/>
    <n v="886.5"/>
    <n v="9000"/>
    <m/>
    <n v="9886.5"/>
    <s v="DARCL"/>
  </r>
  <r>
    <n v="424"/>
    <x v="13"/>
    <n v="15"/>
    <m/>
    <s v="31.08.2015"/>
    <n v="2"/>
    <n v="1041"/>
    <n v="5869"/>
    <n v="5895"/>
    <n v="2082"/>
    <n v="17000"/>
    <m/>
    <n v="19082"/>
    <s v="T S logistics"/>
  </r>
  <r>
    <n v="425"/>
    <x v="14"/>
    <n v="15"/>
    <m/>
    <s v="31.08.2015"/>
    <n v="2"/>
    <n v="983"/>
    <n v="5870"/>
    <n v="5896"/>
    <n v="1966"/>
    <n v="20500"/>
    <m/>
    <n v="22466"/>
    <s v="T S logistics"/>
  </r>
  <r>
    <n v="426"/>
    <x v="16"/>
    <n v="20"/>
    <m/>
    <s v="31.08.2015"/>
    <n v="1.75"/>
    <n v="1592"/>
    <n v="5871"/>
    <n v="5897"/>
    <n v="2786"/>
    <n v="36600"/>
    <m/>
    <n v="39386"/>
    <s v="T S logistics"/>
  </r>
  <r>
    <n v="427"/>
    <x v="17"/>
    <n v="9"/>
    <m/>
    <s v="31.08.2015"/>
    <n v="1.5"/>
    <n v="562"/>
    <n v="5872"/>
    <n v="5898"/>
    <n v="843"/>
    <n v="10000"/>
    <m/>
    <n v="10843"/>
    <s v="DARC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7" firstHeaderRow="1" firstDataRow="1" firstDataCol="1"/>
  <pivotFields count="14">
    <pivotField showAll="0"/>
    <pivotField axis="axisRow" showAll="0">
      <items count="24">
        <item x="3"/>
        <item x="10"/>
        <item x="0"/>
        <item x="8"/>
        <item x="6"/>
        <item x="15"/>
        <item x="17"/>
        <item x="1"/>
        <item x="20"/>
        <item x="5"/>
        <item x="2"/>
        <item x="13"/>
        <item x="14"/>
        <item x="7"/>
        <item x="16"/>
        <item x="19"/>
        <item x="9"/>
        <item x="4"/>
        <item x="12"/>
        <item x="11"/>
        <item x="21"/>
        <item x="18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Qty  ( MT)" fld="2" baseField="0" baseItem="0"/>
  </dataFields>
  <formats count="16">
    <format dxfId="15">
      <pivotArea collapsedLevelsAreSubtotals="1" fieldPosition="0">
        <references count="1">
          <reference field="1" count="1">
            <x v="2"/>
          </reference>
        </references>
      </pivotArea>
    </format>
    <format dxfId="14">
      <pivotArea dataOnly="0" labelOnly="1" fieldPosition="0">
        <references count="1">
          <reference field="1" count="1">
            <x v="2"/>
          </reference>
        </references>
      </pivotArea>
    </format>
    <format dxfId="13">
      <pivotArea dataOnly="0" fieldPosition="0">
        <references count="1">
          <reference field="1" count="1">
            <x v="0"/>
          </reference>
        </references>
      </pivotArea>
    </format>
    <format dxfId="12">
      <pivotArea collapsedLevelsAreSubtotals="1" fieldPosition="0">
        <references count="1">
          <reference field="1" count="1">
            <x v="7"/>
          </reference>
        </references>
      </pivotArea>
    </format>
    <format dxfId="11">
      <pivotArea dataOnly="0" labelOnly="1" fieldPosition="0">
        <references count="1">
          <reference field="1" count="1">
            <x v="7"/>
          </reference>
        </references>
      </pivotArea>
    </format>
    <format dxfId="10">
      <pivotArea dataOnly="0" fieldPosition="0">
        <references count="1">
          <reference field="1" count="1">
            <x v="17"/>
          </reference>
        </references>
      </pivotArea>
    </format>
    <format dxfId="9">
      <pivotArea collapsedLevelsAreSubtotals="1" fieldPosition="0">
        <references count="1">
          <reference field="1" count="1">
            <x v="9"/>
          </reference>
        </references>
      </pivotArea>
    </format>
    <format dxfId="8">
      <pivotArea dataOnly="0" labelOnly="1" fieldPosition="0">
        <references count="1">
          <reference field="1" count="1">
            <x v="9"/>
          </reference>
        </references>
      </pivotArea>
    </format>
    <format dxfId="7">
      <pivotArea collapsedLevelsAreSubtotals="1" fieldPosition="0">
        <references count="1">
          <reference field="1" count="1">
            <x v="10"/>
          </reference>
        </references>
      </pivotArea>
    </format>
    <format dxfId="6">
      <pivotArea dataOnly="0" labelOnly="1" fieldPosition="0">
        <references count="1">
          <reference field="1" count="1">
            <x v="10"/>
          </reference>
        </references>
      </pivotArea>
    </format>
    <format dxfId="5">
      <pivotArea collapsedLevelsAreSubtotals="1" fieldPosition="0">
        <references count="1">
          <reference field="1" count="1">
            <x v="13"/>
          </reference>
        </references>
      </pivotArea>
    </format>
    <format dxfId="4">
      <pivotArea dataOnly="0" labelOnly="1" fieldPosition="0">
        <references count="1">
          <reference field="1" count="1">
            <x v="13"/>
          </reference>
        </references>
      </pivotArea>
    </format>
    <format dxfId="3">
      <pivotArea collapsedLevelsAreSubtotals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4"/>
          </reference>
        </references>
      </pivotArea>
    </format>
    <format dxfId="1">
      <pivotArea dataOnly="0" fieldPosition="0">
        <references count="1">
          <reference field="1" count="1">
            <x v="21"/>
          </reference>
        </references>
      </pivotArea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ndan@28012016" TargetMode="External"/><Relationship Id="rId1" Type="http://schemas.openxmlformats.org/officeDocument/2006/relationships/hyperlink" Target="mailto:chandan@0312201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Y1235"/>
  <sheetViews>
    <sheetView topLeftCell="A1158" workbookViewId="0">
      <selection activeCell="AI1086" sqref="AI1086"/>
    </sheetView>
  </sheetViews>
  <sheetFormatPr defaultRowHeight="12.75" x14ac:dyDescent="0.2"/>
  <cols>
    <col min="1" max="1" width="3.7109375" style="55" customWidth="1"/>
    <col min="2" max="2" width="12.5703125" style="55" customWidth="1"/>
    <col min="3" max="3" width="8.28515625" style="55" customWidth="1"/>
    <col min="4" max="4" width="8.85546875" style="194" customWidth="1"/>
    <col min="5" max="5" width="6.28515625" style="55" hidden="1" customWidth="1"/>
    <col min="6" max="6" width="6" style="55" hidden="1" customWidth="1"/>
    <col min="7" max="7" width="6.5703125" style="55" hidden="1" customWidth="1"/>
    <col min="8" max="8" width="6.42578125" style="55" hidden="1" customWidth="1"/>
    <col min="9" max="9" width="5.7109375" style="55" hidden="1" customWidth="1"/>
    <col min="10" max="10" width="5" style="55" hidden="1" customWidth="1"/>
    <col min="11" max="11" width="6.42578125" style="55" hidden="1" customWidth="1"/>
    <col min="12" max="12" width="5.85546875" style="55" hidden="1" customWidth="1"/>
    <col min="13" max="13" width="7.28515625" style="55" hidden="1" customWidth="1"/>
    <col min="14" max="14" width="9" style="176" customWidth="1"/>
    <col min="15" max="15" width="6.7109375" style="82" hidden="1" customWidth="1"/>
    <col min="16" max="16" width="6.42578125" style="55" hidden="1" customWidth="1"/>
    <col min="17" max="17" width="6.140625" style="130" hidden="1" customWidth="1"/>
    <col min="18" max="18" width="6" style="130" hidden="1" customWidth="1"/>
    <col min="19" max="19" width="7.85546875" style="55" hidden="1" customWidth="1"/>
    <col min="20" max="20" width="10.42578125" style="55" customWidth="1"/>
    <col min="21" max="21" width="6.42578125" style="55" customWidth="1"/>
    <col min="22" max="22" width="7" style="53" customWidth="1"/>
    <col min="23" max="23" width="6.5703125" style="53" customWidth="1"/>
    <col min="24" max="24" width="7.140625" style="53" hidden="1" customWidth="1"/>
    <col min="25" max="25" width="8" style="194" customWidth="1"/>
    <col min="26" max="26" width="7" style="53" customWidth="1"/>
    <col min="27" max="27" width="9.28515625" style="55" customWidth="1"/>
    <col min="28" max="28" width="6.7109375" style="55" hidden="1" customWidth="1"/>
    <col min="29" max="29" width="9.42578125" style="55" hidden="1" customWidth="1"/>
    <col min="30" max="30" width="13" style="82" customWidth="1"/>
    <col min="31" max="32" width="9.5703125" style="82" customWidth="1"/>
    <col min="33" max="33" width="10.7109375" style="55" customWidth="1"/>
    <col min="34" max="34" width="9.42578125" style="55" bestFit="1" customWidth="1"/>
    <col min="35" max="35" width="9.5703125" style="55" customWidth="1"/>
    <col min="36" max="36" width="10" style="55" bestFit="1" customWidth="1"/>
    <col min="37" max="37" width="13.42578125" style="55" customWidth="1"/>
    <col min="38" max="38" width="16.85546875" style="82" customWidth="1"/>
    <col min="39" max="40" width="9.140625" style="82"/>
    <col min="41" max="16384" width="9.140625" style="55"/>
  </cols>
  <sheetData>
    <row r="1" spans="1:26" ht="69" customHeight="1" x14ac:dyDescent="0.2">
      <c r="A1" s="24" t="s">
        <v>11</v>
      </c>
      <c r="B1" s="4" t="s">
        <v>0</v>
      </c>
      <c r="C1" s="4" t="s">
        <v>1</v>
      </c>
      <c r="D1" s="162" t="s">
        <v>49</v>
      </c>
      <c r="E1" s="4" t="s">
        <v>2</v>
      </c>
      <c r="F1" s="4" t="s">
        <v>52</v>
      </c>
      <c r="G1" s="4" t="s">
        <v>8</v>
      </c>
      <c r="H1" s="4" t="s">
        <v>9</v>
      </c>
      <c r="I1" s="4" t="s">
        <v>20</v>
      </c>
      <c r="J1" s="4" t="s">
        <v>23</v>
      </c>
      <c r="K1" s="4" t="s">
        <v>40</v>
      </c>
      <c r="L1" s="4" t="s">
        <v>57</v>
      </c>
      <c r="M1" s="4" t="s">
        <v>60</v>
      </c>
      <c r="N1" s="162" t="s">
        <v>4</v>
      </c>
      <c r="O1" s="4" t="s">
        <v>53</v>
      </c>
      <c r="P1" s="4" t="s">
        <v>5</v>
      </c>
      <c r="Q1" s="35" t="s">
        <v>50</v>
      </c>
      <c r="R1" s="35" t="s">
        <v>88</v>
      </c>
      <c r="S1" s="4" t="s">
        <v>6</v>
      </c>
      <c r="T1" s="4" t="s">
        <v>10</v>
      </c>
      <c r="U1" s="25" t="s">
        <v>51</v>
      </c>
      <c r="V1" s="26" t="s">
        <v>107</v>
      </c>
      <c r="W1" s="26" t="s">
        <v>109</v>
      </c>
      <c r="Y1" s="199" t="s">
        <v>165</v>
      </c>
      <c r="Z1" s="3"/>
    </row>
    <row r="2" spans="1:26" x14ac:dyDescent="0.2">
      <c r="A2" s="23">
        <v>1</v>
      </c>
      <c r="B2" s="56" t="s">
        <v>7</v>
      </c>
      <c r="C2" s="56">
        <v>20</v>
      </c>
      <c r="D2" s="183">
        <v>148223</v>
      </c>
      <c r="E2" s="23">
        <v>76470</v>
      </c>
      <c r="F2" s="23">
        <f>(C2*462)+E2</f>
        <v>85710</v>
      </c>
      <c r="G2" s="56">
        <v>94000</v>
      </c>
      <c r="H2" s="56">
        <v>96000</v>
      </c>
      <c r="I2" s="56">
        <v>102000</v>
      </c>
      <c r="J2" s="56">
        <v>99000</v>
      </c>
      <c r="K2" s="56"/>
      <c r="L2" s="56"/>
      <c r="M2" s="56"/>
      <c r="N2" s="163">
        <v>92500</v>
      </c>
      <c r="O2" s="2">
        <f>(C2*462)+N2</f>
        <v>101740</v>
      </c>
      <c r="P2" s="56">
        <f>O2-F2</f>
        <v>16030</v>
      </c>
      <c r="Q2" s="57">
        <f t="shared" ref="Q2:Q35" si="0">(P2/F2)*100</f>
        <v>18.702601796756504</v>
      </c>
      <c r="R2" s="57">
        <f>(D2-O2)/O2*100</f>
        <v>45.688028307450359</v>
      </c>
      <c r="S2" s="58" t="s">
        <v>3</v>
      </c>
      <c r="T2" s="59">
        <v>41471</v>
      </c>
      <c r="U2" s="60">
        <f>G2-N2</f>
        <v>1500</v>
      </c>
      <c r="V2" s="23"/>
      <c r="W2" s="23"/>
      <c r="X2" s="61"/>
      <c r="Z2" s="3"/>
    </row>
    <row r="3" spans="1:26" x14ac:dyDescent="0.2">
      <c r="A3" s="23">
        <v>2</v>
      </c>
      <c r="B3" s="56" t="s">
        <v>12</v>
      </c>
      <c r="C3" s="56">
        <v>9</v>
      </c>
      <c r="D3" s="183">
        <v>11100</v>
      </c>
      <c r="E3" s="23">
        <v>7700</v>
      </c>
      <c r="F3" s="23">
        <f t="shared" ref="F3:F71" si="1">(C3*462)+E3</f>
        <v>11858</v>
      </c>
      <c r="G3" s="56"/>
      <c r="H3" s="56"/>
      <c r="I3" s="56"/>
      <c r="J3" s="58" t="s">
        <v>29</v>
      </c>
      <c r="K3" s="58"/>
      <c r="L3" s="58"/>
      <c r="M3" s="58"/>
      <c r="N3" s="163">
        <v>7700</v>
      </c>
      <c r="O3" s="2">
        <f t="shared" ref="O3:O71" si="2">(C3*462)+N3</f>
        <v>11858</v>
      </c>
      <c r="P3" s="56">
        <f t="shared" ref="P3:P71" si="3">O3-F3</f>
        <v>0</v>
      </c>
      <c r="Q3" s="57">
        <f t="shared" si="0"/>
        <v>0</v>
      </c>
      <c r="R3" s="57">
        <f t="shared" ref="R3:R71" si="4">(D3-O3)/O3*100</f>
        <v>-6.3923089897115872</v>
      </c>
      <c r="S3" s="58" t="s">
        <v>3</v>
      </c>
      <c r="T3" s="59">
        <v>41471</v>
      </c>
      <c r="U3" s="60"/>
      <c r="V3" s="23"/>
      <c r="W3" s="23"/>
      <c r="Z3" s="3"/>
    </row>
    <row r="4" spans="1:26" x14ac:dyDescent="0.2">
      <c r="A4" s="23">
        <v>3</v>
      </c>
      <c r="B4" s="56" t="s">
        <v>15</v>
      </c>
      <c r="C4" s="56">
        <v>15</v>
      </c>
      <c r="D4" s="183">
        <v>83950</v>
      </c>
      <c r="E4" s="23">
        <v>40483</v>
      </c>
      <c r="F4" s="23">
        <f t="shared" si="1"/>
        <v>47413</v>
      </c>
      <c r="G4" s="56">
        <v>48500</v>
      </c>
      <c r="H4" s="56">
        <v>50400</v>
      </c>
      <c r="I4" s="56">
        <v>47000</v>
      </c>
      <c r="J4" s="56">
        <v>49000</v>
      </c>
      <c r="K4" s="56"/>
      <c r="L4" s="56"/>
      <c r="M4" s="56"/>
      <c r="N4" s="163">
        <v>47000</v>
      </c>
      <c r="O4" s="2">
        <f t="shared" si="2"/>
        <v>53930</v>
      </c>
      <c r="P4" s="56">
        <f t="shared" si="3"/>
        <v>6517</v>
      </c>
      <c r="Q4" s="57">
        <f t="shared" si="0"/>
        <v>13.745175373842617</v>
      </c>
      <c r="R4" s="57">
        <f t="shared" si="4"/>
        <v>55.664750602633042</v>
      </c>
      <c r="S4" s="58" t="s">
        <v>20</v>
      </c>
      <c r="T4" s="59">
        <v>41471</v>
      </c>
      <c r="U4" s="60"/>
      <c r="V4" s="23"/>
      <c r="W4" s="23"/>
      <c r="Z4" s="3"/>
    </row>
    <row r="5" spans="1:26" x14ac:dyDescent="0.2">
      <c r="A5" s="23">
        <v>4</v>
      </c>
      <c r="B5" s="23" t="s">
        <v>16</v>
      </c>
      <c r="C5" s="23">
        <v>20</v>
      </c>
      <c r="D5" s="161">
        <v>127412</v>
      </c>
      <c r="E5" s="23">
        <v>63850</v>
      </c>
      <c r="F5" s="23">
        <f t="shared" si="1"/>
        <v>73090</v>
      </c>
      <c r="G5" s="23">
        <v>68500</v>
      </c>
      <c r="H5" s="23">
        <v>70000</v>
      </c>
      <c r="I5" s="23" t="s">
        <v>27</v>
      </c>
      <c r="J5" s="23">
        <v>71000</v>
      </c>
      <c r="K5" s="23"/>
      <c r="L5" s="23"/>
      <c r="M5" s="23"/>
      <c r="N5" s="163">
        <v>67500</v>
      </c>
      <c r="O5" s="2">
        <f t="shared" si="2"/>
        <v>76740</v>
      </c>
      <c r="P5" s="56">
        <f t="shared" si="3"/>
        <v>3650</v>
      </c>
      <c r="Q5" s="57">
        <f t="shared" si="0"/>
        <v>4.993843207005062</v>
      </c>
      <c r="R5" s="57">
        <f t="shared" si="4"/>
        <v>66.030753192598382</v>
      </c>
      <c r="S5" s="2" t="s">
        <v>3</v>
      </c>
      <c r="T5" s="62">
        <v>41472</v>
      </c>
      <c r="U5" s="60">
        <f t="shared" ref="U5:U11" si="5">G5-N5</f>
        <v>1000</v>
      </c>
      <c r="V5" s="23"/>
      <c r="W5" s="23"/>
      <c r="Z5" s="3"/>
    </row>
    <row r="6" spans="1:26" x14ac:dyDescent="0.2">
      <c r="A6" s="23">
        <v>5</v>
      </c>
      <c r="B6" s="23" t="s">
        <v>13</v>
      </c>
      <c r="C6" s="23">
        <v>20</v>
      </c>
      <c r="D6" s="161">
        <v>76089</v>
      </c>
      <c r="E6" s="23">
        <v>32200</v>
      </c>
      <c r="F6" s="23">
        <f t="shared" si="1"/>
        <v>41440</v>
      </c>
      <c r="G6" s="23">
        <v>44500</v>
      </c>
      <c r="H6" s="23">
        <v>46000</v>
      </c>
      <c r="I6" s="23">
        <v>45000</v>
      </c>
      <c r="J6" s="23" t="s">
        <v>28</v>
      </c>
      <c r="K6" s="23" t="s">
        <v>28</v>
      </c>
      <c r="L6" s="23"/>
      <c r="M6" s="23"/>
      <c r="N6" s="164">
        <v>44000</v>
      </c>
      <c r="O6" s="2">
        <f t="shared" si="2"/>
        <v>53240</v>
      </c>
      <c r="P6" s="56">
        <f t="shared" si="3"/>
        <v>11800</v>
      </c>
      <c r="Q6" s="57">
        <f t="shared" si="0"/>
        <v>28.474903474903474</v>
      </c>
      <c r="R6" s="57">
        <f t="shared" si="4"/>
        <v>42.916979714500378</v>
      </c>
      <c r="S6" s="2" t="s">
        <v>3</v>
      </c>
      <c r="T6" s="62">
        <v>41472</v>
      </c>
      <c r="U6" s="60">
        <f t="shared" si="5"/>
        <v>500</v>
      </c>
      <c r="V6" s="23"/>
      <c r="W6" s="23"/>
      <c r="Z6" s="3"/>
    </row>
    <row r="7" spans="1:26" x14ac:dyDescent="0.2">
      <c r="A7" s="23">
        <v>6</v>
      </c>
      <c r="B7" s="23" t="s">
        <v>14</v>
      </c>
      <c r="C7" s="23">
        <v>16</v>
      </c>
      <c r="D7" s="161">
        <v>69191</v>
      </c>
      <c r="E7" s="64">
        <v>36615</v>
      </c>
      <c r="F7" s="23">
        <f t="shared" si="1"/>
        <v>44007</v>
      </c>
      <c r="G7" s="65">
        <v>41000</v>
      </c>
      <c r="H7" s="56">
        <v>44000</v>
      </c>
      <c r="I7" s="23" t="s">
        <v>28</v>
      </c>
      <c r="J7" s="56">
        <v>42000</v>
      </c>
      <c r="K7" s="56"/>
      <c r="L7" s="56"/>
      <c r="M7" s="56"/>
      <c r="N7" s="164">
        <v>40500</v>
      </c>
      <c r="O7" s="2">
        <f t="shared" si="2"/>
        <v>47892</v>
      </c>
      <c r="P7" s="56">
        <f t="shared" si="3"/>
        <v>3885</v>
      </c>
      <c r="Q7" s="57">
        <f t="shared" si="0"/>
        <v>8.8281409775717492</v>
      </c>
      <c r="R7" s="57">
        <f t="shared" si="4"/>
        <v>44.472980873632338</v>
      </c>
      <c r="S7" s="2" t="s">
        <v>3</v>
      </c>
      <c r="T7" s="62">
        <v>41472</v>
      </c>
      <c r="U7" s="66">
        <f t="shared" si="5"/>
        <v>500</v>
      </c>
      <c r="V7" s="23"/>
      <c r="W7" s="23"/>
      <c r="Z7" s="3"/>
    </row>
    <row r="8" spans="1:26" x14ac:dyDescent="0.2">
      <c r="A8" s="23">
        <v>7</v>
      </c>
      <c r="B8" s="67" t="s">
        <v>17</v>
      </c>
      <c r="C8" s="23">
        <v>16</v>
      </c>
      <c r="D8" s="161">
        <v>51467</v>
      </c>
      <c r="E8" s="23">
        <v>25196</v>
      </c>
      <c r="F8" s="23">
        <f t="shared" si="1"/>
        <v>32588</v>
      </c>
      <c r="G8" s="23">
        <v>31000</v>
      </c>
      <c r="H8" s="23">
        <v>33000</v>
      </c>
      <c r="I8" s="23">
        <v>31500</v>
      </c>
      <c r="J8" s="23">
        <v>32500</v>
      </c>
      <c r="K8" s="23"/>
      <c r="L8" s="23"/>
      <c r="M8" s="23"/>
      <c r="N8" s="163">
        <v>30000</v>
      </c>
      <c r="O8" s="2">
        <f t="shared" si="2"/>
        <v>37392</v>
      </c>
      <c r="P8" s="56">
        <f t="shared" si="3"/>
        <v>4804</v>
      </c>
      <c r="Q8" s="57">
        <f t="shared" si="0"/>
        <v>14.741622683196267</v>
      </c>
      <c r="R8" s="57">
        <f t="shared" si="4"/>
        <v>37.641741548994439</v>
      </c>
      <c r="S8" s="2" t="s">
        <v>3</v>
      </c>
      <c r="T8" s="62">
        <v>41472</v>
      </c>
      <c r="U8" s="60">
        <f t="shared" si="5"/>
        <v>1000</v>
      </c>
      <c r="V8" s="23"/>
      <c r="W8" s="23"/>
      <c r="Z8" s="3"/>
    </row>
    <row r="9" spans="1:26" ht="14.25" customHeight="1" x14ac:dyDescent="0.2">
      <c r="A9" s="23">
        <v>8</v>
      </c>
      <c r="B9" s="23" t="s">
        <v>18</v>
      </c>
      <c r="C9" s="68">
        <v>16</v>
      </c>
      <c r="D9" s="184">
        <v>134596</v>
      </c>
      <c r="E9" s="64">
        <v>89816</v>
      </c>
      <c r="F9" s="23">
        <f t="shared" si="1"/>
        <v>97208</v>
      </c>
      <c r="G9" s="65">
        <v>110000</v>
      </c>
      <c r="H9" s="56">
        <v>115000</v>
      </c>
      <c r="I9" s="56" t="s">
        <v>27</v>
      </c>
      <c r="J9" s="56" t="s">
        <v>27</v>
      </c>
      <c r="K9" s="56"/>
      <c r="L9" s="56"/>
      <c r="M9" s="56" t="s">
        <v>63</v>
      </c>
      <c r="N9" s="163">
        <v>109000</v>
      </c>
      <c r="O9" s="2">
        <f t="shared" si="2"/>
        <v>116392</v>
      </c>
      <c r="P9" s="56">
        <f t="shared" si="3"/>
        <v>19184</v>
      </c>
      <c r="Q9" s="57">
        <f t="shared" si="0"/>
        <v>19.735001234466299</v>
      </c>
      <c r="R9" s="57">
        <f t="shared" si="4"/>
        <v>15.640250189016427</v>
      </c>
      <c r="S9" s="2" t="s">
        <v>3</v>
      </c>
      <c r="T9" s="62">
        <v>41473</v>
      </c>
      <c r="U9" s="66">
        <f t="shared" si="5"/>
        <v>1000</v>
      </c>
      <c r="V9" s="23"/>
      <c r="W9" s="23"/>
      <c r="Z9" s="3"/>
    </row>
    <row r="10" spans="1:26" x14ac:dyDescent="0.2">
      <c r="A10" s="23">
        <v>9</v>
      </c>
      <c r="B10" s="64" t="s">
        <v>19</v>
      </c>
      <c r="C10" s="68">
        <v>20</v>
      </c>
      <c r="D10" s="184">
        <v>52285</v>
      </c>
      <c r="E10" s="23">
        <v>27820</v>
      </c>
      <c r="F10" s="23">
        <f t="shared" si="1"/>
        <v>37060</v>
      </c>
      <c r="G10" s="23">
        <v>33000</v>
      </c>
      <c r="H10" s="23">
        <v>34000</v>
      </c>
      <c r="I10" s="23">
        <v>32500</v>
      </c>
      <c r="J10" s="23">
        <v>34000</v>
      </c>
      <c r="K10" s="23"/>
      <c r="L10" s="23"/>
      <c r="M10" s="23"/>
      <c r="N10" s="163">
        <v>32000</v>
      </c>
      <c r="O10" s="2">
        <f t="shared" si="2"/>
        <v>41240</v>
      </c>
      <c r="P10" s="56">
        <f t="shared" si="3"/>
        <v>4180</v>
      </c>
      <c r="Q10" s="57">
        <f t="shared" si="0"/>
        <v>11.279007015650297</v>
      </c>
      <c r="R10" s="57">
        <f t="shared" si="4"/>
        <v>26.782250242483023</v>
      </c>
      <c r="S10" s="2" t="s">
        <v>3</v>
      </c>
      <c r="T10" s="62">
        <v>41473</v>
      </c>
      <c r="U10" s="60">
        <f t="shared" si="5"/>
        <v>1000</v>
      </c>
      <c r="V10" s="23"/>
      <c r="W10" s="23"/>
      <c r="Z10" s="3"/>
    </row>
    <row r="11" spans="1:26" x14ac:dyDescent="0.2">
      <c r="A11" s="23">
        <v>10</v>
      </c>
      <c r="B11" s="64" t="s">
        <v>7</v>
      </c>
      <c r="C11" s="68">
        <v>20</v>
      </c>
      <c r="D11" s="184">
        <v>118578</v>
      </c>
      <c r="E11" s="56">
        <v>76470</v>
      </c>
      <c r="F11" s="23">
        <f t="shared" si="1"/>
        <v>85710</v>
      </c>
      <c r="G11" s="23">
        <v>99000</v>
      </c>
      <c r="H11" s="23">
        <v>102000</v>
      </c>
      <c r="I11" s="23">
        <v>105000</v>
      </c>
      <c r="J11" s="56" t="s">
        <v>27</v>
      </c>
      <c r="K11" s="56"/>
      <c r="L11" s="56"/>
      <c r="M11" s="56"/>
      <c r="N11" s="163">
        <v>98000</v>
      </c>
      <c r="O11" s="2">
        <f t="shared" si="2"/>
        <v>107240</v>
      </c>
      <c r="P11" s="56">
        <f t="shared" si="3"/>
        <v>21530</v>
      </c>
      <c r="Q11" s="57">
        <f t="shared" si="0"/>
        <v>25.119589312798972</v>
      </c>
      <c r="R11" s="57">
        <f t="shared" si="4"/>
        <v>10.57254755688176</v>
      </c>
      <c r="S11" s="2" t="s">
        <v>3</v>
      </c>
      <c r="T11" s="62">
        <v>41473</v>
      </c>
      <c r="U11" s="60">
        <f t="shared" si="5"/>
        <v>1000</v>
      </c>
      <c r="V11" s="23"/>
      <c r="W11" s="23"/>
      <c r="Z11" s="3"/>
    </row>
    <row r="12" spans="1:26" x14ac:dyDescent="0.2">
      <c r="A12" s="23">
        <v>11</v>
      </c>
      <c r="B12" s="64" t="s">
        <v>21</v>
      </c>
      <c r="C12" s="68">
        <v>15</v>
      </c>
      <c r="D12" s="184">
        <v>71550</v>
      </c>
      <c r="E12" s="23">
        <v>43246</v>
      </c>
      <c r="F12" s="23">
        <f t="shared" si="1"/>
        <v>50176</v>
      </c>
      <c r="G12" s="23">
        <v>54000</v>
      </c>
      <c r="H12" s="23">
        <v>56000</v>
      </c>
      <c r="I12" s="56" t="s">
        <v>27</v>
      </c>
      <c r="J12" s="56" t="s">
        <v>27</v>
      </c>
      <c r="K12" s="56"/>
      <c r="L12" s="56"/>
      <c r="M12" s="56"/>
      <c r="N12" s="163">
        <v>54000</v>
      </c>
      <c r="O12" s="2">
        <f t="shared" si="2"/>
        <v>60930</v>
      </c>
      <c r="P12" s="56">
        <f t="shared" si="3"/>
        <v>10754</v>
      </c>
      <c r="Q12" s="57">
        <f t="shared" si="0"/>
        <v>21.432557397959183</v>
      </c>
      <c r="R12" s="57">
        <f t="shared" si="4"/>
        <v>17.429837518463813</v>
      </c>
      <c r="S12" s="2" t="s">
        <v>3</v>
      </c>
      <c r="T12" s="62">
        <v>41475</v>
      </c>
      <c r="U12" s="60"/>
      <c r="V12" s="23"/>
      <c r="W12" s="23"/>
      <c r="Z12" s="3"/>
    </row>
    <row r="13" spans="1:26" x14ac:dyDescent="0.2">
      <c r="A13" s="23">
        <v>12</v>
      </c>
      <c r="B13" s="64" t="s">
        <v>7</v>
      </c>
      <c r="C13" s="68">
        <v>20</v>
      </c>
      <c r="D13" s="184">
        <v>148223</v>
      </c>
      <c r="E13" s="23">
        <v>76470</v>
      </c>
      <c r="F13" s="23">
        <f t="shared" si="1"/>
        <v>85710</v>
      </c>
      <c r="G13" s="23">
        <v>105000</v>
      </c>
      <c r="H13" s="56" t="s">
        <v>27</v>
      </c>
      <c r="I13" s="56" t="s">
        <v>27</v>
      </c>
      <c r="J13" s="56" t="s">
        <v>27</v>
      </c>
      <c r="K13" s="56"/>
      <c r="L13" s="56"/>
      <c r="M13" s="56"/>
      <c r="N13" s="163">
        <v>105000</v>
      </c>
      <c r="O13" s="2">
        <f t="shared" si="2"/>
        <v>114240</v>
      </c>
      <c r="P13" s="56">
        <f t="shared" si="3"/>
        <v>28530</v>
      </c>
      <c r="Q13" s="57">
        <f t="shared" si="0"/>
        <v>33.286664333216656</v>
      </c>
      <c r="R13" s="57">
        <f t="shared" si="4"/>
        <v>29.74702380952381</v>
      </c>
      <c r="S13" s="2" t="s">
        <v>3</v>
      </c>
      <c r="T13" s="62">
        <v>41475</v>
      </c>
      <c r="U13" s="60"/>
      <c r="V13" s="23"/>
      <c r="W13" s="23"/>
      <c r="Z13" s="3"/>
    </row>
    <row r="14" spans="1:26" x14ac:dyDescent="0.2">
      <c r="A14" s="23">
        <v>13</v>
      </c>
      <c r="B14" s="56" t="s">
        <v>25</v>
      </c>
      <c r="C14" s="56">
        <v>15</v>
      </c>
      <c r="D14" s="183">
        <v>98583</v>
      </c>
      <c r="E14" s="56">
        <v>63152</v>
      </c>
      <c r="F14" s="23">
        <f t="shared" si="1"/>
        <v>70082</v>
      </c>
      <c r="G14" s="56" t="s">
        <v>30</v>
      </c>
      <c r="H14" s="56">
        <v>85000</v>
      </c>
      <c r="I14" s="56" t="s">
        <v>30</v>
      </c>
      <c r="J14" s="56">
        <v>85000</v>
      </c>
      <c r="K14" s="56"/>
      <c r="L14" s="56"/>
      <c r="M14" s="56">
        <v>81000</v>
      </c>
      <c r="N14" s="165">
        <v>85000</v>
      </c>
      <c r="O14" s="2">
        <f t="shared" si="2"/>
        <v>91930</v>
      </c>
      <c r="P14" s="56">
        <f t="shared" si="3"/>
        <v>21848</v>
      </c>
      <c r="Q14" s="57">
        <f t="shared" si="0"/>
        <v>31.174909391855255</v>
      </c>
      <c r="R14" s="57">
        <f t="shared" si="4"/>
        <v>7.2370281736103559</v>
      </c>
      <c r="S14" s="58" t="s">
        <v>23</v>
      </c>
      <c r="T14" s="59">
        <v>41475</v>
      </c>
      <c r="U14" s="60"/>
      <c r="V14" s="23"/>
      <c r="W14" s="23"/>
      <c r="Z14" s="3"/>
    </row>
    <row r="15" spans="1:26" x14ac:dyDescent="0.2">
      <c r="A15" s="23">
        <v>14</v>
      </c>
      <c r="B15" s="64" t="s">
        <v>19</v>
      </c>
      <c r="C15" s="68">
        <v>20</v>
      </c>
      <c r="D15" s="184">
        <v>65356</v>
      </c>
      <c r="E15" s="23">
        <v>27820</v>
      </c>
      <c r="F15" s="23">
        <f t="shared" si="1"/>
        <v>37060</v>
      </c>
      <c r="G15" s="23">
        <v>32500</v>
      </c>
      <c r="H15" s="23">
        <v>34000</v>
      </c>
      <c r="I15" s="23">
        <v>32500</v>
      </c>
      <c r="J15" s="23">
        <v>33000</v>
      </c>
      <c r="K15" s="23"/>
      <c r="L15" s="23"/>
      <c r="M15" s="23"/>
      <c r="N15" s="163">
        <v>32000</v>
      </c>
      <c r="O15" s="2">
        <f t="shared" si="2"/>
        <v>41240</v>
      </c>
      <c r="P15" s="56">
        <f t="shared" si="3"/>
        <v>4180</v>
      </c>
      <c r="Q15" s="57">
        <f t="shared" si="0"/>
        <v>11.279007015650297</v>
      </c>
      <c r="R15" s="57">
        <f t="shared" si="4"/>
        <v>58.477206595538313</v>
      </c>
      <c r="S15" s="2" t="s">
        <v>3</v>
      </c>
      <c r="T15" s="62">
        <v>41477</v>
      </c>
      <c r="U15" s="60">
        <f>G15-N15</f>
        <v>500</v>
      </c>
      <c r="V15" s="23"/>
      <c r="W15" s="23"/>
      <c r="Z15" s="3"/>
    </row>
    <row r="16" spans="1:26" x14ac:dyDescent="0.2">
      <c r="A16" s="23">
        <v>15</v>
      </c>
      <c r="B16" s="23" t="s">
        <v>24</v>
      </c>
      <c r="C16" s="23">
        <v>20</v>
      </c>
      <c r="D16" s="161">
        <v>111933</v>
      </c>
      <c r="E16" s="23">
        <v>49520</v>
      </c>
      <c r="F16" s="23">
        <f t="shared" si="1"/>
        <v>58760</v>
      </c>
      <c r="G16" s="56" t="s">
        <v>30</v>
      </c>
      <c r="H16" s="56">
        <v>69000</v>
      </c>
      <c r="I16" s="56">
        <v>67500</v>
      </c>
      <c r="J16" s="56" t="s">
        <v>28</v>
      </c>
      <c r="K16" s="56"/>
      <c r="L16" s="56"/>
      <c r="M16" s="56"/>
      <c r="N16" s="165">
        <v>67500</v>
      </c>
      <c r="O16" s="2">
        <f t="shared" si="2"/>
        <v>76740</v>
      </c>
      <c r="P16" s="56">
        <f t="shared" si="3"/>
        <v>17980</v>
      </c>
      <c r="Q16" s="57">
        <f t="shared" si="0"/>
        <v>30.599046970728388</v>
      </c>
      <c r="R16" s="57">
        <f t="shared" si="4"/>
        <v>45.860046911649725</v>
      </c>
      <c r="S16" s="58" t="s">
        <v>20</v>
      </c>
      <c r="T16" s="59">
        <v>41475</v>
      </c>
      <c r="U16" s="60"/>
      <c r="V16" s="23"/>
      <c r="W16" s="23"/>
      <c r="Z16" s="3"/>
    </row>
    <row r="17" spans="1:26" x14ac:dyDescent="0.2">
      <c r="A17" s="23">
        <v>16</v>
      </c>
      <c r="B17" s="23" t="s">
        <v>14</v>
      </c>
      <c r="C17" s="68">
        <v>15</v>
      </c>
      <c r="D17" s="184">
        <v>64866</v>
      </c>
      <c r="E17" s="23">
        <v>34327</v>
      </c>
      <c r="F17" s="23">
        <f t="shared" si="1"/>
        <v>41257</v>
      </c>
      <c r="G17" s="23">
        <v>40000</v>
      </c>
      <c r="H17" s="56" t="s">
        <v>30</v>
      </c>
      <c r="I17" s="56" t="s">
        <v>30</v>
      </c>
      <c r="J17" s="23">
        <v>42000</v>
      </c>
      <c r="K17" s="23"/>
      <c r="L17" s="23"/>
      <c r="M17" s="23"/>
      <c r="N17" s="163">
        <v>40000</v>
      </c>
      <c r="O17" s="2">
        <f t="shared" si="2"/>
        <v>46930</v>
      </c>
      <c r="P17" s="56">
        <f t="shared" si="3"/>
        <v>5673</v>
      </c>
      <c r="Q17" s="57">
        <f t="shared" si="0"/>
        <v>13.750393872554961</v>
      </c>
      <c r="R17" s="57">
        <f t="shared" si="4"/>
        <v>38.218623481781378</v>
      </c>
      <c r="S17" s="2" t="s">
        <v>3</v>
      </c>
      <c r="T17" s="62">
        <v>41477</v>
      </c>
      <c r="U17" s="60"/>
      <c r="V17" s="23"/>
      <c r="W17" s="23"/>
      <c r="Z17" s="3"/>
    </row>
    <row r="18" spans="1:26" x14ac:dyDescent="0.2">
      <c r="A18" s="23">
        <v>17</v>
      </c>
      <c r="B18" s="56" t="s">
        <v>22</v>
      </c>
      <c r="C18" s="56">
        <v>20</v>
      </c>
      <c r="D18" s="183">
        <v>101733</v>
      </c>
      <c r="E18" s="56">
        <v>48660</v>
      </c>
      <c r="F18" s="23">
        <f t="shared" si="1"/>
        <v>57900</v>
      </c>
      <c r="G18" s="56">
        <v>57000</v>
      </c>
      <c r="H18" s="56">
        <v>62000</v>
      </c>
      <c r="I18" s="56" t="s">
        <v>30</v>
      </c>
      <c r="J18" s="56" t="s">
        <v>30</v>
      </c>
      <c r="K18" s="56"/>
      <c r="L18" s="56"/>
      <c r="M18" s="56"/>
      <c r="N18" s="165">
        <v>57000</v>
      </c>
      <c r="O18" s="2">
        <f t="shared" si="2"/>
        <v>66240</v>
      </c>
      <c r="P18" s="56">
        <f t="shared" si="3"/>
        <v>8340</v>
      </c>
      <c r="Q18" s="57">
        <f t="shared" si="0"/>
        <v>14.404145077720207</v>
      </c>
      <c r="R18" s="57">
        <f t="shared" si="4"/>
        <v>53.582427536231883</v>
      </c>
      <c r="S18" s="2" t="s">
        <v>3</v>
      </c>
      <c r="T18" s="59">
        <v>41477</v>
      </c>
      <c r="U18" s="60"/>
      <c r="V18" s="23"/>
      <c r="W18" s="23"/>
      <c r="Z18" s="3"/>
    </row>
    <row r="19" spans="1:26" x14ac:dyDescent="0.2">
      <c r="A19" s="23">
        <v>18</v>
      </c>
      <c r="B19" s="67" t="s">
        <v>17</v>
      </c>
      <c r="C19" s="56">
        <v>16</v>
      </c>
      <c r="D19" s="183">
        <v>48250</v>
      </c>
      <c r="E19" s="56">
        <v>25196</v>
      </c>
      <c r="F19" s="23">
        <f t="shared" si="1"/>
        <v>32588</v>
      </c>
      <c r="G19" s="56">
        <v>31500</v>
      </c>
      <c r="H19" s="56">
        <v>35000</v>
      </c>
      <c r="I19" s="56">
        <v>34000</v>
      </c>
      <c r="J19" s="56">
        <v>34000</v>
      </c>
      <c r="K19" s="56"/>
      <c r="L19" s="56"/>
      <c r="M19" s="56"/>
      <c r="N19" s="165">
        <v>31000</v>
      </c>
      <c r="O19" s="2">
        <f t="shared" si="2"/>
        <v>38392</v>
      </c>
      <c r="P19" s="56">
        <f t="shared" si="3"/>
        <v>5804</v>
      </c>
      <c r="Q19" s="57">
        <f t="shared" si="0"/>
        <v>17.810236897017305</v>
      </c>
      <c r="R19" s="57">
        <f t="shared" si="4"/>
        <v>25.677224421754531</v>
      </c>
      <c r="S19" s="2" t="s">
        <v>3</v>
      </c>
      <c r="T19" s="59">
        <v>41477</v>
      </c>
      <c r="U19" s="60">
        <f>G19-N19</f>
        <v>500</v>
      </c>
      <c r="V19" s="23"/>
      <c r="W19" s="23"/>
      <c r="Z19" s="3"/>
    </row>
    <row r="20" spans="1:26" x14ac:dyDescent="0.2">
      <c r="A20" s="23">
        <v>19</v>
      </c>
      <c r="B20" s="23" t="s">
        <v>26</v>
      </c>
      <c r="C20" s="2">
        <v>15</v>
      </c>
      <c r="D20" s="161">
        <v>67533</v>
      </c>
      <c r="E20" s="23">
        <v>35561</v>
      </c>
      <c r="F20" s="23">
        <f t="shared" si="1"/>
        <v>42491</v>
      </c>
      <c r="G20" s="56" t="s">
        <v>30</v>
      </c>
      <c r="H20" s="56">
        <v>50000</v>
      </c>
      <c r="I20" s="56">
        <v>48500</v>
      </c>
      <c r="J20" s="56" t="s">
        <v>28</v>
      </c>
      <c r="K20" s="56"/>
      <c r="L20" s="56"/>
      <c r="M20" s="56"/>
      <c r="N20" s="165">
        <v>48000</v>
      </c>
      <c r="O20" s="2">
        <f t="shared" si="2"/>
        <v>54930</v>
      </c>
      <c r="P20" s="56">
        <f t="shared" si="3"/>
        <v>12439</v>
      </c>
      <c r="Q20" s="57">
        <f t="shared" si="0"/>
        <v>29.274434586147656</v>
      </c>
      <c r="R20" s="57">
        <f t="shared" si="4"/>
        <v>22.943746586564721</v>
      </c>
      <c r="S20" s="58" t="s">
        <v>20</v>
      </c>
      <c r="T20" s="59">
        <v>41477</v>
      </c>
      <c r="U20" s="60">
        <f>I20-N20</f>
        <v>500</v>
      </c>
      <c r="V20" s="23"/>
      <c r="W20" s="23"/>
      <c r="Z20" s="3"/>
    </row>
    <row r="21" spans="1:26" x14ac:dyDescent="0.2">
      <c r="A21" s="23">
        <v>20</v>
      </c>
      <c r="B21" s="23" t="s">
        <v>24</v>
      </c>
      <c r="C21" s="23">
        <v>20</v>
      </c>
      <c r="D21" s="161">
        <v>111933</v>
      </c>
      <c r="E21" s="23">
        <v>49520</v>
      </c>
      <c r="F21" s="23">
        <f t="shared" si="1"/>
        <v>58760</v>
      </c>
      <c r="G21" s="56" t="s">
        <v>30</v>
      </c>
      <c r="H21" s="56">
        <v>69000</v>
      </c>
      <c r="I21" s="56">
        <v>67500</v>
      </c>
      <c r="J21" s="56" t="s">
        <v>28</v>
      </c>
      <c r="K21" s="56"/>
      <c r="L21" s="56"/>
      <c r="M21" s="56"/>
      <c r="N21" s="165">
        <v>67500</v>
      </c>
      <c r="O21" s="2">
        <f t="shared" si="2"/>
        <v>76740</v>
      </c>
      <c r="P21" s="56">
        <f t="shared" si="3"/>
        <v>17980</v>
      </c>
      <c r="Q21" s="57">
        <f t="shared" si="0"/>
        <v>30.599046970728388</v>
      </c>
      <c r="R21" s="57">
        <f t="shared" si="4"/>
        <v>45.860046911649725</v>
      </c>
      <c r="S21" s="58" t="s">
        <v>20</v>
      </c>
      <c r="T21" s="59">
        <v>41477</v>
      </c>
      <c r="U21" s="60"/>
      <c r="V21" s="23"/>
      <c r="W21" s="23"/>
      <c r="Z21" s="3"/>
    </row>
    <row r="22" spans="1:26" x14ac:dyDescent="0.2">
      <c r="A22" s="23">
        <v>21</v>
      </c>
      <c r="B22" s="56" t="s">
        <v>31</v>
      </c>
      <c r="C22" s="56">
        <v>15</v>
      </c>
      <c r="D22" s="183">
        <v>79844</v>
      </c>
      <c r="E22" s="56">
        <v>32250</v>
      </c>
      <c r="F22" s="23">
        <f t="shared" si="1"/>
        <v>39180</v>
      </c>
      <c r="G22" s="56" t="s">
        <v>30</v>
      </c>
      <c r="H22" s="56">
        <v>54000</v>
      </c>
      <c r="I22" s="56">
        <v>49000</v>
      </c>
      <c r="J22" s="56">
        <v>53000</v>
      </c>
      <c r="K22" s="56"/>
      <c r="L22" s="56"/>
      <c r="M22" s="56"/>
      <c r="N22" s="165">
        <v>49000</v>
      </c>
      <c r="O22" s="2">
        <f t="shared" si="2"/>
        <v>55930</v>
      </c>
      <c r="P22" s="56">
        <f t="shared" si="3"/>
        <v>16750</v>
      </c>
      <c r="Q22" s="57">
        <f t="shared" si="0"/>
        <v>42.751403777437467</v>
      </c>
      <c r="R22" s="57">
        <f t="shared" si="4"/>
        <v>42.757017700697304</v>
      </c>
      <c r="S22" s="58" t="s">
        <v>20</v>
      </c>
      <c r="T22" s="59">
        <v>41479</v>
      </c>
      <c r="U22" s="60"/>
      <c r="V22" s="23"/>
      <c r="W22" s="23"/>
      <c r="Z22" s="3"/>
    </row>
    <row r="23" spans="1:26" x14ac:dyDescent="0.2">
      <c r="A23" s="23">
        <v>22</v>
      </c>
      <c r="B23" s="64" t="s">
        <v>19</v>
      </c>
      <c r="C23" s="56">
        <v>20</v>
      </c>
      <c r="D23" s="183">
        <v>65356</v>
      </c>
      <c r="E23" s="56">
        <v>27820</v>
      </c>
      <c r="F23" s="23">
        <f t="shared" si="1"/>
        <v>37060</v>
      </c>
      <c r="G23" s="56">
        <v>32000</v>
      </c>
      <c r="H23" s="56">
        <v>34500</v>
      </c>
      <c r="I23" s="56" t="s">
        <v>30</v>
      </c>
      <c r="J23" s="56">
        <v>33000</v>
      </c>
      <c r="K23" s="56"/>
      <c r="L23" s="56"/>
      <c r="M23" s="56"/>
      <c r="N23" s="165">
        <v>32000</v>
      </c>
      <c r="O23" s="2">
        <f t="shared" si="2"/>
        <v>41240</v>
      </c>
      <c r="P23" s="56">
        <f t="shared" si="3"/>
        <v>4180</v>
      </c>
      <c r="Q23" s="57">
        <f t="shared" si="0"/>
        <v>11.279007015650297</v>
      </c>
      <c r="R23" s="57">
        <f t="shared" si="4"/>
        <v>58.477206595538313</v>
      </c>
      <c r="S23" s="58" t="s">
        <v>3</v>
      </c>
      <c r="T23" s="69">
        <v>41479</v>
      </c>
      <c r="U23" s="60"/>
      <c r="V23" s="23"/>
      <c r="W23" s="23"/>
      <c r="Z23" s="3"/>
    </row>
    <row r="24" spans="1:26" x14ac:dyDescent="0.2">
      <c r="A24" s="23">
        <v>23</v>
      </c>
      <c r="B24" s="23" t="s">
        <v>32</v>
      </c>
      <c r="C24" s="23">
        <v>20</v>
      </c>
      <c r="D24" s="161">
        <v>54867</v>
      </c>
      <c r="E24" s="23">
        <v>26100</v>
      </c>
      <c r="F24" s="23">
        <f t="shared" si="1"/>
        <v>35340</v>
      </c>
      <c r="G24" s="56">
        <v>31500</v>
      </c>
      <c r="H24" s="56">
        <v>35000</v>
      </c>
      <c r="I24" s="56" t="s">
        <v>30</v>
      </c>
      <c r="J24" s="56">
        <v>36000</v>
      </c>
      <c r="K24" s="56"/>
      <c r="L24" s="56"/>
      <c r="M24" s="56"/>
      <c r="N24" s="165">
        <v>31500</v>
      </c>
      <c r="O24" s="2">
        <f t="shared" si="2"/>
        <v>40740</v>
      </c>
      <c r="P24" s="56">
        <f t="shared" si="3"/>
        <v>5400</v>
      </c>
      <c r="Q24" s="57">
        <f t="shared" si="0"/>
        <v>15.280135823429541</v>
      </c>
      <c r="R24" s="57">
        <f t="shared" si="4"/>
        <v>34.675994108983801</v>
      </c>
      <c r="S24" s="58" t="s">
        <v>3</v>
      </c>
      <c r="T24" s="70">
        <v>41479</v>
      </c>
      <c r="U24" s="60"/>
      <c r="V24" s="23"/>
      <c r="W24" s="23"/>
      <c r="Z24" s="3"/>
    </row>
    <row r="25" spans="1:26" x14ac:dyDescent="0.2">
      <c r="A25" s="23">
        <v>24</v>
      </c>
      <c r="B25" s="23" t="s">
        <v>33</v>
      </c>
      <c r="C25" s="23">
        <v>15</v>
      </c>
      <c r="D25" s="161">
        <v>26950</v>
      </c>
      <c r="E25" s="23">
        <v>13979</v>
      </c>
      <c r="F25" s="23">
        <f t="shared" si="1"/>
        <v>20909</v>
      </c>
      <c r="G25" s="56">
        <v>16500</v>
      </c>
      <c r="H25" s="56" t="s">
        <v>30</v>
      </c>
      <c r="I25" s="56">
        <v>19500</v>
      </c>
      <c r="J25" s="56" t="s">
        <v>28</v>
      </c>
      <c r="K25" s="56"/>
      <c r="L25" s="56"/>
      <c r="M25" s="56"/>
      <c r="N25" s="165">
        <v>16500</v>
      </c>
      <c r="O25" s="2">
        <f t="shared" si="2"/>
        <v>23430</v>
      </c>
      <c r="P25" s="56">
        <f t="shared" si="3"/>
        <v>2521</v>
      </c>
      <c r="Q25" s="57">
        <f t="shared" si="0"/>
        <v>12.057008943517147</v>
      </c>
      <c r="R25" s="57">
        <f t="shared" si="4"/>
        <v>15.023474178403756</v>
      </c>
      <c r="S25" s="58" t="s">
        <v>3</v>
      </c>
      <c r="T25" s="70">
        <v>41479</v>
      </c>
      <c r="U25" s="60"/>
      <c r="V25" s="23"/>
      <c r="W25" s="23"/>
      <c r="Z25" s="3"/>
    </row>
    <row r="26" spans="1:26" x14ac:dyDescent="0.2">
      <c r="A26" s="23">
        <v>25</v>
      </c>
      <c r="B26" s="23" t="s">
        <v>24</v>
      </c>
      <c r="C26" s="23">
        <v>20</v>
      </c>
      <c r="D26" s="161">
        <v>111933</v>
      </c>
      <c r="E26" s="23">
        <v>49520</v>
      </c>
      <c r="F26" s="23">
        <f t="shared" si="1"/>
        <v>58760</v>
      </c>
      <c r="G26" s="56" t="s">
        <v>30</v>
      </c>
      <c r="H26" s="56">
        <v>69000</v>
      </c>
      <c r="I26" s="56">
        <v>67500</v>
      </c>
      <c r="J26" s="56" t="s">
        <v>28</v>
      </c>
      <c r="K26" s="56"/>
      <c r="L26" s="56"/>
      <c r="M26" s="56"/>
      <c r="N26" s="165">
        <v>67500</v>
      </c>
      <c r="O26" s="2">
        <f t="shared" si="2"/>
        <v>76740</v>
      </c>
      <c r="P26" s="56">
        <f t="shared" si="3"/>
        <v>17980</v>
      </c>
      <c r="Q26" s="57">
        <f t="shared" si="0"/>
        <v>30.599046970728388</v>
      </c>
      <c r="R26" s="57">
        <f t="shared" si="4"/>
        <v>45.860046911649725</v>
      </c>
      <c r="S26" s="58" t="s">
        <v>20</v>
      </c>
      <c r="T26" s="59">
        <v>41477</v>
      </c>
      <c r="U26" s="60"/>
      <c r="V26" s="23"/>
      <c r="W26" s="23"/>
      <c r="Z26" s="3"/>
    </row>
    <row r="27" spans="1:26" x14ac:dyDescent="0.2">
      <c r="A27" s="23">
        <v>26</v>
      </c>
      <c r="B27" s="56" t="s">
        <v>15</v>
      </c>
      <c r="C27" s="23">
        <v>15</v>
      </c>
      <c r="D27" s="161">
        <v>83950</v>
      </c>
      <c r="E27" s="23">
        <v>40483</v>
      </c>
      <c r="F27" s="23">
        <f t="shared" si="1"/>
        <v>47413</v>
      </c>
      <c r="G27" s="56">
        <v>56500</v>
      </c>
      <c r="H27" s="56">
        <v>54500</v>
      </c>
      <c r="I27" s="56">
        <v>57500</v>
      </c>
      <c r="J27" s="56" t="s">
        <v>28</v>
      </c>
      <c r="K27" s="56"/>
      <c r="L27" s="56"/>
      <c r="M27" s="56"/>
      <c r="N27" s="163">
        <v>54500</v>
      </c>
      <c r="O27" s="2">
        <f t="shared" si="2"/>
        <v>61430</v>
      </c>
      <c r="P27" s="56">
        <f t="shared" si="3"/>
        <v>14017</v>
      </c>
      <c r="Q27" s="57">
        <f t="shared" si="0"/>
        <v>29.563621791491784</v>
      </c>
      <c r="R27" s="57">
        <f t="shared" si="4"/>
        <v>36.659612567149601</v>
      </c>
      <c r="S27" s="58" t="s">
        <v>34</v>
      </c>
      <c r="T27" s="70">
        <v>41481</v>
      </c>
      <c r="U27" s="60"/>
      <c r="V27" s="23"/>
      <c r="W27" s="23"/>
      <c r="Z27" s="3"/>
    </row>
    <row r="28" spans="1:26" x14ac:dyDescent="0.2">
      <c r="A28" s="23">
        <v>27</v>
      </c>
      <c r="B28" s="23" t="s">
        <v>7</v>
      </c>
      <c r="C28" s="23">
        <v>20</v>
      </c>
      <c r="D28" s="161">
        <v>148223</v>
      </c>
      <c r="E28" s="23">
        <v>76470</v>
      </c>
      <c r="F28" s="23">
        <f t="shared" si="1"/>
        <v>85710</v>
      </c>
      <c r="G28" s="56">
        <v>100000</v>
      </c>
      <c r="H28" s="56">
        <v>102000</v>
      </c>
      <c r="I28" s="56">
        <v>105000</v>
      </c>
      <c r="J28" s="56">
        <v>105000</v>
      </c>
      <c r="K28" s="56"/>
      <c r="L28" s="56"/>
      <c r="M28" s="56"/>
      <c r="N28" s="163">
        <v>99000</v>
      </c>
      <c r="O28" s="2">
        <f t="shared" si="2"/>
        <v>108240</v>
      </c>
      <c r="P28" s="56">
        <f t="shared" si="3"/>
        <v>22530</v>
      </c>
      <c r="Q28" s="57">
        <f t="shared" si="0"/>
        <v>26.286314315715785</v>
      </c>
      <c r="R28" s="57">
        <f t="shared" si="4"/>
        <v>36.939209164818919</v>
      </c>
      <c r="S28" s="58" t="s">
        <v>3</v>
      </c>
      <c r="T28" s="70">
        <v>41482</v>
      </c>
      <c r="U28" s="60"/>
      <c r="V28" s="23"/>
      <c r="W28" s="23"/>
      <c r="Z28" s="3"/>
    </row>
    <row r="29" spans="1:26" ht="12" customHeight="1" x14ac:dyDescent="0.2">
      <c r="A29" s="23">
        <v>28</v>
      </c>
      <c r="B29" s="23" t="s">
        <v>35</v>
      </c>
      <c r="C29" s="23">
        <v>9</v>
      </c>
      <c r="D29" s="161">
        <v>11370</v>
      </c>
      <c r="E29" s="23">
        <v>7240</v>
      </c>
      <c r="F29" s="23">
        <f t="shared" si="1"/>
        <v>11398</v>
      </c>
      <c r="G29" s="71" t="s">
        <v>30</v>
      </c>
      <c r="H29" s="56">
        <v>10500</v>
      </c>
      <c r="I29" s="56">
        <v>9500</v>
      </c>
      <c r="J29" s="56">
        <v>10500</v>
      </c>
      <c r="K29" s="56"/>
      <c r="L29" s="56"/>
      <c r="M29" s="56"/>
      <c r="N29" s="163">
        <v>9500</v>
      </c>
      <c r="O29" s="2">
        <f t="shared" si="2"/>
        <v>13658</v>
      </c>
      <c r="P29" s="56">
        <f t="shared" si="3"/>
        <v>2260</v>
      </c>
      <c r="Q29" s="57">
        <f t="shared" si="0"/>
        <v>19.828040007018775</v>
      </c>
      <c r="R29" s="57">
        <f t="shared" si="4"/>
        <v>-16.752086689119931</v>
      </c>
      <c r="S29" s="58" t="s">
        <v>20</v>
      </c>
      <c r="T29" s="70">
        <v>41484</v>
      </c>
      <c r="U29" s="60"/>
      <c r="V29" s="23"/>
      <c r="W29" s="23"/>
      <c r="Z29" s="3"/>
    </row>
    <row r="30" spans="1:26" ht="10.5" customHeight="1" x14ac:dyDescent="0.2">
      <c r="A30" s="23">
        <v>29</v>
      </c>
      <c r="B30" s="23" t="s">
        <v>14</v>
      </c>
      <c r="C30" s="23">
        <v>20</v>
      </c>
      <c r="D30" s="161">
        <v>86488</v>
      </c>
      <c r="E30" s="23">
        <v>41990</v>
      </c>
      <c r="F30" s="23">
        <f t="shared" si="1"/>
        <v>51230</v>
      </c>
      <c r="G30" s="71" t="s">
        <v>36</v>
      </c>
      <c r="H30" s="23">
        <v>66000</v>
      </c>
      <c r="I30" s="23">
        <v>62000</v>
      </c>
      <c r="J30" s="56">
        <v>65000</v>
      </c>
      <c r="K30" s="56"/>
      <c r="L30" s="56"/>
      <c r="M30" s="56"/>
      <c r="N30" s="163">
        <v>62000</v>
      </c>
      <c r="O30" s="2">
        <f t="shared" si="2"/>
        <v>71240</v>
      </c>
      <c r="P30" s="56">
        <f t="shared" si="3"/>
        <v>20010</v>
      </c>
      <c r="Q30" s="57">
        <f t="shared" si="0"/>
        <v>39.059145032207695</v>
      </c>
      <c r="R30" s="57">
        <f t="shared" si="4"/>
        <v>21.403705783267828</v>
      </c>
      <c r="S30" s="58" t="s">
        <v>20</v>
      </c>
      <c r="T30" s="70">
        <v>41485</v>
      </c>
      <c r="U30" s="60"/>
      <c r="V30" s="23"/>
      <c r="W30" s="23"/>
      <c r="Z30" s="3"/>
    </row>
    <row r="31" spans="1:26" ht="10.5" customHeight="1" x14ac:dyDescent="0.2">
      <c r="A31" s="23">
        <v>30</v>
      </c>
      <c r="B31" s="23" t="s">
        <v>37</v>
      </c>
      <c r="C31" s="2">
        <v>15</v>
      </c>
      <c r="D31" s="163">
        <v>78950</v>
      </c>
      <c r="E31" s="23">
        <v>47415</v>
      </c>
      <c r="F31" s="23">
        <f t="shared" ref="F31" si="6">(C31*462)+E31</f>
        <v>54345</v>
      </c>
      <c r="G31" s="23">
        <v>66000</v>
      </c>
      <c r="H31" s="23">
        <v>66000</v>
      </c>
      <c r="I31" s="23">
        <v>67500</v>
      </c>
      <c r="J31" s="23">
        <v>68000</v>
      </c>
      <c r="K31" s="23" t="s">
        <v>97</v>
      </c>
      <c r="L31" s="23"/>
      <c r="M31" s="23"/>
      <c r="N31" s="163">
        <v>65000</v>
      </c>
      <c r="O31" s="2">
        <f t="shared" ref="O31" si="7">(C31*462)+N31</f>
        <v>71930</v>
      </c>
      <c r="P31" s="56">
        <f t="shared" ref="P31" si="8">O31-F31</f>
        <v>17585</v>
      </c>
      <c r="Q31" s="57">
        <f t="shared" ref="Q31" si="9">(P31/F31)*100</f>
        <v>32.358082620296258</v>
      </c>
      <c r="R31" s="57">
        <f t="shared" ref="R31" si="10">(D31-O31)/O31*100</f>
        <v>9.7594883914917272</v>
      </c>
      <c r="S31" s="2" t="s">
        <v>34</v>
      </c>
      <c r="T31" s="70">
        <v>41486</v>
      </c>
      <c r="U31" s="60">
        <f>H31-N31</f>
        <v>1000</v>
      </c>
      <c r="V31" s="23"/>
      <c r="W31" s="23"/>
      <c r="Z31" s="3"/>
    </row>
    <row r="32" spans="1:26" x14ac:dyDescent="0.2">
      <c r="A32" s="23">
        <v>31</v>
      </c>
      <c r="B32" s="23" t="s">
        <v>21</v>
      </c>
      <c r="C32" s="2">
        <v>15</v>
      </c>
      <c r="D32" s="163">
        <v>71550</v>
      </c>
      <c r="E32" s="23">
        <v>43246</v>
      </c>
      <c r="F32" s="23">
        <f t="shared" si="1"/>
        <v>50176</v>
      </c>
      <c r="G32" s="23">
        <v>55000</v>
      </c>
      <c r="H32" s="23" t="s">
        <v>45</v>
      </c>
      <c r="I32" s="23">
        <v>62000</v>
      </c>
      <c r="J32" s="23" t="s">
        <v>46</v>
      </c>
      <c r="K32" s="23"/>
      <c r="L32" s="23"/>
      <c r="M32" s="23"/>
      <c r="N32" s="163">
        <v>54500</v>
      </c>
      <c r="O32" s="2">
        <f t="shared" si="2"/>
        <v>61430</v>
      </c>
      <c r="P32" s="56">
        <f t="shared" si="3"/>
        <v>11254</v>
      </c>
      <c r="Q32" s="57">
        <f t="shared" si="0"/>
        <v>22.429049744897959</v>
      </c>
      <c r="R32" s="57">
        <f t="shared" si="4"/>
        <v>16.4740354875468</v>
      </c>
      <c r="S32" s="2" t="s">
        <v>3</v>
      </c>
      <c r="T32" s="70">
        <v>41486</v>
      </c>
      <c r="U32" s="60">
        <f>G32-N32</f>
        <v>500</v>
      </c>
      <c r="V32" s="23"/>
      <c r="W32" s="23"/>
      <c r="Z32" s="3"/>
    </row>
    <row r="33" spans="1:26" x14ac:dyDescent="0.2">
      <c r="A33" s="23">
        <v>32</v>
      </c>
      <c r="B33" s="23" t="s">
        <v>26</v>
      </c>
      <c r="C33" s="2">
        <v>20</v>
      </c>
      <c r="D33" s="161">
        <v>90044</v>
      </c>
      <c r="E33" s="23">
        <v>43500</v>
      </c>
      <c r="F33" s="23">
        <f t="shared" si="1"/>
        <v>52740</v>
      </c>
      <c r="G33" s="23">
        <v>58000</v>
      </c>
      <c r="H33" s="23">
        <v>58000</v>
      </c>
      <c r="I33" s="23"/>
      <c r="J33" s="23">
        <v>62000</v>
      </c>
      <c r="K33" s="23"/>
      <c r="L33" s="23"/>
      <c r="M33" s="23"/>
      <c r="N33" s="163">
        <v>58000</v>
      </c>
      <c r="O33" s="2">
        <f t="shared" si="2"/>
        <v>67240</v>
      </c>
      <c r="P33" s="56">
        <f t="shared" si="3"/>
        <v>14500</v>
      </c>
      <c r="Q33" s="57">
        <f t="shared" si="0"/>
        <v>27.493363670838072</v>
      </c>
      <c r="R33" s="57">
        <f t="shared" si="4"/>
        <v>33.914336704342652</v>
      </c>
      <c r="S33" s="2" t="s">
        <v>34</v>
      </c>
      <c r="T33" s="70">
        <v>41486</v>
      </c>
      <c r="U33" s="60"/>
      <c r="V33" s="23"/>
      <c r="W33" s="23"/>
      <c r="Z33" s="3"/>
    </row>
    <row r="34" spans="1:26" x14ac:dyDescent="0.2">
      <c r="A34" s="23"/>
      <c r="B34" s="23"/>
      <c r="C34" s="2">
        <f>SUM(C2:C33)</f>
        <v>552</v>
      </c>
      <c r="D34" s="161"/>
      <c r="E34" s="23"/>
      <c r="F34" s="23"/>
      <c r="G34" s="23"/>
      <c r="H34" s="23"/>
      <c r="I34" s="23"/>
      <c r="J34" s="23"/>
      <c r="K34" s="23"/>
      <c r="L34" s="23"/>
      <c r="M34" s="23"/>
      <c r="N34" s="163"/>
      <c r="O34" s="2"/>
      <c r="P34" s="56"/>
      <c r="Q34" s="57"/>
      <c r="R34" s="57"/>
      <c r="S34" s="2"/>
      <c r="T34" s="70"/>
      <c r="U34" s="60"/>
      <c r="V34" s="23"/>
      <c r="W34" s="23"/>
      <c r="Z34" s="3"/>
    </row>
    <row r="35" spans="1:26" x14ac:dyDescent="0.2">
      <c r="A35" s="23">
        <v>33</v>
      </c>
      <c r="B35" s="23" t="s">
        <v>37</v>
      </c>
      <c r="C35" s="2">
        <v>15</v>
      </c>
      <c r="D35" s="163">
        <v>78950</v>
      </c>
      <c r="E35" s="23">
        <v>47415</v>
      </c>
      <c r="F35" s="23">
        <f t="shared" si="1"/>
        <v>54345</v>
      </c>
      <c r="G35" s="23">
        <v>70000</v>
      </c>
      <c r="H35" s="23">
        <v>68500</v>
      </c>
      <c r="I35" s="23" t="s">
        <v>97</v>
      </c>
      <c r="J35" s="23">
        <v>70500</v>
      </c>
      <c r="K35" s="23" t="s">
        <v>97</v>
      </c>
      <c r="L35" s="23"/>
      <c r="M35" s="23">
        <v>72000</v>
      </c>
      <c r="N35" s="163">
        <v>68000</v>
      </c>
      <c r="O35" s="2">
        <f t="shared" si="2"/>
        <v>74930</v>
      </c>
      <c r="P35" s="56">
        <f t="shared" si="3"/>
        <v>20585</v>
      </c>
      <c r="Q35" s="57">
        <f t="shared" si="0"/>
        <v>37.878369675223112</v>
      </c>
      <c r="R35" s="57">
        <f t="shared" si="4"/>
        <v>5.3650073401841718</v>
      </c>
      <c r="S35" s="2" t="s">
        <v>34</v>
      </c>
      <c r="T35" s="70">
        <v>41505</v>
      </c>
      <c r="U35" s="60">
        <f>H35-N35</f>
        <v>500</v>
      </c>
      <c r="V35" s="23"/>
      <c r="W35" s="23"/>
      <c r="Z35" s="3"/>
    </row>
    <row r="36" spans="1:26" x14ac:dyDescent="0.2">
      <c r="A36" s="23">
        <v>34</v>
      </c>
      <c r="B36" s="23" t="s">
        <v>14</v>
      </c>
      <c r="C36" s="23">
        <v>15</v>
      </c>
      <c r="D36" s="163">
        <v>64866</v>
      </c>
      <c r="E36" s="23">
        <v>34327</v>
      </c>
      <c r="F36" s="23">
        <f t="shared" si="1"/>
        <v>41257</v>
      </c>
      <c r="G36" s="23">
        <v>46000</v>
      </c>
      <c r="H36" s="23">
        <v>45000</v>
      </c>
      <c r="I36" s="23">
        <v>49000</v>
      </c>
      <c r="J36" s="23" t="s">
        <v>44</v>
      </c>
      <c r="K36" s="23"/>
      <c r="L36" s="23"/>
      <c r="M36" s="23"/>
      <c r="N36" s="163">
        <v>44500</v>
      </c>
      <c r="O36" s="2">
        <f t="shared" si="2"/>
        <v>51430</v>
      </c>
      <c r="P36" s="56">
        <f t="shared" si="3"/>
        <v>10173</v>
      </c>
      <c r="Q36" s="57">
        <f t="shared" ref="Q36:Q77" si="11">(P36/F36)*100</f>
        <v>24.657633856072909</v>
      </c>
      <c r="R36" s="57">
        <f t="shared" si="4"/>
        <v>26.124829865837064</v>
      </c>
      <c r="S36" s="2" t="s">
        <v>34</v>
      </c>
      <c r="T36" s="70">
        <v>41487</v>
      </c>
      <c r="U36" s="60">
        <f>H36-N36</f>
        <v>500</v>
      </c>
      <c r="V36" s="23"/>
      <c r="W36" s="23"/>
      <c r="Z36" s="3"/>
    </row>
    <row r="37" spans="1:26" x14ac:dyDescent="0.2">
      <c r="A37" s="23">
        <v>35</v>
      </c>
      <c r="B37" s="23" t="s">
        <v>26</v>
      </c>
      <c r="C37" s="2">
        <v>15</v>
      </c>
      <c r="D37" s="163">
        <v>67533</v>
      </c>
      <c r="E37" s="23">
        <v>35561</v>
      </c>
      <c r="F37" s="23">
        <f t="shared" si="1"/>
        <v>42491</v>
      </c>
      <c r="G37" s="23" t="s">
        <v>44</v>
      </c>
      <c r="H37" s="23">
        <v>50000</v>
      </c>
      <c r="I37" s="23">
        <v>54000</v>
      </c>
      <c r="J37" s="23">
        <v>56000</v>
      </c>
      <c r="K37" s="23"/>
      <c r="L37" s="23"/>
      <c r="M37" s="23"/>
      <c r="N37" s="163">
        <v>50000</v>
      </c>
      <c r="O37" s="2">
        <f t="shared" si="2"/>
        <v>56930</v>
      </c>
      <c r="P37" s="56">
        <f t="shared" si="3"/>
        <v>14439</v>
      </c>
      <c r="Q37" s="57">
        <f t="shared" si="11"/>
        <v>33.981313689957879</v>
      </c>
      <c r="R37" s="57">
        <f t="shared" si="4"/>
        <v>18.624626734586332</v>
      </c>
      <c r="S37" s="2" t="s">
        <v>34</v>
      </c>
      <c r="T37" s="70">
        <v>41488</v>
      </c>
      <c r="U37" s="60"/>
      <c r="V37" s="23"/>
      <c r="W37" s="23"/>
      <c r="Z37" s="3"/>
    </row>
    <row r="38" spans="1:26" x14ac:dyDescent="0.2">
      <c r="A38" s="23">
        <v>36</v>
      </c>
      <c r="B38" s="23" t="s">
        <v>13</v>
      </c>
      <c r="C38" s="23">
        <v>20</v>
      </c>
      <c r="D38" s="161">
        <v>76089</v>
      </c>
      <c r="E38" s="23">
        <v>32200</v>
      </c>
      <c r="F38" s="23">
        <f t="shared" si="1"/>
        <v>41440</v>
      </c>
      <c r="G38" s="23">
        <v>49000</v>
      </c>
      <c r="H38" s="23">
        <v>50000</v>
      </c>
      <c r="I38" s="23">
        <v>52000</v>
      </c>
      <c r="J38" s="23" t="s">
        <v>44</v>
      </c>
      <c r="K38" s="23" t="s">
        <v>44</v>
      </c>
      <c r="L38" s="23"/>
      <c r="M38" s="23"/>
      <c r="N38" s="163">
        <v>49000</v>
      </c>
      <c r="O38" s="2">
        <f t="shared" si="2"/>
        <v>58240</v>
      </c>
      <c r="P38" s="56">
        <f t="shared" si="3"/>
        <v>16800</v>
      </c>
      <c r="Q38" s="57">
        <f t="shared" si="11"/>
        <v>40.54054054054054</v>
      </c>
      <c r="R38" s="57">
        <f t="shared" si="4"/>
        <v>30.647321428571427</v>
      </c>
      <c r="S38" s="2" t="s">
        <v>3</v>
      </c>
      <c r="T38" s="70">
        <v>41488</v>
      </c>
      <c r="U38" s="60"/>
      <c r="V38" s="23"/>
      <c r="W38" s="23"/>
      <c r="Z38" s="3"/>
    </row>
    <row r="39" spans="1:26" x14ac:dyDescent="0.2">
      <c r="A39" s="23">
        <v>37</v>
      </c>
      <c r="B39" s="23" t="s">
        <v>7</v>
      </c>
      <c r="C39" s="23">
        <v>20</v>
      </c>
      <c r="D39" s="161">
        <v>148223</v>
      </c>
      <c r="E39" s="23">
        <v>76470</v>
      </c>
      <c r="F39" s="23">
        <f t="shared" si="1"/>
        <v>85710</v>
      </c>
      <c r="G39" s="23">
        <v>100000</v>
      </c>
      <c r="H39" s="23">
        <v>90000</v>
      </c>
      <c r="I39" s="23">
        <v>102000</v>
      </c>
      <c r="J39" s="23">
        <v>102000</v>
      </c>
      <c r="K39" s="23"/>
      <c r="L39" s="23"/>
      <c r="M39" s="23"/>
      <c r="N39" s="163">
        <v>90000</v>
      </c>
      <c r="O39" s="57">
        <f t="shared" si="2"/>
        <v>99240</v>
      </c>
      <c r="P39" s="56">
        <f t="shared" si="3"/>
        <v>13530</v>
      </c>
      <c r="Q39" s="57">
        <f t="shared" si="11"/>
        <v>15.785789289464471</v>
      </c>
      <c r="R39" s="57">
        <f t="shared" si="4"/>
        <v>49.358121725110841</v>
      </c>
      <c r="S39" s="2" t="s">
        <v>34</v>
      </c>
      <c r="T39" s="70">
        <v>41489</v>
      </c>
      <c r="U39" s="60">
        <v>10000</v>
      </c>
      <c r="V39" s="23"/>
      <c r="W39" s="23"/>
      <c r="Z39" s="3"/>
    </row>
    <row r="40" spans="1:26" x14ac:dyDescent="0.2">
      <c r="A40" s="23">
        <v>38</v>
      </c>
      <c r="B40" s="23" t="s">
        <v>15</v>
      </c>
      <c r="C40" s="23">
        <v>20</v>
      </c>
      <c r="D40" s="161">
        <v>111933</v>
      </c>
      <c r="E40" s="23">
        <v>49520</v>
      </c>
      <c r="F40" s="23">
        <f t="shared" si="1"/>
        <v>58760</v>
      </c>
      <c r="G40" s="23"/>
      <c r="H40" s="23">
        <v>72000</v>
      </c>
      <c r="I40" s="23">
        <v>70500</v>
      </c>
      <c r="J40" s="23">
        <v>68000</v>
      </c>
      <c r="K40" s="23">
        <v>68000</v>
      </c>
      <c r="L40" s="23"/>
      <c r="M40" s="23"/>
      <c r="N40" s="161">
        <v>68000</v>
      </c>
      <c r="O40" s="2">
        <f t="shared" si="2"/>
        <v>77240</v>
      </c>
      <c r="P40" s="56">
        <f t="shared" si="3"/>
        <v>18480</v>
      </c>
      <c r="Q40" s="57">
        <f t="shared" si="11"/>
        <v>31.449965963240302</v>
      </c>
      <c r="R40" s="57">
        <f t="shared" si="4"/>
        <v>44.915846711548419</v>
      </c>
      <c r="S40" s="2" t="s">
        <v>40</v>
      </c>
      <c r="T40" s="70">
        <v>41492</v>
      </c>
      <c r="U40" s="60"/>
      <c r="V40" s="23"/>
      <c r="W40" s="23"/>
      <c r="Z40" s="3"/>
    </row>
    <row r="41" spans="1:26" x14ac:dyDescent="0.2">
      <c r="A41" s="23">
        <v>39</v>
      </c>
      <c r="B41" s="23" t="s">
        <v>38</v>
      </c>
      <c r="C41" s="2">
        <v>15</v>
      </c>
      <c r="D41" s="163">
        <v>19783</v>
      </c>
      <c r="E41" s="23">
        <v>11590</v>
      </c>
      <c r="F41" s="23">
        <f t="shared" si="1"/>
        <v>18520</v>
      </c>
      <c r="G41" s="23">
        <v>14000</v>
      </c>
      <c r="H41" s="23">
        <v>13000</v>
      </c>
      <c r="I41" s="23" t="s">
        <v>30</v>
      </c>
      <c r="J41" s="23">
        <v>13800</v>
      </c>
      <c r="K41" s="23">
        <v>13800</v>
      </c>
      <c r="L41" s="23"/>
      <c r="M41" s="23"/>
      <c r="N41" s="161">
        <v>13800</v>
      </c>
      <c r="O41" s="2">
        <f t="shared" si="2"/>
        <v>20730</v>
      </c>
      <c r="P41" s="56">
        <f t="shared" si="3"/>
        <v>2210</v>
      </c>
      <c r="Q41" s="57">
        <f t="shared" si="11"/>
        <v>11.93304535637149</v>
      </c>
      <c r="R41" s="57">
        <f t="shared" si="4"/>
        <v>-4.5682585624698504</v>
      </c>
      <c r="S41" s="2" t="s">
        <v>40</v>
      </c>
      <c r="T41" s="70">
        <v>41492</v>
      </c>
      <c r="U41" s="60"/>
      <c r="V41" s="23"/>
      <c r="W41" s="23"/>
      <c r="Z41" s="3"/>
    </row>
    <row r="42" spans="1:26" ht="15.75" customHeight="1" x14ac:dyDescent="0.2">
      <c r="A42" s="23">
        <v>40</v>
      </c>
      <c r="B42" s="72" t="s">
        <v>39</v>
      </c>
      <c r="C42" s="73">
        <v>20</v>
      </c>
      <c r="D42" s="166">
        <v>110777</v>
      </c>
      <c r="E42" s="72">
        <v>60000</v>
      </c>
      <c r="F42" s="23">
        <f t="shared" si="1"/>
        <v>69240</v>
      </c>
      <c r="G42" s="72" t="s">
        <v>42</v>
      </c>
      <c r="H42" s="72" t="s">
        <v>42</v>
      </c>
      <c r="I42" s="72">
        <v>85000</v>
      </c>
      <c r="J42" s="72">
        <v>80000</v>
      </c>
      <c r="K42" s="72">
        <v>80000</v>
      </c>
      <c r="L42" s="72"/>
      <c r="M42" s="72"/>
      <c r="N42" s="166">
        <v>80000</v>
      </c>
      <c r="O42" s="2">
        <f t="shared" si="2"/>
        <v>89240</v>
      </c>
      <c r="P42" s="56">
        <f t="shared" si="3"/>
        <v>20000</v>
      </c>
      <c r="Q42" s="57">
        <f t="shared" si="11"/>
        <v>28.885037550548816</v>
      </c>
      <c r="R42" s="57">
        <f t="shared" si="4"/>
        <v>24.13379650380995</v>
      </c>
      <c r="S42" s="2" t="s">
        <v>40</v>
      </c>
      <c r="T42" s="70">
        <v>41493</v>
      </c>
      <c r="U42" s="60"/>
      <c r="V42" s="23"/>
      <c r="W42" s="23"/>
      <c r="Z42" s="3"/>
    </row>
    <row r="43" spans="1:26" x14ac:dyDescent="0.2">
      <c r="A43" s="23">
        <v>41</v>
      </c>
      <c r="B43" s="23" t="s">
        <v>21</v>
      </c>
      <c r="C43" s="56">
        <v>20</v>
      </c>
      <c r="D43" s="183">
        <v>95400</v>
      </c>
      <c r="E43" s="23">
        <v>52900</v>
      </c>
      <c r="F43" s="23">
        <f t="shared" si="1"/>
        <v>62140</v>
      </c>
      <c r="G43" s="56">
        <v>71000</v>
      </c>
      <c r="H43" s="56">
        <v>74000</v>
      </c>
      <c r="I43" s="56" t="s">
        <v>44</v>
      </c>
      <c r="J43" s="56">
        <v>69000</v>
      </c>
      <c r="K43" s="56">
        <v>69000</v>
      </c>
      <c r="L43" s="56"/>
      <c r="M43" s="56"/>
      <c r="N43" s="165">
        <v>69000</v>
      </c>
      <c r="O43" s="2">
        <f t="shared" si="2"/>
        <v>78240</v>
      </c>
      <c r="P43" s="56">
        <f t="shared" si="3"/>
        <v>16100</v>
      </c>
      <c r="Q43" s="57">
        <f t="shared" si="11"/>
        <v>25.90923720630834</v>
      </c>
      <c r="R43" s="57">
        <f t="shared" si="4"/>
        <v>21.932515337423315</v>
      </c>
      <c r="S43" s="2" t="s">
        <v>40</v>
      </c>
      <c r="T43" s="70">
        <v>41492</v>
      </c>
      <c r="U43" s="60"/>
      <c r="V43" s="23"/>
      <c r="W43" s="23"/>
      <c r="Z43" s="3"/>
    </row>
    <row r="44" spans="1:26" ht="15" customHeight="1" x14ac:dyDescent="0.2">
      <c r="A44" s="23">
        <v>42</v>
      </c>
      <c r="B44" s="56" t="s">
        <v>21</v>
      </c>
      <c r="C44" s="56">
        <v>20</v>
      </c>
      <c r="D44" s="183">
        <v>95400</v>
      </c>
      <c r="E44" s="56">
        <v>52900</v>
      </c>
      <c r="F44" s="23">
        <f t="shared" si="1"/>
        <v>62140</v>
      </c>
      <c r="G44" s="56">
        <v>71000</v>
      </c>
      <c r="H44" s="56">
        <v>74000</v>
      </c>
      <c r="I44" s="56" t="s">
        <v>44</v>
      </c>
      <c r="J44" s="56">
        <v>69000</v>
      </c>
      <c r="K44" s="56">
        <v>69000</v>
      </c>
      <c r="L44" s="56"/>
      <c r="M44" s="56"/>
      <c r="N44" s="165">
        <v>63027</v>
      </c>
      <c r="O44" s="2">
        <f t="shared" si="2"/>
        <v>72267</v>
      </c>
      <c r="P44" s="56">
        <f t="shared" si="3"/>
        <v>10127</v>
      </c>
      <c r="Q44" s="57">
        <f t="shared" si="11"/>
        <v>16.297071129707113</v>
      </c>
      <c r="R44" s="57">
        <f t="shared" si="4"/>
        <v>32.01046120635975</v>
      </c>
      <c r="S44" s="58" t="s">
        <v>41</v>
      </c>
      <c r="T44" s="70">
        <v>41493</v>
      </c>
      <c r="U44" s="60">
        <f>J44-N44</f>
        <v>5973</v>
      </c>
      <c r="V44" s="23"/>
      <c r="W44" s="23"/>
      <c r="Z44" s="3"/>
    </row>
    <row r="45" spans="1:26" ht="15" customHeight="1" x14ac:dyDescent="0.2">
      <c r="A45" s="23">
        <v>43</v>
      </c>
      <c r="B45" s="67" t="s">
        <v>17</v>
      </c>
      <c r="C45" s="56">
        <v>20</v>
      </c>
      <c r="D45" s="183">
        <v>64333</v>
      </c>
      <c r="E45" s="56">
        <v>28895</v>
      </c>
      <c r="F45" s="23">
        <f t="shared" si="1"/>
        <v>38135</v>
      </c>
      <c r="G45" s="56">
        <v>41000</v>
      </c>
      <c r="H45" s="74">
        <v>40500</v>
      </c>
      <c r="I45" s="56" t="s">
        <v>44</v>
      </c>
      <c r="J45" s="64" t="s">
        <v>47</v>
      </c>
      <c r="K45" s="63" t="s">
        <v>373</v>
      </c>
      <c r="L45" s="64"/>
      <c r="M45" s="64"/>
      <c r="N45" s="165">
        <v>40500</v>
      </c>
      <c r="O45" s="2">
        <f t="shared" si="2"/>
        <v>49740</v>
      </c>
      <c r="P45" s="56">
        <f t="shared" si="3"/>
        <v>11605</v>
      </c>
      <c r="Q45" s="57">
        <f t="shared" si="11"/>
        <v>30.431362265635244</v>
      </c>
      <c r="R45" s="57">
        <f t="shared" si="4"/>
        <v>29.338560514676317</v>
      </c>
      <c r="S45" s="58" t="s">
        <v>34</v>
      </c>
      <c r="T45" s="70">
        <v>41493</v>
      </c>
      <c r="U45" s="60"/>
      <c r="V45" s="23"/>
      <c r="W45" s="23"/>
      <c r="Z45" s="3"/>
    </row>
    <row r="46" spans="1:26" ht="12" customHeight="1" x14ac:dyDescent="0.2">
      <c r="A46" s="23">
        <v>44</v>
      </c>
      <c r="B46" s="23" t="s">
        <v>14</v>
      </c>
      <c r="C46" s="23">
        <v>20</v>
      </c>
      <c r="D46" s="161">
        <v>86488</v>
      </c>
      <c r="E46" s="23">
        <v>41990</v>
      </c>
      <c r="F46" s="23">
        <f t="shared" si="1"/>
        <v>51230</v>
      </c>
      <c r="G46" s="56">
        <v>54000</v>
      </c>
      <c r="H46" s="56">
        <v>60000</v>
      </c>
      <c r="I46" s="64"/>
      <c r="J46" s="23">
        <v>57000</v>
      </c>
      <c r="K46" s="23"/>
      <c r="L46" s="23" t="s">
        <v>55</v>
      </c>
      <c r="M46" s="23"/>
      <c r="N46" s="165">
        <v>54000</v>
      </c>
      <c r="O46" s="2">
        <f t="shared" si="2"/>
        <v>63240</v>
      </c>
      <c r="P46" s="56">
        <f t="shared" si="3"/>
        <v>12010</v>
      </c>
      <c r="Q46" s="57">
        <f t="shared" si="11"/>
        <v>23.443294944368535</v>
      </c>
      <c r="R46" s="57">
        <f t="shared" si="4"/>
        <v>36.761543327008219</v>
      </c>
      <c r="S46" s="58" t="s">
        <v>3</v>
      </c>
      <c r="T46" s="70">
        <v>41493</v>
      </c>
      <c r="U46" s="60"/>
      <c r="V46" s="23"/>
      <c r="W46" s="23"/>
      <c r="Z46" s="3"/>
    </row>
    <row r="47" spans="1:26" x14ac:dyDescent="0.2">
      <c r="A47" s="23">
        <v>45</v>
      </c>
      <c r="B47" s="23" t="s">
        <v>7</v>
      </c>
      <c r="C47" s="23">
        <v>20</v>
      </c>
      <c r="D47" s="161">
        <v>148223</v>
      </c>
      <c r="E47" s="23">
        <v>76470</v>
      </c>
      <c r="F47" s="23">
        <f t="shared" si="1"/>
        <v>85710</v>
      </c>
      <c r="G47" s="56">
        <v>105000</v>
      </c>
      <c r="H47" s="56">
        <v>90000</v>
      </c>
      <c r="I47" s="23">
        <v>108000</v>
      </c>
      <c r="J47" s="23" t="s">
        <v>30</v>
      </c>
      <c r="K47" s="23">
        <v>106000</v>
      </c>
      <c r="L47" s="43"/>
      <c r="M47" s="43"/>
      <c r="N47" s="165">
        <v>90000</v>
      </c>
      <c r="O47" s="2">
        <f t="shared" si="2"/>
        <v>99240</v>
      </c>
      <c r="P47" s="56">
        <f t="shared" si="3"/>
        <v>13530</v>
      </c>
      <c r="Q47" s="57">
        <f t="shared" si="11"/>
        <v>15.785789289464471</v>
      </c>
      <c r="R47" s="57">
        <f t="shared" si="4"/>
        <v>49.358121725110841</v>
      </c>
      <c r="S47" s="58" t="s">
        <v>34</v>
      </c>
      <c r="T47" s="70">
        <v>41494</v>
      </c>
      <c r="U47" s="60">
        <f>G47-N47</f>
        <v>15000</v>
      </c>
      <c r="V47" s="23"/>
      <c r="W47" s="23"/>
      <c r="Z47" s="3"/>
    </row>
    <row r="48" spans="1:26" x14ac:dyDescent="0.2">
      <c r="A48" s="23">
        <v>46</v>
      </c>
      <c r="B48" s="23" t="s">
        <v>7</v>
      </c>
      <c r="C48" s="23">
        <v>20</v>
      </c>
      <c r="D48" s="161">
        <v>148223</v>
      </c>
      <c r="E48" s="23">
        <v>76470</v>
      </c>
      <c r="F48" s="23">
        <f t="shared" si="1"/>
        <v>85710</v>
      </c>
      <c r="G48" s="56">
        <v>105000</v>
      </c>
      <c r="H48" s="56">
        <v>90000</v>
      </c>
      <c r="I48" s="23">
        <v>108000</v>
      </c>
      <c r="J48" s="23" t="s">
        <v>30</v>
      </c>
      <c r="K48" s="23">
        <v>106000</v>
      </c>
      <c r="L48" s="43"/>
      <c r="M48" s="43"/>
      <c r="N48" s="165">
        <v>90000</v>
      </c>
      <c r="O48" s="2">
        <f t="shared" si="2"/>
        <v>99240</v>
      </c>
      <c r="P48" s="56">
        <f t="shared" si="3"/>
        <v>13530</v>
      </c>
      <c r="Q48" s="57">
        <f t="shared" si="11"/>
        <v>15.785789289464471</v>
      </c>
      <c r="R48" s="57">
        <f t="shared" si="4"/>
        <v>49.358121725110841</v>
      </c>
      <c r="S48" s="58" t="s">
        <v>34</v>
      </c>
      <c r="T48" s="70">
        <v>41494</v>
      </c>
      <c r="U48" s="60">
        <f>G48-N48</f>
        <v>15000</v>
      </c>
      <c r="V48" s="23"/>
      <c r="W48" s="23"/>
      <c r="Z48" s="3"/>
    </row>
    <row r="49" spans="1:26" x14ac:dyDescent="0.2">
      <c r="A49" s="23">
        <v>47</v>
      </c>
      <c r="B49" s="56" t="s">
        <v>15</v>
      </c>
      <c r="C49" s="23">
        <v>20</v>
      </c>
      <c r="D49" s="161">
        <v>111933</v>
      </c>
      <c r="E49" s="23">
        <v>49520</v>
      </c>
      <c r="F49" s="23">
        <f t="shared" si="1"/>
        <v>58760</v>
      </c>
      <c r="G49" s="56">
        <v>71500</v>
      </c>
      <c r="H49" s="75">
        <v>69000</v>
      </c>
      <c r="I49" s="75">
        <v>74000</v>
      </c>
      <c r="J49" s="75">
        <v>74700</v>
      </c>
      <c r="K49" s="75">
        <v>68000</v>
      </c>
      <c r="L49" s="56"/>
      <c r="M49" s="56"/>
      <c r="N49" s="163">
        <v>68000</v>
      </c>
      <c r="O49" s="2">
        <f t="shared" si="2"/>
        <v>77240</v>
      </c>
      <c r="P49" s="56">
        <f t="shared" si="3"/>
        <v>18480</v>
      </c>
      <c r="Q49" s="57">
        <f t="shared" si="11"/>
        <v>31.449965963240302</v>
      </c>
      <c r="R49" s="57">
        <f t="shared" si="4"/>
        <v>44.915846711548419</v>
      </c>
      <c r="S49" s="58" t="s">
        <v>40</v>
      </c>
      <c r="T49" s="70">
        <v>41494</v>
      </c>
      <c r="U49" s="60"/>
      <c r="V49" s="23"/>
      <c r="W49" s="23"/>
      <c r="Z49" s="3"/>
    </row>
    <row r="50" spans="1:26" x14ac:dyDescent="0.2">
      <c r="A50" s="23">
        <v>48</v>
      </c>
      <c r="B50" s="64" t="s">
        <v>19</v>
      </c>
      <c r="C50" s="23">
        <v>16</v>
      </c>
      <c r="D50" s="161">
        <v>52285</v>
      </c>
      <c r="E50" s="23">
        <v>24259</v>
      </c>
      <c r="F50" s="23">
        <f t="shared" si="1"/>
        <v>31651</v>
      </c>
      <c r="G50" s="56" t="s">
        <v>89</v>
      </c>
      <c r="H50" s="56" t="s">
        <v>90</v>
      </c>
      <c r="I50" s="56">
        <v>32500</v>
      </c>
      <c r="J50" s="56" t="s">
        <v>59</v>
      </c>
      <c r="K50" s="56" t="s">
        <v>44</v>
      </c>
      <c r="L50" s="56" t="s">
        <v>58</v>
      </c>
      <c r="M50" s="56"/>
      <c r="N50" s="163">
        <v>30000</v>
      </c>
      <c r="O50" s="2">
        <f t="shared" si="2"/>
        <v>37392</v>
      </c>
      <c r="P50" s="56">
        <f t="shared" si="3"/>
        <v>5741</v>
      </c>
      <c r="Q50" s="57">
        <f t="shared" si="11"/>
        <v>18.13844744241888</v>
      </c>
      <c r="R50" s="57">
        <f t="shared" si="4"/>
        <v>39.829375267436887</v>
      </c>
      <c r="S50" s="58" t="s">
        <v>48</v>
      </c>
      <c r="T50" s="70">
        <v>41494</v>
      </c>
      <c r="U50" s="60">
        <v>1000</v>
      </c>
      <c r="V50" s="23"/>
      <c r="W50" s="23"/>
      <c r="Z50" s="3"/>
    </row>
    <row r="51" spans="1:26" x14ac:dyDescent="0.2">
      <c r="A51" s="23">
        <v>49</v>
      </c>
      <c r="B51" s="23" t="s">
        <v>25</v>
      </c>
      <c r="C51" s="23">
        <v>15</v>
      </c>
      <c r="D51" s="161">
        <v>98583</v>
      </c>
      <c r="E51" s="23">
        <v>63152</v>
      </c>
      <c r="F51" s="23">
        <f t="shared" si="1"/>
        <v>70082</v>
      </c>
      <c r="G51" s="72">
        <v>91000</v>
      </c>
      <c r="H51" s="56">
        <v>90000</v>
      </c>
      <c r="I51" s="56" t="s">
        <v>30</v>
      </c>
      <c r="J51" s="56">
        <v>90900</v>
      </c>
      <c r="K51" s="56">
        <v>92500</v>
      </c>
      <c r="L51" s="56">
        <v>93000</v>
      </c>
      <c r="M51" s="56"/>
      <c r="N51" s="163">
        <v>89000</v>
      </c>
      <c r="O51" s="2">
        <f t="shared" si="2"/>
        <v>95930</v>
      </c>
      <c r="P51" s="56">
        <f t="shared" si="3"/>
        <v>25848</v>
      </c>
      <c r="Q51" s="57">
        <f t="shared" si="11"/>
        <v>36.882509060814471</v>
      </c>
      <c r="R51" s="57">
        <f t="shared" si="4"/>
        <v>2.7655582195350776</v>
      </c>
      <c r="S51" s="58" t="s">
        <v>23</v>
      </c>
      <c r="T51" s="70">
        <v>41494</v>
      </c>
      <c r="U51" s="60">
        <f>J51-N51</f>
        <v>1900</v>
      </c>
      <c r="V51" s="23"/>
      <c r="W51" s="23"/>
      <c r="Z51" s="3"/>
    </row>
    <row r="52" spans="1:26" x14ac:dyDescent="0.2">
      <c r="A52" s="23">
        <v>50</v>
      </c>
      <c r="B52" s="23" t="s">
        <v>33</v>
      </c>
      <c r="C52" s="23">
        <v>20</v>
      </c>
      <c r="D52" s="161">
        <v>35993</v>
      </c>
      <c r="E52" s="23">
        <v>17100</v>
      </c>
      <c r="F52" s="23">
        <f t="shared" si="1"/>
        <v>26340</v>
      </c>
      <c r="G52" s="72">
        <v>23500</v>
      </c>
      <c r="H52" s="56">
        <v>21000</v>
      </c>
      <c r="I52" s="56">
        <v>23000</v>
      </c>
      <c r="J52" s="56">
        <v>23500</v>
      </c>
      <c r="K52" s="56">
        <v>24000</v>
      </c>
      <c r="L52" s="56"/>
      <c r="M52" s="56">
        <v>26500</v>
      </c>
      <c r="N52" s="165">
        <v>19500</v>
      </c>
      <c r="O52" s="2">
        <f t="shared" si="2"/>
        <v>28740</v>
      </c>
      <c r="P52" s="56">
        <f t="shared" si="3"/>
        <v>2400</v>
      </c>
      <c r="Q52" s="57">
        <f t="shared" si="11"/>
        <v>9.1116173120728927</v>
      </c>
      <c r="R52" s="57">
        <f t="shared" si="4"/>
        <v>25.236604036186499</v>
      </c>
      <c r="S52" s="58" t="s">
        <v>87</v>
      </c>
      <c r="T52" s="70">
        <v>41496</v>
      </c>
      <c r="U52" s="60">
        <f>H52-N52</f>
        <v>1500</v>
      </c>
      <c r="V52" s="23"/>
      <c r="W52" s="23"/>
      <c r="Z52" s="3"/>
    </row>
    <row r="53" spans="1:26" x14ac:dyDescent="0.2">
      <c r="A53" s="23">
        <v>51</v>
      </c>
      <c r="B53" s="23" t="s">
        <v>62</v>
      </c>
      <c r="C53" s="23">
        <v>20</v>
      </c>
      <c r="D53" s="161">
        <v>53777</v>
      </c>
      <c r="E53" s="23">
        <v>23485</v>
      </c>
      <c r="F53" s="23">
        <f t="shared" si="1"/>
        <v>32725</v>
      </c>
      <c r="G53" s="72">
        <v>28500</v>
      </c>
      <c r="H53" s="56">
        <v>27500</v>
      </c>
      <c r="I53" s="56">
        <v>32000</v>
      </c>
      <c r="J53" s="56">
        <v>33000</v>
      </c>
      <c r="K53" s="56">
        <v>32000</v>
      </c>
      <c r="L53" s="56"/>
      <c r="M53" s="56">
        <v>33000</v>
      </c>
      <c r="N53" s="165">
        <v>26500</v>
      </c>
      <c r="O53" s="2">
        <f t="shared" si="2"/>
        <v>35740</v>
      </c>
      <c r="P53" s="56">
        <f t="shared" si="3"/>
        <v>3015</v>
      </c>
      <c r="Q53" s="57">
        <f t="shared" si="11"/>
        <v>9.2131398013750943</v>
      </c>
      <c r="R53" s="57">
        <f t="shared" si="4"/>
        <v>50.467263570229434</v>
      </c>
      <c r="S53" s="58" t="s">
        <v>34</v>
      </c>
      <c r="T53" s="70">
        <v>41496</v>
      </c>
      <c r="U53" s="60">
        <f>H53-N53</f>
        <v>1000</v>
      </c>
      <c r="V53" s="23"/>
      <c r="W53" s="23"/>
      <c r="Z53" s="3"/>
    </row>
    <row r="54" spans="1:26" x14ac:dyDescent="0.2">
      <c r="A54" s="23">
        <v>52</v>
      </c>
      <c r="B54" s="23" t="s">
        <v>31</v>
      </c>
      <c r="C54" s="23">
        <v>20</v>
      </c>
      <c r="D54" s="161">
        <v>79845</v>
      </c>
      <c r="E54" s="23">
        <v>39450</v>
      </c>
      <c r="F54" s="23">
        <f t="shared" si="1"/>
        <v>48690</v>
      </c>
      <c r="G54" s="23">
        <v>62000</v>
      </c>
      <c r="H54" s="23">
        <v>62000</v>
      </c>
      <c r="I54" s="23">
        <v>61500</v>
      </c>
      <c r="J54" s="56">
        <v>62500</v>
      </c>
      <c r="K54" s="56">
        <v>59000</v>
      </c>
      <c r="L54" s="56"/>
      <c r="M54" s="56"/>
      <c r="N54" s="163">
        <v>59000</v>
      </c>
      <c r="O54" s="2">
        <f t="shared" si="2"/>
        <v>68240</v>
      </c>
      <c r="P54" s="56">
        <f t="shared" si="3"/>
        <v>19550</v>
      </c>
      <c r="Q54" s="57">
        <f t="shared" si="11"/>
        <v>40.15198192647361</v>
      </c>
      <c r="R54" s="57">
        <f t="shared" si="4"/>
        <v>17.006154747948418</v>
      </c>
      <c r="S54" s="58" t="s">
        <v>40</v>
      </c>
      <c r="T54" s="70">
        <v>41495</v>
      </c>
      <c r="U54" s="60"/>
      <c r="V54" s="23"/>
      <c r="W54" s="23"/>
      <c r="Z54" s="3"/>
    </row>
    <row r="55" spans="1:26" x14ac:dyDescent="0.2">
      <c r="A55" s="23">
        <v>53</v>
      </c>
      <c r="B55" s="23" t="s">
        <v>26</v>
      </c>
      <c r="C55" s="2">
        <v>20</v>
      </c>
      <c r="D55" s="161">
        <v>90044</v>
      </c>
      <c r="E55" s="23">
        <v>43500</v>
      </c>
      <c r="F55" s="23">
        <f t="shared" si="1"/>
        <v>52740</v>
      </c>
      <c r="G55" s="23">
        <v>59000</v>
      </c>
      <c r="H55" s="23">
        <v>62000</v>
      </c>
      <c r="I55" s="23" t="s">
        <v>44</v>
      </c>
      <c r="J55" s="23">
        <v>61000</v>
      </c>
      <c r="K55" s="23">
        <v>60000</v>
      </c>
      <c r="L55" s="23" t="s">
        <v>44</v>
      </c>
      <c r="M55" s="23">
        <v>60000</v>
      </c>
      <c r="N55" s="163">
        <v>60000</v>
      </c>
      <c r="O55" s="2">
        <f t="shared" si="2"/>
        <v>69240</v>
      </c>
      <c r="P55" s="56">
        <f t="shared" si="3"/>
        <v>16500</v>
      </c>
      <c r="Q55" s="57">
        <f t="shared" si="11"/>
        <v>31.285551763367465</v>
      </c>
      <c r="R55" s="57">
        <f t="shared" si="4"/>
        <v>30.046216060080877</v>
      </c>
      <c r="S55" s="2" t="s">
        <v>40</v>
      </c>
      <c r="T55" s="70">
        <v>41496</v>
      </c>
      <c r="U55" s="60"/>
      <c r="V55" s="23"/>
      <c r="W55" s="23"/>
      <c r="Z55" s="3"/>
    </row>
    <row r="56" spans="1:26" x14ac:dyDescent="0.2">
      <c r="A56" s="23">
        <v>54</v>
      </c>
      <c r="B56" s="23" t="s">
        <v>22</v>
      </c>
      <c r="C56" s="23">
        <v>20</v>
      </c>
      <c r="D56" s="185">
        <f>'VVF normal &amp; Union Rates15,16, '!K23</f>
        <v>103956</v>
      </c>
      <c r="E56" s="23">
        <v>48660</v>
      </c>
      <c r="F56" s="23">
        <f t="shared" si="1"/>
        <v>57900</v>
      </c>
      <c r="G56" s="23">
        <v>66000</v>
      </c>
      <c r="H56" s="23">
        <v>64000</v>
      </c>
      <c r="I56" s="23" t="s">
        <v>44</v>
      </c>
      <c r="J56" s="23">
        <v>65000</v>
      </c>
      <c r="K56" s="23">
        <v>63500</v>
      </c>
      <c r="L56" s="23"/>
      <c r="M56" s="23"/>
      <c r="N56" s="163">
        <v>63500</v>
      </c>
      <c r="O56" s="2">
        <f t="shared" si="2"/>
        <v>72740</v>
      </c>
      <c r="P56" s="56">
        <f t="shared" si="3"/>
        <v>14840</v>
      </c>
      <c r="Q56" s="57">
        <f t="shared" si="11"/>
        <v>25.630397236614854</v>
      </c>
      <c r="R56" s="57">
        <f t="shared" si="4"/>
        <v>42.914489964256255</v>
      </c>
      <c r="S56" s="2" t="s">
        <v>40</v>
      </c>
      <c r="T56" s="70">
        <v>41498</v>
      </c>
      <c r="U56" s="60"/>
      <c r="V56" s="23"/>
      <c r="W56" s="23"/>
      <c r="Z56" s="3"/>
    </row>
    <row r="57" spans="1:26" x14ac:dyDescent="0.2">
      <c r="A57" s="23">
        <v>55</v>
      </c>
      <c r="B57" s="23" t="s">
        <v>21</v>
      </c>
      <c r="C57" s="23">
        <v>20</v>
      </c>
      <c r="D57" s="161">
        <v>95400</v>
      </c>
      <c r="E57" s="23">
        <v>52900</v>
      </c>
      <c r="F57" s="23">
        <f t="shared" si="1"/>
        <v>62140</v>
      </c>
      <c r="G57" s="23">
        <v>74000</v>
      </c>
      <c r="H57" s="23">
        <v>72000</v>
      </c>
      <c r="I57" s="23">
        <v>74500</v>
      </c>
      <c r="J57" s="23" t="s">
        <v>44</v>
      </c>
      <c r="K57" s="23">
        <v>68000</v>
      </c>
      <c r="L57" s="23"/>
      <c r="M57" s="23"/>
      <c r="N57" s="163">
        <v>68000</v>
      </c>
      <c r="O57" s="2">
        <f t="shared" si="2"/>
        <v>77240</v>
      </c>
      <c r="P57" s="56">
        <f t="shared" si="3"/>
        <v>15100</v>
      </c>
      <c r="Q57" s="57">
        <f t="shared" si="11"/>
        <v>24.299967814612167</v>
      </c>
      <c r="R57" s="57">
        <f t="shared" si="4"/>
        <v>23.511134127395131</v>
      </c>
      <c r="S57" s="2" t="s">
        <v>40</v>
      </c>
      <c r="T57" s="70">
        <v>41498</v>
      </c>
      <c r="U57" s="60"/>
      <c r="V57" s="23"/>
      <c r="W57" s="23"/>
      <c r="Z57" s="3"/>
    </row>
    <row r="58" spans="1:26" ht="15.75" customHeight="1" x14ac:dyDescent="0.2">
      <c r="A58" s="23">
        <v>56</v>
      </c>
      <c r="B58" s="23" t="s">
        <v>18</v>
      </c>
      <c r="C58" s="23">
        <v>16</v>
      </c>
      <c r="D58" s="185">
        <v>134595</v>
      </c>
      <c r="E58" s="64">
        <v>89816</v>
      </c>
      <c r="F58" s="23">
        <f t="shared" si="1"/>
        <v>97208</v>
      </c>
      <c r="G58" s="23" t="s">
        <v>84</v>
      </c>
      <c r="H58" s="23" t="s">
        <v>85</v>
      </c>
      <c r="I58" s="23" t="s">
        <v>44</v>
      </c>
      <c r="J58" s="23" t="s">
        <v>84</v>
      </c>
      <c r="K58" s="23" t="s">
        <v>86</v>
      </c>
      <c r="L58" s="23"/>
      <c r="M58" s="23" t="s">
        <v>61</v>
      </c>
      <c r="N58" s="163">
        <v>115000</v>
      </c>
      <c r="O58" s="2">
        <f t="shared" si="2"/>
        <v>122392</v>
      </c>
      <c r="P58" s="56">
        <f t="shared" si="3"/>
        <v>25184</v>
      </c>
      <c r="Q58" s="57">
        <f t="shared" si="11"/>
        <v>25.907332729816474</v>
      </c>
      <c r="R58" s="57">
        <f t="shared" si="4"/>
        <v>9.9704229034577434</v>
      </c>
      <c r="S58" s="2" t="s">
        <v>40</v>
      </c>
      <c r="T58" s="70">
        <v>41496</v>
      </c>
      <c r="U58" s="60"/>
      <c r="V58" s="23"/>
      <c r="W58" s="23"/>
      <c r="Z58" s="3"/>
    </row>
    <row r="59" spans="1:26" x14ac:dyDescent="0.2">
      <c r="A59" s="23">
        <v>57</v>
      </c>
      <c r="B59" s="23" t="s">
        <v>35</v>
      </c>
      <c r="C59" s="23">
        <v>15</v>
      </c>
      <c r="D59" s="161">
        <v>18950</v>
      </c>
      <c r="E59" s="23">
        <v>9580</v>
      </c>
      <c r="F59" s="23">
        <f t="shared" si="1"/>
        <v>16510</v>
      </c>
      <c r="G59" s="23">
        <v>12000</v>
      </c>
      <c r="H59" s="23">
        <v>13000</v>
      </c>
      <c r="I59" s="23">
        <v>13500</v>
      </c>
      <c r="J59" s="23">
        <v>12000</v>
      </c>
      <c r="K59" s="23">
        <v>11000</v>
      </c>
      <c r="L59" s="23"/>
      <c r="M59" s="23"/>
      <c r="N59" s="163">
        <v>10800</v>
      </c>
      <c r="O59" s="2">
        <f t="shared" si="2"/>
        <v>17730</v>
      </c>
      <c r="P59" s="56">
        <f t="shared" si="3"/>
        <v>1220</v>
      </c>
      <c r="Q59" s="57">
        <f t="shared" si="11"/>
        <v>7.389460932768019</v>
      </c>
      <c r="R59" s="57">
        <f t="shared" si="4"/>
        <v>6.8809926677946986</v>
      </c>
      <c r="S59" s="2" t="s">
        <v>40</v>
      </c>
      <c r="T59" s="70">
        <v>41497</v>
      </c>
      <c r="U59" s="60">
        <v>200</v>
      </c>
      <c r="V59" s="23"/>
      <c r="W59" s="23"/>
      <c r="Z59" s="3"/>
    </row>
    <row r="60" spans="1:26" x14ac:dyDescent="0.2">
      <c r="A60" s="23">
        <v>58</v>
      </c>
      <c r="B60" s="23" t="s">
        <v>7</v>
      </c>
      <c r="C60" s="23">
        <v>20</v>
      </c>
      <c r="D60" s="161">
        <v>148223</v>
      </c>
      <c r="E60" s="23">
        <v>76470</v>
      </c>
      <c r="F60" s="23">
        <f t="shared" si="1"/>
        <v>85710</v>
      </c>
      <c r="G60" s="23">
        <v>115000</v>
      </c>
      <c r="H60" s="23">
        <v>90000</v>
      </c>
      <c r="I60" s="23" t="s">
        <v>44</v>
      </c>
      <c r="J60" s="23">
        <v>110000</v>
      </c>
      <c r="K60" s="23">
        <v>108000</v>
      </c>
      <c r="L60" s="23"/>
      <c r="M60" s="23"/>
      <c r="N60" s="163">
        <v>90000</v>
      </c>
      <c r="O60" s="23">
        <f t="shared" si="2"/>
        <v>99240</v>
      </c>
      <c r="P60" s="56">
        <f t="shared" si="3"/>
        <v>13530</v>
      </c>
      <c r="Q60" s="57">
        <f t="shared" si="11"/>
        <v>15.785789289464471</v>
      </c>
      <c r="R60" s="57">
        <f t="shared" si="4"/>
        <v>49.358121725110841</v>
      </c>
      <c r="S60" s="2" t="s">
        <v>34</v>
      </c>
      <c r="T60" s="70">
        <v>41499</v>
      </c>
      <c r="U60" s="40">
        <f>K60-N60</f>
        <v>18000</v>
      </c>
      <c r="V60" s="23"/>
      <c r="W60" s="23"/>
      <c r="Z60" s="3"/>
    </row>
    <row r="61" spans="1:26" x14ac:dyDescent="0.2">
      <c r="A61" s="23">
        <v>59</v>
      </c>
      <c r="B61" s="23" t="s">
        <v>7</v>
      </c>
      <c r="C61" s="23">
        <v>20</v>
      </c>
      <c r="D61" s="161">
        <v>148223</v>
      </c>
      <c r="E61" s="23">
        <v>76470</v>
      </c>
      <c r="F61" s="23">
        <f t="shared" si="1"/>
        <v>85710</v>
      </c>
      <c r="G61" s="23">
        <v>115000</v>
      </c>
      <c r="H61" s="23">
        <v>90000</v>
      </c>
      <c r="I61" s="23" t="s">
        <v>44</v>
      </c>
      <c r="J61" s="23">
        <v>110000</v>
      </c>
      <c r="K61" s="23">
        <v>108000</v>
      </c>
      <c r="L61" s="23"/>
      <c r="M61" s="23"/>
      <c r="N61" s="163">
        <v>90000</v>
      </c>
      <c r="O61" s="23">
        <f t="shared" si="2"/>
        <v>99240</v>
      </c>
      <c r="P61" s="56">
        <f t="shared" si="3"/>
        <v>13530</v>
      </c>
      <c r="Q61" s="57">
        <f t="shared" si="11"/>
        <v>15.785789289464471</v>
      </c>
      <c r="R61" s="57">
        <f t="shared" si="4"/>
        <v>49.358121725110841</v>
      </c>
      <c r="S61" s="2" t="s">
        <v>34</v>
      </c>
      <c r="T61" s="70">
        <v>41499</v>
      </c>
      <c r="U61" s="40">
        <f>K61-N61</f>
        <v>18000</v>
      </c>
      <c r="V61" s="23"/>
      <c r="W61" s="23"/>
      <c r="Z61" s="3"/>
    </row>
    <row r="62" spans="1:26" x14ac:dyDescent="0.2">
      <c r="A62" s="23">
        <v>60</v>
      </c>
      <c r="B62" s="23" t="s">
        <v>15</v>
      </c>
      <c r="C62" s="23">
        <v>20</v>
      </c>
      <c r="D62" s="161">
        <v>111933</v>
      </c>
      <c r="E62" s="23">
        <v>49520</v>
      </c>
      <c r="F62" s="23">
        <f t="shared" si="1"/>
        <v>58760</v>
      </c>
      <c r="G62" s="23">
        <v>70000</v>
      </c>
      <c r="H62" s="23">
        <v>69000</v>
      </c>
      <c r="I62" s="23">
        <v>71500</v>
      </c>
      <c r="J62" s="23">
        <v>70500</v>
      </c>
      <c r="K62" s="23">
        <v>68000</v>
      </c>
      <c r="L62" s="23"/>
      <c r="M62" s="23"/>
      <c r="N62" s="163">
        <v>67500</v>
      </c>
      <c r="O62" s="23">
        <f t="shared" si="2"/>
        <v>76740</v>
      </c>
      <c r="P62" s="56">
        <f t="shared" si="3"/>
        <v>17980</v>
      </c>
      <c r="Q62" s="57">
        <f t="shared" si="11"/>
        <v>30.599046970728388</v>
      </c>
      <c r="R62" s="57">
        <f t="shared" si="4"/>
        <v>45.860046911649725</v>
      </c>
      <c r="S62" s="2" t="s">
        <v>40</v>
      </c>
      <c r="T62" s="70">
        <v>41499</v>
      </c>
      <c r="U62" s="60">
        <v>500</v>
      </c>
      <c r="V62" s="23"/>
      <c r="W62" s="23"/>
      <c r="Z62" s="3"/>
    </row>
    <row r="63" spans="1:26" x14ac:dyDescent="0.2">
      <c r="A63" s="23">
        <v>61</v>
      </c>
      <c r="B63" s="23" t="s">
        <v>15</v>
      </c>
      <c r="C63" s="23">
        <v>20</v>
      </c>
      <c r="D63" s="161">
        <v>111933</v>
      </c>
      <c r="E63" s="23">
        <v>49520</v>
      </c>
      <c r="F63" s="23">
        <f t="shared" si="1"/>
        <v>58760</v>
      </c>
      <c r="G63" s="23">
        <v>70000</v>
      </c>
      <c r="H63" s="23">
        <v>69000</v>
      </c>
      <c r="I63" s="23">
        <v>71500</v>
      </c>
      <c r="J63" s="23">
        <v>70500</v>
      </c>
      <c r="K63" s="23">
        <v>68000</v>
      </c>
      <c r="L63" s="23"/>
      <c r="M63" s="23"/>
      <c r="N63" s="163">
        <v>67500</v>
      </c>
      <c r="O63" s="23">
        <f t="shared" si="2"/>
        <v>76740</v>
      </c>
      <c r="P63" s="56">
        <f t="shared" si="3"/>
        <v>17980</v>
      </c>
      <c r="Q63" s="57">
        <f t="shared" si="11"/>
        <v>30.599046970728388</v>
      </c>
      <c r="R63" s="57">
        <f t="shared" si="4"/>
        <v>45.860046911649725</v>
      </c>
      <c r="S63" s="2" t="s">
        <v>40</v>
      </c>
      <c r="T63" s="70">
        <v>41499</v>
      </c>
      <c r="U63" s="60">
        <v>500</v>
      </c>
      <c r="V63" s="23"/>
      <c r="W63" s="23"/>
      <c r="Z63" s="3"/>
    </row>
    <row r="64" spans="1:26" x14ac:dyDescent="0.2">
      <c r="A64" s="23">
        <v>62</v>
      </c>
      <c r="B64" s="67" t="s">
        <v>17</v>
      </c>
      <c r="C64" s="23">
        <v>20</v>
      </c>
      <c r="D64" s="161">
        <v>64333</v>
      </c>
      <c r="E64" s="23">
        <v>28895</v>
      </c>
      <c r="F64" s="23">
        <f t="shared" si="1"/>
        <v>38135</v>
      </c>
      <c r="G64" s="23">
        <v>42000</v>
      </c>
      <c r="H64" s="23">
        <v>41500</v>
      </c>
      <c r="I64" s="23">
        <v>43000</v>
      </c>
      <c r="J64" s="23">
        <v>42000</v>
      </c>
      <c r="K64" s="23">
        <v>40000</v>
      </c>
      <c r="L64" s="23"/>
      <c r="M64" s="23"/>
      <c r="N64" s="163">
        <v>40000</v>
      </c>
      <c r="O64" s="23">
        <f t="shared" si="2"/>
        <v>49240</v>
      </c>
      <c r="P64" s="56">
        <f t="shared" si="3"/>
        <v>11105</v>
      </c>
      <c r="Q64" s="57">
        <f t="shared" si="11"/>
        <v>29.120230759145144</v>
      </c>
      <c r="R64" s="57">
        <f t="shared" si="4"/>
        <v>30.651909017059303</v>
      </c>
      <c r="S64" s="2" t="s">
        <v>40</v>
      </c>
      <c r="T64" s="70">
        <v>41499</v>
      </c>
      <c r="U64" s="60"/>
      <c r="V64" s="23"/>
      <c r="W64" s="23"/>
      <c r="Z64" s="3"/>
    </row>
    <row r="65" spans="1:26" x14ac:dyDescent="0.2">
      <c r="A65" s="23">
        <v>63</v>
      </c>
      <c r="B65" s="23" t="s">
        <v>15</v>
      </c>
      <c r="C65" s="23">
        <v>20</v>
      </c>
      <c r="D65" s="161">
        <v>111933</v>
      </c>
      <c r="E65" s="23">
        <v>49520</v>
      </c>
      <c r="F65" s="23">
        <f t="shared" si="1"/>
        <v>58760</v>
      </c>
      <c r="G65" s="23" t="s">
        <v>44</v>
      </c>
      <c r="H65" s="23">
        <v>69000</v>
      </c>
      <c r="I65" s="23" t="s">
        <v>44</v>
      </c>
      <c r="J65" s="23">
        <v>70000</v>
      </c>
      <c r="K65" s="23" t="s">
        <v>30</v>
      </c>
      <c r="L65" s="23">
        <v>72000</v>
      </c>
      <c r="M65" s="23"/>
      <c r="N65" s="163">
        <v>68500</v>
      </c>
      <c r="O65" s="23">
        <f t="shared" si="2"/>
        <v>77740</v>
      </c>
      <c r="P65" s="23">
        <f t="shared" si="3"/>
        <v>18980</v>
      </c>
      <c r="Q65" s="57">
        <f t="shared" si="11"/>
        <v>32.30088495575221</v>
      </c>
      <c r="R65" s="57">
        <f t="shared" si="4"/>
        <v>43.983792127604836</v>
      </c>
      <c r="S65" s="2" t="s">
        <v>34</v>
      </c>
      <c r="T65" s="70">
        <v>41500</v>
      </c>
      <c r="U65" s="60">
        <f>H65-N65</f>
        <v>500</v>
      </c>
      <c r="V65" s="23"/>
      <c r="W65" s="23"/>
      <c r="Z65" s="3"/>
    </row>
    <row r="66" spans="1:26" x14ac:dyDescent="0.2">
      <c r="A66" s="23">
        <v>64</v>
      </c>
      <c r="B66" s="23" t="s">
        <v>15</v>
      </c>
      <c r="C66" s="23">
        <v>20</v>
      </c>
      <c r="D66" s="161">
        <v>111933</v>
      </c>
      <c r="E66" s="23">
        <v>49520</v>
      </c>
      <c r="F66" s="23">
        <f t="shared" ref="F66" si="12">(C66*462)+E66</f>
        <v>58760</v>
      </c>
      <c r="G66" s="23" t="s">
        <v>44</v>
      </c>
      <c r="H66" s="23">
        <v>69000</v>
      </c>
      <c r="I66" s="23" t="s">
        <v>44</v>
      </c>
      <c r="J66" s="23">
        <v>70000</v>
      </c>
      <c r="K66" s="23" t="s">
        <v>30</v>
      </c>
      <c r="L66" s="23"/>
      <c r="M66" s="23"/>
      <c r="N66" s="163">
        <v>68000</v>
      </c>
      <c r="O66" s="23">
        <f t="shared" si="2"/>
        <v>77240</v>
      </c>
      <c r="P66" s="23">
        <f t="shared" si="3"/>
        <v>18480</v>
      </c>
      <c r="Q66" s="57">
        <f t="shared" si="11"/>
        <v>31.449965963240302</v>
      </c>
      <c r="R66" s="57">
        <f t="shared" si="4"/>
        <v>44.915846711548419</v>
      </c>
      <c r="S66" s="2" t="s">
        <v>34</v>
      </c>
      <c r="T66" s="70">
        <v>41502</v>
      </c>
      <c r="U66" s="60">
        <v>1000</v>
      </c>
      <c r="V66" s="23"/>
      <c r="W66" s="23"/>
      <c r="Z66" s="3"/>
    </row>
    <row r="67" spans="1:26" x14ac:dyDescent="0.2">
      <c r="A67" s="23">
        <v>65</v>
      </c>
      <c r="B67" s="23" t="s">
        <v>32</v>
      </c>
      <c r="C67" s="23">
        <v>15</v>
      </c>
      <c r="D67" s="161">
        <v>41150</v>
      </c>
      <c r="E67" s="23">
        <v>21337</v>
      </c>
      <c r="F67" s="23">
        <f t="shared" ref="F67:F68" si="13">(462*20)+E67</f>
        <v>30577</v>
      </c>
      <c r="G67" s="23">
        <v>28000</v>
      </c>
      <c r="H67" s="23">
        <v>28000</v>
      </c>
      <c r="I67" s="23">
        <v>31500</v>
      </c>
      <c r="J67" s="23">
        <v>32000</v>
      </c>
      <c r="K67" s="23" t="s">
        <v>30</v>
      </c>
      <c r="L67" s="23">
        <v>37000</v>
      </c>
      <c r="M67" s="23"/>
      <c r="N67" s="163">
        <v>27500</v>
      </c>
      <c r="O67" s="23">
        <f t="shared" si="2"/>
        <v>34430</v>
      </c>
      <c r="P67" s="23">
        <f t="shared" si="3"/>
        <v>3853</v>
      </c>
      <c r="Q67" s="57">
        <f t="shared" si="11"/>
        <v>12.600974588743172</v>
      </c>
      <c r="R67" s="57">
        <f t="shared" si="4"/>
        <v>19.517862329363929</v>
      </c>
      <c r="S67" s="2" t="s">
        <v>34</v>
      </c>
      <c r="T67" s="70">
        <v>41502</v>
      </c>
      <c r="U67" s="40"/>
      <c r="V67" s="23"/>
      <c r="W67" s="23"/>
      <c r="Z67" s="3"/>
    </row>
    <row r="68" spans="1:26" ht="14.25" customHeight="1" x14ac:dyDescent="0.2">
      <c r="A68" s="23">
        <v>66</v>
      </c>
      <c r="B68" s="23" t="s">
        <v>18</v>
      </c>
      <c r="C68" s="23">
        <v>16</v>
      </c>
      <c r="D68" s="161">
        <v>134595</v>
      </c>
      <c r="E68" s="23">
        <v>89816</v>
      </c>
      <c r="F68" s="23">
        <f t="shared" si="13"/>
        <v>99056</v>
      </c>
      <c r="G68" s="23">
        <v>120000</v>
      </c>
      <c r="H68" s="23">
        <v>115000</v>
      </c>
      <c r="I68" s="23" t="s">
        <v>44</v>
      </c>
      <c r="J68" s="23">
        <v>125000</v>
      </c>
      <c r="K68" s="23">
        <v>118000</v>
      </c>
      <c r="L68" s="23"/>
      <c r="M68" s="23">
        <v>120000</v>
      </c>
      <c r="N68" s="163">
        <v>115000</v>
      </c>
      <c r="O68" s="23">
        <f t="shared" si="2"/>
        <v>122392</v>
      </c>
      <c r="P68" s="23">
        <f t="shared" si="3"/>
        <v>23336</v>
      </c>
      <c r="Q68" s="57">
        <f t="shared" si="11"/>
        <v>23.558391213051202</v>
      </c>
      <c r="R68" s="57">
        <f t="shared" si="4"/>
        <v>9.9704229034577434</v>
      </c>
      <c r="S68" s="2" t="s">
        <v>34</v>
      </c>
      <c r="T68" s="70">
        <v>41503</v>
      </c>
      <c r="U68" s="40"/>
      <c r="V68" s="23"/>
      <c r="W68" s="23"/>
      <c r="Z68" s="3"/>
    </row>
    <row r="69" spans="1:26" x14ac:dyDescent="0.2">
      <c r="A69" s="23">
        <v>67</v>
      </c>
      <c r="B69" s="23" t="s">
        <v>62</v>
      </c>
      <c r="C69" s="23">
        <v>20</v>
      </c>
      <c r="D69" s="161">
        <v>53777</v>
      </c>
      <c r="E69" s="23">
        <v>23485</v>
      </c>
      <c r="F69" s="23">
        <f t="shared" ref="F69" si="14">(C69*462)+E69</f>
        <v>32725</v>
      </c>
      <c r="G69" s="72">
        <v>28500</v>
      </c>
      <c r="H69" s="56">
        <v>27500</v>
      </c>
      <c r="I69" s="56">
        <v>32000</v>
      </c>
      <c r="J69" s="56">
        <v>32500</v>
      </c>
      <c r="K69" s="56">
        <v>32000</v>
      </c>
      <c r="L69" s="56"/>
      <c r="M69" s="56">
        <v>33000</v>
      </c>
      <c r="N69" s="165">
        <v>27000</v>
      </c>
      <c r="O69" s="2">
        <f t="shared" si="2"/>
        <v>36240</v>
      </c>
      <c r="P69" s="56">
        <f t="shared" si="3"/>
        <v>3515</v>
      </c>
      <c r="Q69" s="57">
        <f t="shared" si="11"/>
        <v>10.741023682200153</v>
      </c>
      <c r="R69" s="57">
        <f t="shared" si="4"/>
        <v>48.391280353200884</v>
      </c>
      <c r="S69" s="58" t="s">
        <v>34</v>
      </c>
      <c r="T69" s="70">
        <v>41503</v>
      </c>
      <c r="U69" s="60">
        <f>H69-N69</f>
        <v>500</v>
      </c>
      <c r="V69" s="23"/>
      <c r="W69" s="23"/>
      <c r="Z69" s="3"/>
    </row>
    <row r="70" spans="1:26" x14ac:dyDescent="0.2">
      <c r="A70" s="23">
        <v>68</v>
      </c>
      <c r="B70" s="23" t="s">
        <v>15</v>
      </c>
      <c r="C70" s="23">
        <v>20</v>
      </c>
      <c r="D70" s="161">
        <v>111933</v>
      </c>
      <c r="E70" s="23">
        <v>49520</v>
      </c>
      <c r="F70" s="23">
        <f t="shared" si="1"/>
        <v>58760</v>
      </c>
      <c r="G70" s="23">
        <v>69000</v>
      </c>
      <c r="H70" s="23">
        <v>68500</v>
      </c>
      <c r="I70" s="23" t="s">
        <v>44</v>
      </c>
      <c r="J70" s="23" t="s">
        <v>44</v>
      </c>
      <c r="K70" s="23">
        <v>68000</v>
      </c>
      <c r="L70" s="23">
        <v>72000</v>
      </c>
      <c r="M70" s="23"/>
      <c r="N70" s="163">
        <v>68000</v>
      </c>
      <c r="O70" s="23">
        <f t="shared" si="2"/>
        <v>77240</v>
      </c>
      <c r="P70" s="23">
        <f t="shared" si="3"/>
        <v>18480</v>
      </c>
      <c r="Q70" s="57">
        <f t="shared" si="11"/>
        <v>31.449965963240302</v>
      </c>
      <c r="R70" s="57">
        <f t="shared" si="4"/>
        <v>44.915846711548419</v>
      </c>
      <c r="S70" s="2" t="s">
        <v>34</v>
      </c>
      <c r="T70" s="70">
        <v>41505</v>
      </c>
      <c r="U70" s="40"/>
      <c r="V70" s="23"/>
      <c r="W70" s="23"/>
      <c r="Z70" s="3"/>
    </row>
    <row r="71" spans="1:26" x14ac:dyDescent="0.2">
      <c r="A71" s="23">
        <v>69</v>
      </c>
      <c r="B71" s="23" t="s">
        <v>14</v>
      </c>
      <c r="C71" s="23">
        <v>20</v>
      </c>
      <c r="D71" s="161">
        <v>86488</v>
      </c>
      <c r="E71" s="23">
        <v>41990</v>
      </c>
      <c r="F71" s="23">
        <f t="shared" si="1"/>
        <v>51230</v>
      </c>
      <c r="G71" s="23">
        <v>54000</v>
      </c>
      <c r="H71" s="23">
        <v>55000</v>
      </c>
      <c r="I71" s="23" t="s">
        <v>44</v>
      </c>
      <c r="J71" s="23">
        <v>59000</v>
      </c>
      <c r="K71" s="23" t="s">
        <v>30</v>
      </c>
      <c r="L71" s="23">
        <v>55000</v>
      </c>
      <c r="M71" s="23"/>
      <c r="N71" s="163">
        <v>53800</v>
      </c>
      <c r="O71" s="23">
        <f t="shared" si="2"/>
        <v>63040</v>
      </c>
      <c r="P71" s="23">
        <f t="shared" si="3"/>
        <v>11810</v>
      </c>
      <c r="Q71" s="57">
        <f t="shared" si="11"/>
        <v>23.052898692172555</v>
      </c>
      <c r="R71" s="57">
        <f t="shared" si="4"/>
        <v>37.195431472081218</v>
      </c>
      <c r="S71" s="2" t="s">
        <v>34</v>
      </c>
      <c r="T71" s="70">
        <v>41505</v>
      </c>
      <c r="U71" s="40">
        <v>200</v>
      </c>
      <c r="V71" s="23"/>
      <c r="W71" s="23"/>
      <c r="Z71" s="3"/>
    </row>
    <row r="72" spans="1:26" x14ac:dyDescent="0.2">
      <c r="A72" s="23">
        <v>70</v>
      </c>
      <c r="B72" s="23" t="s">
        <v>26</v>
      </c>
      <c r="C72" s="2">
        <v>20</v>
      </c>
      <c r="D72" s="161">
        <v>90044</v>
      </c>
      <c r="E72" s="23">
        <v>43500</v>
      </c>
      <c r="F72" s="23">
        <f t="shared" ref="F72:F84" si="15">(C72*462)+E72</f>
        <v>52740</v>
      </c>
      <c r="G72" s="23">
        <v>61000</v>
      </c>
      <c r="H72" s="23">
        <v>61000</v>
      </c>
      <c r="I72" s="23" t="s">
        <v>44</v>
      </c>
      <c r="J72" s="23">
        <v>62000</v>
      </c>
      <c r="K72" s="23">
        <v>61000</v>
      </c>
      <c r="L72" s="23">
        <v>61500</v>
      </c>
      <c r="M72" s="23"/>
      <c r="N72" s="163">
        <v>60000</v>
      </c>
      <c r="O72" s="23">
        <f t="shared" ref="O72:O77" si="16">(C72*462)+N72</f>
        <v>69240</v>
      </c>
      <c r="P72" s="23">
        <f t="shared" ref="P72:P77" si="17">O72-F72</f>
        <v>16500</v>
      </c>
      <c r="Q72" s="57">
        <f t="shared" si="11"/>
        <v>31.285551763367465</v>
      </c>
      <c r="R72" s="57">
        <f t="shared" ref="R72:R77" si="18">(D72-O72)/O72*100</f>
        <v>30.046216060080877</v>
      </c>
      <c r="S72" s="2" t="s">
        <v>3</v>
      </c>
      <c r="T72" s="70">
        <v>41505</v>
      </c>
      <c r="U72" s="40">
        <v>1000</v>
      </c>
      <c r="V72" s="23"/>
      <c r="W72" s="23"/>
      <c r="Z72" s="3"/>
    </row>
    <row r="73" spans="1:26" x14ac:dyDescent="0.2">
      <c r="A73" s="23">
        <v>71</v>
      </c>
      <c r="B73" s="23" t="s">
        <v>64</v>
      </c>
      <c r="C73" s="23">
        <v>20</v>
      </c>
      <c r="D73" s="161">
        <v>127412</v>
      </c>
      <c r="E73" s="23">
        <v>63850</v>
      </c>
      <c r="F73" s="23">
        <f t="shared" si="15"/>
        <v>73090</v>
      </c>
      <c r="G73" s="23">
        <v>75000</v>
      </c>
      <c r="H73" s="23">
        <v>76000</v>
      </c>
      <c r="I73" s="23" t="s">
        <v>44</v>
      </c>
      <c r="J73" s="23">
        <v>79000</v>
      </c>
      <c r="K73" s="23">
        <v>76000</v>
      </c>
      <c r="L73" s="23">
        <v>82000</v>
      </c>
      <c r="M73" s="23"/>
      <c r="N73" s="163">
        <v>75000</v>
      </c>
      <c r="O73" s="23">
        <f t="shared" si="16"/>
        <v>84240</v>
      </c>
      <c r="P73" s="23">
        <f t="shared" si="17"/>
        <v>11150</v>
      </c>
      <c r="Q73" s="57">
        <f t="shared" si="11"/>
        <v>15.255164865234642</v>
      </c>
      <c r="R73" s="57">
        <f t="shared" si="18"/>
        <v>51.248812915479583</v>
      </c>
      <c r="S73" s="2" t="s">
        <v>3</v>
      </c>
      <c r="T73" s="70">
        <v>41505</v>
      </c>
      <c r="U73" s="40"/>
      <c r="V73" s="23"/>
      <c r="W73" s="23"/>
      <c r="Z73" s="3"/>
    </row>
    <row r="74" spans="1:26" x14ac:dyDescent="0.2">
      <c r="A74" s="23">
        <v>72</v>
      </c>
      <c r="B74" s="23" t="s">
        <v>65</v>
      </c>
      <c r="C74" s="23">
        <v>15</v>
      </c>
      <c r="D74" s="161">
        <v>67483</v>
      </c>
      <c r="E74" s="23">
        <v>33101</v>
      </c>
      <c r="F74" s="23">
        <f t="shared" si="15"/>
        <v>40031</v>
      </c>
      <c r="G74" s="23" t="s">
        <v>30</v>
      </c>
      <c r="H74" s="23" t="s">
        <v>82</v>
      </c>
      <c r="I74" s="23" t="s">
        <v>44</v>
      </c>
      <c r="J74" s="23" t="s">
        <v>91</v>
      </c>
      <c r="K74" s="23" t="s">
        <v>83</v>
      </c>
      <c r="L74" s="23" t="s">
        <v>81</v>
      </c>
      <c r="M74" s="23"/>
      <c r="N74" s="163">
        <v>49000</v>
      </c>
      <c r="O74" s="23">
        <f t="shared" si="16"/>
        <v>55930</v>
      </c>
      <c r="P74" s="23">
        <f t="shared" si="17"/>
        <v>15899</v>
      </c>
      <c r="Q74" s="36">
        <f t="shared" si="11"/>
        <v>39.716719542354674</v>
      </c>
      <c r="R74" s="57">
        <f t="shared" si="18"/>
        <v>20.656177364562847</v>
      </c>
      <c r="S74" s="2" t="s">
        <v>23</v>
      </c>
      <c r="T74" s="70">
        <v>41505</v>
      </c>
      <c r="U74" s="40"/>
      <c r="V74" s="23"/>
      <c r="W74" s="23"/>
      <c r="Z74" s="3"/>
    </row>
    <row r="75" spans="1:26" x14ac:dyDescent="0.2">
      <c r="A75" s="23">
        <v>73</v>
      </c>
      <c r="B75" s="23" t="s">
        <v>24</v>
      </c>
      <c r="C75" s="23">
        <v>20</v>
      </c>
      <c r="D75" s="161">
        <v>111933</v>
      </c>
      <c r="E75" s="23">
        <v>49520</v>
      </c>
      <c r="F75" s="23">
        <f t="shared" si="15"/>
        <v>58760</v>
      </c>
      <c r="G75" s="23">
        <v>68500</v>
      </c>
      <c r="H75" s="23">
        <v>67500</v>
      </c>
      <c r="I75" s="23">
        <v>69000</v>
      </c>
      <c r="J75" s="23">
        <v>68000</v>
      </c>
      <c r="K75" s="23">
        <v>67000</v>
      </c>
      <c r="L75" s="23"/>
      <c r="M75" s="23"/>
      <c r="N75" s="163">
        <v>67000</v>
      </c>
      <c r="O75" s="23">
        <f t="shared" si="16"/>
        <v>76240</v>
      </c>
      <c r="P75" s="23">
        <f t="shared" si="17"/>
        <v>17480</v>
      </c>
      <c r="Q75" s="36">
        <f t="shared" si="11"/>
        <v>29.748127978216477</v>
      </c>
      <c r="R75" s="36">
        <f t="shared" si="18"/>
        <v>46.816631689401888</v>
      </c>
      <c r="S75" s="23" t="s">
        <v>40</v>
      </c>
      <c r="T75" s="70">
        <v>41507</v>
      </c>
      <c r="U75" s="40"/>
      <c r="V75" s="23"/>
      <c r="W75" s="23"/>
      <c r="Z75" s="3"/>
    </row>
    <row r="76" spans="1:26" x14ac:dyDescent="0.2">
      <c r="A76" s="23">
        <v>74</v>
      </c>
      <c r="B76" s="23" t="s">
        <v>35</v>
      </c>
      <c r="C76" s="23">
        <v>15</v>
      </c>
      <c r="D76" s="161">
        <v>18950</v>
      </c>
      <c r="E76" s="23">
        <v>9580</v>
      </c>
      <c r="F76" s="23">
        <f t="shared" si="15"/>
        <v>16510</v>
      </c>
      <c r="G76" s="23" t="s">
        <v>102</v>
      </c>
      <c r="H76" s="23">
        <v>12500</v>
      </c>
      <c r="I76" s="23" t="s">
        <v>96</v>
      </c>
      <c r="J76" s="23">
        <v>12000</v>
      </c>
      <c r="K76" s="23">
        <v>12500</v>
      </c>
      <c r="L76" s="23"/>
      <c r="M76" s="23"/>
      <c r="N76" s="163">
        <v>12000</v>
      </c>
      <c r="O76" s="23">
        <f t="shared" si="16"/>
        <v>18930</v>
      </c>
      <c r="P76" s="23">
        <f t="shared" si="17"/>
        <v>2420</v>
      </c>
      <c r="Q76" s="36">
        <f t="shared" si="11"/>
        <v>14.65778316172017</v>
      </c>
      <c r="R76" s="36">
        <f t="shared" si="18"/>
        <v>0.10565240359218173</v>
      </c>
      <c r="S76" s="2" t="s">
        <v>23</v>
      </c>
      <c r="T76" s="70">
        <v>41507</v>
      </c>
      <c r="U76" s="40"/>
      <c r="V76" s="23"/>
      <c r="W76" s="23"/>
      <c r="Z76" s="3"/>
    </row>
    <row r="77" spans="1:26" x14ac:dyDescent="0.2">
      <c r="A77" s="23">
        <v>75</v>
      </c>
      <c r="B77" s="56" t="s">
        <v>12</v>
      </c>
      <c r="C77" s="23">
        <v>15</v>
      </c>
      <c r="D77" s="161">
        <v>18500</v>
      </c>
      <c r="E77" s="23">
        <v>10000</v>
      </c>
      <c r="F77" s="23">
        <f t="shared" si="15"/>
        <v>16930</v>
      </c>
      <c r="G77" s="23" t="s">
        <v>97</v>
      </c>
      <c r="H77" s="23">
        <v>13000</v>
      </c>
      <c r="I77" s="23" t="s">
        <v>97</v>
      </c>
      <c r="J77" s="23">
        <v>11500</v>
      </c>
      <c r="K77" s="23">
        <v>12000</v>
      </c>
      <c r="L77" s="23"/>
      <c r="M77" s="23"/>
      <c r="N77" s="163">
        <v>11500</v>
      </c>
      <c r="O77" s="23">
        <f t="shared" si="16"/>
        <v>18430</v>
      </c>
      <c r="P77" s="23">
        <f t="shared" si="17"/>
        <v>1500</v>
      </c>
      <c r="Q77" s="36">
        <f t="shared" si="11"/>
        <v>8.8600118133490842</v>
      </c>
      <c r="R77" s="36">
        <f t="shared" si="18"/>
        <v>0.37981551817688552</v>
      </c>
      <c r="S77" s="23" t="s">
        <v>23</v>
      </c>
      <c r="T77" s="70">
        <v>41507</v>
      </c>
      <c r="U77" s="40"/>
      <c r="V77" s="23"/>
      <c r="W77" s="23"/>
      <c r="Z77" s="3"/>
    </row>
    <row r="78" spans="1:26" x14ac:dyDescent="0.2">
      <c r="A78" s="23">
        <v>76</v>
      </c>
      <c r="B78" s="23" t="s">
        <v>15</v>
      </c>
      <c r="C78" s="23">
        <v>20</v>
      </c>
      <c r="D78" s="161">
        <v>111933</v>
      </c>
      <c r="E78" s="23">
        <v>49520</v>
      </c>
      <c r="F78" s="23">
        <f t="shared" si="15"/>
        <v>58760</v>
      </c>
      <c r="G78" s="23">
        <v>68500</v>
      </c>
      <c r="H78" s="23">
        <v>67500</v>
      </c>
      <c r="I78" s="23">
        <v>69000</v>
      </c>
      <c r="J78" s="23"/>
      <c r="K78" s="23"/>
      <c r="L78" s="23"/>
      <c r="M78" s="23">
        <v>69000</v>
      </c>
      <c r="N78" s="163">
        <v>67000</v>
      </c>
      <c r="O78" s="23">
        <f t="shared" ref="O78:O83" si="19">(C78*462)+N78</f>
        <v>76240</v>
      </c>
      <c r="P78" s="23">
        <f t="shared" ref="P78:P83" si="20">O78-F78</f>
        <v>17480</v>
      </c>
      <c r="Q78" s="36">
        <f t="shared" ref="Q78:Q83" si="21">(P78/F78)*100</f>
        <v>29.748127978216477</v>
      </c>
      <c r="R78" s="36">
        <f t="shared" ref="R78:R83" si="22">(D78-O78)/O78*100</f>
        <v>46.816631689401888</v>
      </c>
      <c r="S78" s="23" t="s">
        <v>34</v>
      </c>
      <c r="T78" s="70">
        <v>41508</v>
      </c>
      <c r="U78" s="40">
        <v>500</v>
      </c>
      <c r="V78" s="23"/>
      <c r="W78" s="23"/>
      <c r="Z78" s="3"/>
    </row>
    <row r="79" spans="1:26" x14ac:dyDescent="0.2">
      <c r="A79" s="23">
        <v>77</v>
      </c>
      <c r="B79" s="23" t="s">
        <v>94</v>
      </c>
      <c r="C79" s="23">
        <v>20</v>
      </c>
      <c r="D79" s="185">
        <v>95400</v>
      </c>
      <c r="E79" s="23">
        <v>52900</v>
      </c>
      <c r="F79" s="23">
        <f t="shared" si="15"/>
        <v>62140</v>
      </c>
      <c r="G79" s="23">
        <v>71000</v>
      </c>
      <c r="H79" s="23">
        <v>75000</v>
      </c>
      <c r="I79" s="23">
        <v>75900</v>
      </c>
      <c r="J79" s="23">
        <v>75000</v>
      </c>
      <c r="K79" s="23">
        <v>69000</v>
      </c>
      <c r="L79" s="23"/>
      <c r="M79" s="23"/>
      <c r="N79" s="163">
        <v>69000</v>
      </c>
      <c r="O79" s="2">
        <f t="shared" si="19"/>
        <v>78240</v>
      </c>
      <c r="P79" s="56">
        <f t="shared" si="20"/>
        <v>16100</v>
      </c>
      <c r="Q79" s="57">
        <f t="shared" si="21"/>
        <v>25.90923720630834</v>
      </c>
      <c r="R79" s="57">
        <f t="shared" si="22"/>
        <v>21.932515337423315</v>
      </c>
      <c r="S79" s="23" t="s">
        <v>40</v>
      </c>
      <c r="T79" s="70">
        <v>41508</v>
      </c>
      <c r="U79" s="40"/>
      <c r="V79" s="23"/>
      <c r="W79" s="23"/>
      <c r="Z79" s="3"/>
    </row>
    <row r="80" spans="1:26" x14ac:dyDescent="0.2">
      <c r="A80" s="23">
        <v>78</v>
      </c>
      <c r="B80" s="23" t="s">
        <v>7</v>
      </c>
      <c r="C80" s="23">
        <v>20</v>
      </c>
      <c r="D80" s="161">
        <v>148223</v>
      </c>
      <c r="E80" s="23">
        <v>76470</v>
      </c>
      <c r="F80" s="23">
        <f t="shared" si="15"/>
        <v>85710</v>
      </c>
      <c r="G80" s="23">
        <v>105000</v>
      </c>
      <c r="H80" s="23">
        <v>90000</v>
      </c>
      <c r="I80" s="23" t="s">
        <v>44</v>
      </c>
      <c r="J80" s="23">
        <v>108000</v>
      </c>
      <c r="K80" s="23">
        <v>108000</v>
      </c>
      <c r="L80" s="23"/>
      <c r="M80" s="23"/>
      <c r="N80" s="163">
        <v>90000</v>
      </c>
      <c r="O80" s="23">
        <f t="shared" si="19"/>
        <v>99240</v>
      </c>
      <c r="P80" s="56">
        <f t="shared" si="20"/>
        <v>13530</v>
      </c>
      <c r="Q80" s="57">
        <f t="shared" si="21"/>
        <v>15.785789289464471</v>
      </c>
      <c r="R80" s="57">
        <f t="shared" si="22"/>
        <v>49.358121725110841</v>
      </c>
      <c r="S80" s="23" t="s">
        <v>43</v>
      </c>
      <c r="T80" s="70">
        <v>41508</v>
      </c>
      <c r="U80" s="40">
        <f>G80-N86</f>
        <v>15000</v>
      </c>
      <c r="V80" s="23"/>
      <c r="W80" s="23"/>
      <c r="Z80" s="3"/>
    </row>
    <row r="81" spans="1:26" x14ac:dyDescent="0.2">
      <c r="A81" s="23">
        <v>79</v>
      </c>
      <c r="B81" s="23" t="s">
        <v>13</v>
      </c>
      <c r="C81" s="23">
        <v>20</v>
      </c>
      <c r="D81" s="161">
        <v>71333</v>
      </c>
      <c r="E81" s="23">
        <v>32200</v>
      </c>
      <c r="F81" s="23">
        <f t="shared" si="15"/>
        <v>41440</v>
      </c>
      <c r="G81" s="23">
        <v>50000</v>
      </c>
      <c r="H81" s="23">
        <v>49000</v>
      </c>
      <c r="I81" s="23" t="s">
        <v>30</v>
      </c>
      <c r="J81" s="23">
        <v>53000</v>
      </c>
      <c r="K81" s="23">
        <v>52000</v>
      </c>
      <c r="L81" s="76"/>
      <c r="M81" s="76">
        <v>54000</v>
      </c>
      <c r="N81" s="163">
        <v>48000</v>
      </c>
      <c r="O81" s="2">
        <f t="shared" si="19"/>
        <v>57240</v>
      </c>
      <c r="P81" s="56">
        <f t="shared" si="20"/>
        <v>15800</v>
      </c>
      <c r="Q81" s="57">
        <f t="shared" si="21"/>
        <v>38.127413127413128</v>
      </c>
      <c r="R81" s="57">
        <f t="shared" si="22"/>
        <v>24.620894479385043</v>
      </c>
      <c r="S81" s="23" t="s">
        <v>43</v>
      </c>
      <c r="T81" s="70">
        <v>41508</v>
      </c>
      <c r="U81" s="40">
        <v>1000</v>
      </c>
      <c r="V81" s="23"/>
      <c r="W81" s="23"/>
      <c r="Z81" s="3"/>
    </row>
    <row r="82" spans="1:26" x14ac:dyDescent="0.2">
      <c r="A82" s="23">
        <v>80</v>
      </c>
      <c r="B82" s="64" t="s">
        <v>19</v>
      </c>
      <c r="C82" s="23">
        <v>20</v>
      </c>
      <c r="D82" s="161">
        <v>65356</v>
      </c>
      <c r="E82" s="23">
        <v>27820</v>
      </c>
      <c r="F82" s="23">
        <f t="shared" si="15"/>
        <v>37060</v>
      </c>
      <c r="G82" s="23">
        <v>37000</v>
      </c>
      <c r="H82" s="23">
        <v>38500</v>
      </c>
      <c r="I82" s="23">
        <v>40000</v>
      </c>
      <c r="J82" s="23">
        <v>39000</v>
      </c>
      <c r="K82" s="23">
        <v>38000</v>
      </c>
      <c r="L82" s="23"/>
      <c r="M82" s="23"/>
      <c r="N82" s="163">
        <v>36000</v>
      </c>
      <c r="O82" s="2">
        <f t="shared" si="19"/>
        <v>45240</v>
      </c>
      <c r="P82" s="56">
        <f t="shared" si="20"/>
        <v>8180</v>
      </c>
      <c r="Q82" s="57">
        <f t="shared" si="21"/>
        <v>22.072315164597949</v>
      </c>
      <c r="R82" s="57">
        <f t="shared" si="22"/>
        <v>44.465075154730329</v>
      </c>
      <c r="S82" s="2" t="s">
        <v>3</v>
      </c>
      <c r="T82" s="70">
        <v>41509</v>
      </c>
      <c r="U82" s="40"/>
      <c r="V82" s="23"/>
      <c r="W82" s="23"/>
      <c r="Z82" s="3"/>
    </row>
    <row r="83" spans="1:26" x14ac:dyDescent="0.2">
      <c r="A83" s="23">
        <v>81</v>
      </c>
      <c r="B83" s="23" t="s">
        <v>38</v>
      </c>
      <c r="C83" s="23">
        <v>9</v>
      </c>
      <c r="D83" s="161">
        <v>11870</v>
      </c>
      <c r="E83" s="23">
        <v>8283</v>
      </c>
      <c r="F83" s="23">
        <f t="shared" si="15"/>
        <v>12441</v>
      </c>
      <c r="G83" s="23">
        <v>10000</v>
      </c>
      <c r="H83" s="23">
        <v>10500</v>
      </c>
      <c r="I83" s="23" t="s">
        <v>96</v>
      </c>
      <c r="J83" s="23">
        <v>9500</v>
      </c>
      <c r="K83" s="23">
        <v>10500</v>
      </c>
      <c r="L83" s="23"/>
      <c r="M83" s="23">
        <v>11000</v>
      </c>
      <c r="N83" s="163">
        <v>9200</v>
      </c>
      <c r="O83" s="2">
        <f t="shared" si="19"/>
        <v>13358</v>
      </c>
      <c r="P83" s="56">
        <f t="shared" si="20"/>
        <v>917</v>
      </c>
      <c r="Q83" s="57">
        <f t="shared" si="21"/>
        <v>7.3707901294108185</v>
      </c>
      <c r="R83" s="57">
        <f t="shared" si="22"/>
        <v>-11.139392124569545</v>
      </c>
      <c r="S83" s="23" t="s">
        <v>23</v>
      </c>
      <c r="T83" s="70">
        <v>41509</v>
      </c>
      <c r="U83" s="40"/>
      <c r="V83" s="23"/>
      <c r="W83" s="23"/>
      <c r="Z83" s="3"/>
    </row>
    <row r="84" spans="1:26" x14ac:dyDescent="0.2">
      <c r="A84" s="23">
        <v>82</v>
      </c>
      <c r="B84" s="23" t="s">
        <v>31</v>
      </c>
      <c r="C84" s="23">
        <v>15</v>
      </c>
      <c r="D84" s="183">
        <v>59883</v>
      </c>
      <c r="E84" s="56">
        <v>32250</v>
      </c>
      <c r="F84" s="23">
        <f t="shared" si="15"/>
        <v>39180</v>
      </c>
      <c r="G84" s="23">
        <v>51000</v>
      </c>
      <c r="H84" s="23">
        <v>50000</v>
      </c>
      <c r="I84" s="23" t="s">
        <v>98</v>
      </c>
      <c r="J84" s="23">
        <v>48000</v>
      </c>
      <c r="K84" s="23">
        <v>47000</v>
      </c>
      <c r="L84" s="23"/>
      <c r="M84" s="23">
        <v>55000</v>
      </c>
      <c r="N84" s="163">
        <v>46000</v>
      </c>
      <c r="O84" s="2">
        <f t="shared" ref="O84:O85" si="23">(C84*462)+N84</f>
        <v>52930</v>
      </c>
      <c r="P84" s="56">
        <f t="shared" ref="P84:P85" si="24">O84-F84</f>
        <v>13750</v>
      </c>
      <c r="Q84" s="57">
        <f t="shared" ref="Q84:Q85" si="25">(P84/F84)*100</f>
        <v>35.094435936702403</v>
      </c>
      <c r="R84" s="57">
        <f t="shared" ref="R84:R85" si="26">(D84-O84)/O84*100</f>
        <v>13.136217645947479</v>
      </c>
      <c r="S84" s="23" t="s">
        <v>23</v>
      </c>
      <c r="T84" s="70">
        <v>41510</v>
      </c>
      <c r="U84" s="40">
        <v>1000</v>
      </c>
      <c r="V84" s="23"/>
      <c r="W84" s="23"/>
      <c r="Z84" s="3"/>
    </row>
    <row r="85" spans="1:26" x14ac:dyDescent="0.2">
      <c r="A85" s="23">
        <v>83</v>
      </c>
      <c r="B85" s="23" t="s">
        <v>14</v>
      </c>
      <c r="C85" s="23">
        <v>16</v>
      </c>
      <c r="D85" s="161">
        <v>69190</v>
      </c>
      <c r="E85" s="23">
        <v>36615</v>
      </c>
      <c r="F85" s="23">
        <f t="shared" ref="F85:F86" si="27">(C85*462)+E85</f>
        <v>44007</v>
      </c>
      <c r="G85" s="23">
        <v>47000</v>
      </c>
      <c r="H85" s="23" t="s">
        <v>99</v>
      </c>
      <c r="I85" s="23">
        <v>50000</v>
      </c>
      <c r="J85" s="23">
        <v>49000</v>
      </c>
      <c r="K85" s="23" t="s">
        <v>30</v>
      </c>
      <c r="L85" s="23"/>
      <c r="M85" s="23"/>
      <c r="N85" s="163">
        <v>47000</v>
      </c>
      <c r="O85" s="23">
        <f t="shared" si="23"/>
        <v>54392</v>
      </c>
      <c r="P85" s="23">
        <f t="shared" si="24"/>
        <v>10385</v>
      </c>
      <c r="Q85" s="36">
        <f t="shared" si="25"/>
        <v>23.598518417524485</v>
      </c>
      <c r="R85" s="36">
        <f t="shared" si="26"/>
        <v>27.206206795116927</v>
      </c>
      <c r="S85" s="23" t="s">
        <v>3</v>
      </c>
      <c r="T85" s="70">
        <v>41510</v>
      </c>
      <c r="U85" s="40"/>
      <c r="V85" s="23"/>
      <c r="W85" s="23"/>
      <c r="Z85" s="3"/>
    </row>
    <row r="86" spans="1:26" x14ac:dyDescent="0.2">
      <c r="A86" s="23">
        <v>84</v>
      </c>
      <c r="B86" s="23" t="s">
        <v>7</v>
      </c>
      <c r="C86" s="23">
        <v>20</v>
      </c>
      <c r="D86" s="161">
        <v>148223</v>
      </c>
      <c r="E86" s="23">
        <v>76470</v>
      </c>
      <c r="F86" s="23">
        <f t="shared" si="27"/>
        <v>85710</v>
      </c>
      <c r="G86" s="23">
        <v>105000</v>
      </c>
      <c r="H86" s="23"/>
      <c r="I86" s="23" t="s">
        <v>44</v>
      </c>
      <c r="J86" s="23" t="s">
        <v>44</v>
      </c>
      <c r="K86" s="23">
        <v>108000</v>
      </c>
      <c r="L86" s="23"/>
      <c r="M86" s="23"/>
      <c r="N86" s="163">
        <v>90000</v>
      </c>
      <c r="O86" s="23">
        <f t="shared" ref="O86:O87" si="28">(C86*462)+N86</f>
        <v>99240</v>
      </c>
      <c r="P86" s="56">
        <f t="shared" ref="P86:P87" si="29">O86-F86</f>
        <v>13530</v>
      </c>
      <c r="Q86" s="57">
        <f t="shared" ref="Q86:Q87" si="30">(P86/F86)*100</f>
        <v>15.785789289464471</v>
      </c>
      <c r="R86" s="57">
        <f t="shared" ref="R86:R87" si="31">(D86-O86)/O86*100</f>
        <v>49.358121725110841</v>
      </c>
      <c r="S86" s="23" t="s">
        <v>43</v>
      </c>
      <c r="T86" s="70">
        <v>41512</v>
      </c>
      <c r="U86" s="40">
        <f>G86-N86</f>
        <v>15000</v>
      </c>
      <c r="V86" s="23"/>
      <c r="W86" s="23"/>
      <c r="Z86" s="3"/>
    </row>
    <row r="87" spans="1:26" x14ac:dyDescent="0.2">
      <c r="A87" s="23">
        <v>85</v>
      </c>
      <c r="B87" s="23" t="s">
        <v>33</v>
      </c>
      <c r="C87" s="23">
        <v>20</v>
      </c>
      <c r="D87" s="161">
        <v>35933</v>
      </c>
      <c r="E87" s="23">
        <v>17100</v>
      </c>
      <c r="F87" s="23">
        <f t="shared" ref="F87:F93" si="32">(C87*462)+E87</f>
        <v>26340</v>
      </c>
      <c r="G87" s="23">
        <v>24000</v>
      </c>
      <c r="H87" s="23">
        <v>23000</v>
      </c>
      <c r="I87" s="23" t="s">
        <v>110</v>
      </c>
      <c r="J87" s="23"/>
      <c r="K87" s="23" t="s">
        <v>30</v>
      </c>
      <c r="L87" s="23"/>
      <c r="M87" s="23">
        <v>24000</v>
      </c>
      <c r="N87" s="163">
        <v>22400</v>
      </c>
      <c r="O87" s="23">
        <f t="shared" si="28"/>
        <v>31640</v>
      </c>
      <c r="P87" s="56">
        <f t="shared" si="29"/>
        <v>5300</v>
      </c>
      <c r="Q87" s="57">
        <f t="shared" si="30"/>
        <v>20.121488230827637</v>
      </c>
      <c r="R87" s="57">
        <f t="shared" si="31"/>
        <v>13.56826801517067</v>
      </c>
      <c r="S87" s="23" t="s">
        <v>34</v>
      </c>
      <c r="T87" s="70">
        <v>41513</v>
      </c>
      <c r="U87" s="23"/>
      <c r="V87" s="23"/>
      <c r="W87" s="23"/>
      <c r="Z87" s="3"/>
    </row>
    <row r="88" spans="1:26" x14ac:dyDescent="0.2">
      <c r="A88" s="23">
        <v>86</v>
      </c>
      <c r="B88" s="76" t="s">
        <v>7</v>
      </c>
      <c r="C88" s="76">
        <v>20</v>
      </c>
      <c r="D88" s="175">
        <v>148223</v>
      </c>
      <c r="E88" s="76">
        <v>76470</v>
      </c>
      <c r="F88" s="76">
        <f t="shared" si="32"/>
        <v>85710</v>
      </c>
      <c r="G88" s="76">
        <v>105000</v>
      </c>
      <c r="H88" s="76"/>
      <c r="I88" s="76" t="s">
        <v>44</v>
      </c>
      <c r="J88" s="76" t="s">
        <v>100</v>
      </c>
      <c r="K88" s="76">
        <v>108000</v>
      </c>
      <c r="L88" s="76"/>
      <c r="M88" s="76"/>
      <c r="N88" s="167">
        <v>103000</v>
      </c>
      <c r="O88" s="76">
        <f t="shared" ref="O88:O93" si="33">(C88*462)+N88</f>
        <v>112240</v>
      </c>
      <c r="P88" s="75">
        <f t="shared" ref="P88:P93" si="34">O88-F88</f>
        <v>26530</v>
      </c>
      <c r="Q88" s="77">
        <f t="shared" ref="Q88:Q93" si="35">(P88/F88)*100</f>
        <v>30.953214327383037</v>
      </c>
      <c r="R88" s="77">
        <f t="shared" ref="R88:R93" si="36">(D88-O88)/O88*100</f>
        <v>32.058980755523876</v>
      </c>
      <c r="S88" s="76" t="s">
        <v>3</v>
      </c>
      <c r="T88" s="78">
        <v>41512</v>
      </c>
      <c r="U88" s="79"/>
      <c r="V88" s="76"/>
      <c r="W88" s="76"/>
      <c r="Z88" s="3"/>
    </row>
    <row r="89" spans="1:26" x14ac:dyDescent="0.2">
      <c r="A89" s="23">
        <v>87</v>
      </c>
      <c r="B89" s="23" t="s">
        <v>15</v>
      </c>
      <c r="C89" s="23">
        <v>20</v>
      </c>
      <c r="D89" s="161">
        <v>111933</v>
      </c>
      <c r="E89" s="23">
        <v>49520</v>
      </c>
      <c r="F89" s="23">
        <f t="shared" si="32"/>
        <v>58760</v>
      </c>
      <c r="G89" s="23" t="s">
        <v>101</v>
      </c>
      <c r="H89" s="23">
        <v>67500</v>
      </c>
      <c r="I89" s="23">
        <v>69000</v>
      </c>
      <c r="J89" s="23">
        <v>67500</v>
      </c>
      <c r="K89" s="23" t="s">
        <v>44</v>
      </c>
      <c r="L89" s="23"/>
      <c r="M89" s="23">
        <v>65000</v>
      </c>
      <c r="N89" s="163">
        <v>64500</v>
      </c>
      <c r="O89" s="23">
        <f t="shared" si="33"/>
        <v>73740</v>
      </c>
      <c r="P89" s="23">
        <f t="shared" si="34"/>
        <v>14980</v>
      </c>
      <c r="Q89" s="36">
        <f t="shared" si="35"/>
        <v>25.493533015656912</v>
      </c>
      <c r="R89" s="36">
        <f t="shared" si="36"/>
        <v>51.794141578519124</v>
      </c>
      <c r="S89" s="23" t="s">
        <v>103</v>
      </c>
      <c r="T89" s="70">
        <v>41516</v>
      </c>
      <c r="U89" s="40">
        <v>500</v>
      </c>
      <c r="V89" s="23"/>
      <c r="W89" s="23"/>
      <c r="Z89" s="3"/>
    </row>
    <row r="90" spans="1:26" x14ac:dyDescent="0.2">
      <c r="A90" s="23"/>
      <c r="B90" s="23"/>
      <c r="C90" s="23">
        <f>SUM(C35:C89)</f>
        <v>1018</v>
      </c>
      <c r="D90" s="161"/>
      <c r="E90" s="23"/>
      <c r="F90" s="23"/>
      <c r="G90" s="23"/>
      <c r="H90" s="23"/>
      <c r="I90" s="23"/>
      <c r="J90" s="23"/>
      <c r="K90" s="23"/>
      <c r="L90" s="23"/>
      <c r="M90" s="23"/>
      <c r="N90" s="163"/>
      <c r="O90" s="23"/>
      <c r="P90" s="23"/>
      <c r="Q90" s="36"/>
      <c r="R90" s="36"/>
      <c r="S90" s="23"/>
      <c r="T90" s="70"/>
      <c r="U90" s="40"/>
      <c r="V90" s="23"/>
      <c r="W90" s="23"/>
      <c r="Z90" s="3"/>
    </row>
    <row r="91" spans="1:26" x14ac:dyDescent="0.2">
      <c r="A91" s="23">
        <v>88</v>
      </c>
      <c r="B91" s="23" t="s">
        <v>94</v>
      </c>
      <c r="C91" s="23">
        <v>20</v>
      </c>
      <c r="D91" s="185">
        <v>95400</v>
      </c>
      <c r="E91" s="23">
        <v>52900</v>
      </c>
      <c r="F91" s="23">
        <f t="shared" si="32"/>
        <v>62140</v>
      </c>
      <c r="G91" s="23">
        <v>69000</v>
      </c>
      <c r="H91" s="23"/>
      <c r="I91" s="23">
        <v>69000</v>
      </c>
      <c r="J91" s="23">
        <v>70500</v>
      </c>
      <c r="K91" s="23" t="s">
        <v>44</v>
      </c>
      <c r="L91" s="23"/>
      <c r="M91" s="23">
        <v>69000</v>
      </c>
      <c r="N91" s="168">
        <v>68000</v>
      </c>
      <c r="O91" s="2">
        <f t="shared" si="33"/>
        <v>77240</v>
      </c>
      <c r="P91" s="56">
        <f t="shared" si="34"/>
        <v>15100</v>
      </c>
      <c r="Q91" s="57">
        <f t="shared" si="35"/>
        <v>24.299967814612167</v>
      </c>
      <c r="R91" s="57">
        <f t="shared" si="36"/>
        <v>23.511134127395131</v>
      </c>
      <c r="S91" s="38" t="s">
        <v>103</v>
      </c>
      <c r="T91" s="70">
        <v>41520</v>
      </c>
      <c r="U91" s="60"/>
      <c r="V91" s="80">
        <v>1473</v>
      </c>
      <c r="W91" s="80">
        <v>1171</v>
      </c>
      <c r="X91" s="53">
        <v>1</v>
      </c>
      <c r="Z91" s="3"/>
    </row>
    <row r="92" spans="1:26" x14ac:dyDescent="0.2">
      <c r="A92" s="23">
        <v>89</v>
      </c>
      <c r="B92" s="23" t="s">
        <v>14</v>
      </c>
      <c r="C92" s="23">
        <v>20</v>
      </c>
      <c r="D92" s="161">
        <v>86488</v>
      </c>
      <c r="E92" s="23">
        <v>41990</v>
      </c>
      <c r="F92" s="23">
        <f t="shared" si="32"/>
        <v>51230</v>
      </c>
      <c r="G92" s="56">
        <v>55000</v>
      </c>
      <c r="H92" s="56"/>
      <c r="I92" s="64" t="s">
        <v>97</v>
      </c>
      <c r="J92" s="23">
        <v>56000</v>
      </c>
      <c r="K92" s="23">
        <v>55000</v>
      </c>
      <c r="L92" s="23" t="s">
        <v>97</v>
      </c>
      <c r="M92" s="23" t="s">
        <v>30</v>
      </c>
      <c r="N92" s="169">
        <v>54000</v>
      </c>
      <c r="O92" s="2">
        <f t="shared" si="33"/>
        <v>63240</v>
      </c>
      <c r="P92" s="56">
        <f t="shared" si="34"/>
        <v>12010</v>
      </c>
      <c r="Q92" s="57">
        <f t="shared" si="35"/>
        <v>23.443294944368535</v>
      </c>
      <c r="R92" s="57">
        <f t="shared" si="36"/>
        <v>36.761543327008219</v>
      </c>
      <c r="S92" s="81" t="s">
        <v>3</v>
      </c>
      <c r="T92" s="70">
        <v>41521</v>
      </c>
      <c r="U92" s="60">
        <f>G92-N92</f>
        <v>1000</v>
      </c>
      <c r="V92" s="80">
        <v>1583</v>
      </c>
      <c r="W92" s="80">
        <v>1172</v>
      </c>
      <c r="X92" s="53">
        <v>2</v>
      </c>
      <c r="Z92" s="3"/>
    </row>
    <row r="93" spans="1:26" x14ac:dyDescent="0.2">
      <c r="A93" s="23">
        <v>90</v>
      </c>
      <c r="B93" s="67" t="s">
        <v>17</v>
      </c>
      <c r="C93" s="23">
        <v>16</v>
      </c>
      <c r="D93" s="161">
        <v>51467</v>
      </c>
      <c r="E93" s="23">
        <v>25196</v>
      </c>
      <c r="F93" s="23">
        <f t="shared" si="32"/>
        <v>32588</v>
      </c>
      <c r="G93" s="23">
        <v>35000</v>
      </c>
      <c r="H93" s="23"/>
      <c r="I93" s="23" t="s">
        <v>97</v>
      </c>
      <c r="J93" s="23">
        <v>39000</v>
      </c>
      <c r="K93" s="23" t="s">
        <v>44</v>
      </c>
      <c r="L93" s="23"/>
      <c r="M93" s="23" t="s">
        <v>106</v>
      </c>
      <c r="N93" s="168">
        <v>35000</v>
      </c>
      <c r="O93" s="2">
        <f t="shared" si="33"/>
        <v>42392</v>
      </c>
      <c r="P93" s="56">
        <f t="shared" si="34"/>
        <v>9804</v>
      </c>
      <c r="Q93" s="57">
        <f t="shared" si="35"/>
        <v>30.084693752301462</v>
      </c>
      <c r="R93" s="57">
        <f t="shared" si="36"/>
        <v>21.407341007737308</v>
      </c>
      <c r="S93" s="38" t="s">
        <v>3</v>
      </c>
      <c r="T93" s="70">
        <v>41522</v>
      </c>
      <c r="U93" s="40"/>
      <c r="V93" s="80">
        <v>1207</v>
      </c>
      <c r="W93" s="80">
        <v>1190</v>
      </c>
      <c r="X93" s="53">
        <v>3</v>
      </c>
      <c r="Z93" s="3"/>
    </row>
    <row r="94" spans="1:26" x14ac:dyDescent="0.2">
      <c r="A94" s="23">
        <v>91</v>
      </c>
      <c r="B94" s="64" t="s">
        <v>19</v>
      </c>
      <c r="C94" s="23">
        <v>20</v>
      </c>
      <c r="D94" s="161">
        <v>65356</v>
      </c>
      <c r="E94" s="23">
        <v>27820</v>
      </c>
      <c r="F94" s="23">
        <f t="shared" ref="F94" si="37">(C94*462)+E94</f>
        <v>37060</v>
      </c>
      <c r="G94" s="23">
        <v>36000</v>
      </c>
      <c r="H94" s="23"/>
      <c r="I94" s="23">
        <v>40000</v>
      </c>
      <c r="J94" s="23">
        <v>39000</v>
      </c>
      <c r="K94" s="23">
        <v>38000</v>
      </c>
      <c r="L94" s="23"/>
      <c r="M94" s="23">
        <v>37500</v>
      </c>
      <c r="N94" s="168">
        <v>36000</v>
      </c>
      <c r="O94" s="2">
        <f t="shared" ref="O94" si="38">(C94*462)+N94</f>
        <v>45240</v>
      </c>
      <c r="P94" s="56">
        <f t="shared" ref="P94" si="39">O94-F94</f>
        <v>8180</v>
      </c>
      <c r="Q94" s="57">
        <f t="shared" ref="Q94" si="40">(P94/F94)*100</f>
        <v>22.072315164597949</v>
      </c>
      <c r="R94" s="57">
        <f t="shared" ref="R94:R101" si="41">(D94-O94)/O94*100</f>
        <v>44.465075154730329</v>
      </c>
      <c r="S94" s="38" t="s">
        <v>3</v>
      </c>
      <c r="T94" s="70">
        <v>41522</v>
      </c>
      <c r="U94" s="40"/>
      <c r="V94" s="80">
        <v>1521</v>
      </c>
      <c r="W94" s="80">
        <v>1173</v>
      </c>
      <c r="X94" s="53">
        <v>4</v>
      </c>
      <c r="Z94" s="3"/>
    </row>
    <row r="95" spans="1:26" x14ac:dyDescent="0.2">
      <c r="A95" s="23">
        <v>92</v>
      </c>
      <c r="B95" s="23" t="s">
        <v>7</v>
      </c>
      <c r="C95" s="23">
        <v>20</v>
      </c>
      <c r="D95" s="161">
        <v>148223</v>
      </c>
      <c r="E95" s="23">
        <v>76470</v>
      </c>
      <c r="F95" s="23">
        <f t="shared" ref="F95:F101" si="42">(C95*462)+E95</f>
        <v>85710</v>
      </c>
      <c r="G95" s="23">
        <v>105000</v>
      </c>
      <c r="H95" s="23"/>
      <c r="I95" s="23" t="s">
        <v>44</v>
      </c>
      <c r="J95" s="23" t="s">
        <v>100</v>
      </c>
      <c r="K95" s="23">
        <v>108000</v>
      </c>
      <c r="L95" s="23"/>
      <c r="M95" s="23">
        <v>106000</v>
      </c>
      <c r="N95" s="168">
        <v>103000</v>
      </c>
      <c r="O95" s="23">
        <f t="shared" ref="O95:O101" si="43">(C95*462)+N95</f>
        <v>112240</v>
      </c>
      <c r="P95" s="56">
        <f t="shared" ref="P95:P101" si="44">O95-F95</f>
        <v>26530</v>
      </c>
      <c r="Q95" s="57">
        <f t="shared" ref="Q95:Q101" si="45">(P95/F95)*100</f>
        <v>30.953214327383037</v>
      </c>
      <c r="R95" s="57">
        <f t="shared" si="41"/>
        <v>32.058980755523876</v>
      </c>
      <c r="S95" s="38" t="s">
        <v>3</v>
      </c>
      <c r="T95" s="70">
        <v>41522</v>
      </c>
      <c r="U95" s="40"/>
      <c r="V95" s="80">
        <v>1565</v>
      </c>
      <c r="W95" s="80">
        <v>1174</v>
      </c>
      <c r="X95" s="53">
        <v>5</v>
      </c>
      <c r="Z95" s="3"/>
    </row>
    <row r="96" spans="1:26" ht="15" customHeight="1" x14ac:dyDescent="0.2">
      <c r="A96" s="23">
        <v>93</v>
      </c>
      <c r="B96" s="23" t="s">
        <v>18</v>
      </c>
      <c r="C96" s="23">
        <v>20</v>
      </c>
      <c r="D96" s="185">
        <v>168244</v>
      </c>
      <c r="E96" s="23">
        <v>103000</v>
      </c>
      <c r="F96" s="23">
        <f t="shared" si="42"/>
        <v>112240</v>
      </c>
      <c r="G96" s="23">
        <v>155000</v>
      </c>
      <c r="H96" s="23"/>
      <c r="I96" s="23" t="s">
        <v>44</v>
      </c>
      <c r="J96" s="23" t="s">
        <v>44</v>
      </c>
      <c r="K96" s="23" t="s">
        <v>105</v>
      </c>
      <c r="L96" s="23"/>
      <c r="M96" s="23">
        <v>141000</v>
      </c>
      <c r="N96" s="168">
        <v>141000</v>
      </c>
      <c r="O96" s="23">
        <f t="shared" si="43"/>
        <v>150240</v>
      </c>
      <c r="P96" s="56">
        <f t="shared" si="44"/>
        <v>38000</v>
      </c>
      <c r="Q96" s="57">
        <f t="shared" si="45"/>
        <v>33.856022808268001</v>
      </c>
      <c r="R96" s="57">
        <f t="shared" si="41"/>
        <v>11.983493077742278</v>
      </c>
      <c r="S96" s="38" t="s">
        <v>103</v>
      </c>
      <c r="T96" s="70">
        <v>41523</v>
      </c>
      <c r="U96" s="40"/>
      <c r="V96" s="80">
        <v>1349</v>
      </c>
      <c r="W96" s="80">
        <v>1180</v>
      </c>
      <c r="X96" s="53">
        <v>6</v>
      </c>
      <c r="Z96" s="3"/>
    </row>
    <row r="97" spans="1:26" x14ac:dyDescent="0.2">
      <c r="A97" s="23">
        <v>94</v>
      </c>
      <c r="B97" s="23" t="s">
        <v>22</v>
      </c>
      <c r="C97" s="23">
        <v>20</v>
      </c>
      <c r="D97" s="185">
        <v>101733</v>
      </c>
      <c r="E97" s="23">
        <v>48660</v>
      </c>
      <c r="F97" s="23">
        <f t="shared" si="42"/>
        <v>57900</v>
      </c>
      <c r="G97" s="23">
        <v>63000</v>
      </c>
      <c r="H97" s="23"/>
      <c r="I97" s="23">
        <v>64500</v>
      </c>
      <c r="J97" s="23" t="s">
        <v>44</v>
      </c>
      <c r="K97" s="23">
        <v>60000</v>
      </c>
      <c r="L97" s="23"/>
      <c r="M97" s="23">
        <v>61000</v>
      </c>
      <c r="N97" s="168">
        <v>59800</v>
      </c>
      <c r="O97" s="2">
        <f t="shared" si="43"/>
        <v>69040</v>
      </c>
      <c r="P97" s="56">
        <f t="shared" si="44"/>
        <v>11140</v>
      </c>
      <c r="Q97" s="57">
        <f t="shared" si="45"/>
        <v>19.240069084628669</v>
      </c>
      <c r="R97" s="57">
        <f t="shared" si="41"/>
        <v>47.353707995365006</v>
      </c>
      <c r="S97" s="38" t="s">
        <v>40</v>
      </c>
      <c r="T97" s="70">
        <v>41523</v>
      </c>
      <c r="U97" s="60">
        <v>200</v>
      </c>
      <c r="V97" s="80">
        <v>1569</v>
      </c>
      <c r="W97" s="80">
        <v>1177</v>
      </c>
      <c r="X97" s="53">
        <v>7</v>
      </c>
      <c r="Z97" s="3"/>
    </row>
    <row r="98" spans="1:26" x14ac:dyDescent="0.2">
      <c r="A98" s="23">
        <v>95</v>
      </c>
      <c r="B98" s="23" t="s">
        <v>26</v>
      </c>
      <c r="C98" s="2">
        <v>20</v>
      </c>
      <c r="D98" s="161">
        <v>90044</v>
      </c>
      <c r="E98" s="23">
        <v>43500</v>
      </c>
      <c r="F98" s="23">
        <f t="shared" si="42"/>
        <v>52740</v>
      </c>
      <c r="G98" s="23">
        <v>60000</v>
      </c>
      <c r="H98" s="23"/>
      <c r="I98" s="23">
        <v>63500</v>
      </c>
      <c r="J98" s="23">
        <v>62000</v>
      </c>
      <c r="K98" s="23">
        <v>61000</v>
      </c>
      <c r="L98" s="23">
        <v>61500</v>
      </c>
      <c r="M98" s="23">
        <v>59000</v>
      </c>
      <c r="N98" s="168">
        <v>59000</v>
      </c>
      <c r="O98" s="23">
        <f t="shared" si="43"/>
        <v>68240</v>
      </c>
      <c r="P98" s="23">
        <f t="shared" si="44"/>
        <v>15500</v>
      </c>
      <c r="Q98" s="57">
        <f t="shared" si="45"/>
        <v>29.389457717102768</v>
      </c>
      <c r="R98" s="57">
        <f>(D98-O98)/O98*100</f>
        <v>31.951934349355216</v>
      </c>
      <c r="S98" s="38" t="s">
        <v>108</v>
      </c>
      <c r="T98" s="70">
        <v>41523</v>
      </c>
      <c r="U98" s="40"/>
      <c r="V98" s="80">
        <v>1532</v>
      </c>
      <c r="W98" s="80">
        <v>1178</v>
      </c>
      <c r="X98" s="53">
        <v>8</v>
      </c>
      <c r="Z98" s="3"/>
    </row>
    <row r="99" spans="1:26" x14ac:dyDescent="0.2">
      <c r="A99" s="23">
        <v>96</v>
      </c>
      <c r="B99" s="23" t="s">
        <v>94</v>
      </c>
      <c r="C99" s="23">
        <v>20</v>
      </c>
      <c r="D99" s="185">
        <v>95400</v>
      </c>
      <c r="E99" s="23">
        <v>52900</v>
      </c>
      <c r="F99" s="23">
        <f t="shared" si="42"/>
        <v>62140</v>
      </c>
      <c r="G99" s="23">
        <v>69000</v>
      </c>
      <c r="H99" s="23"/>
      <c r="I99" s="23">
        <v>69000</v>
      </c>
      <c r="J99" s="23">
        <v>70500</v>
      </c>
      <c r="K99" s="23" t="s">
        <v>44</v>
      </c>
      <c r="L99" s="23"/>
      <c r="M99" s="23">
        <v>69000</v>
      </c>
      <c r="N99" s="168">
        <v>67500</v>
      </c>
      <c r="O99" s="2">
        <f t="shared" si="43"/>
        <v>76740</v>
      </c>
      <c r="P99" s="56">
        <f t="shared" si="44"/>
        <v>14600</v>
      </c>
      <c r="Q99" s="57">
        <f t="shared" si="45"/>
        <v>23.49533311876408</v>
      </c>
      <c r="R99" s="57">
        <f t="shared" si="41"/>
        <v>24.315871774824082</v>
      </c>
      <c r="S99" s="38" t="s">
        <v>103</v>
      </c>
      <c r="T99" s="70">
        <v>41523</v>
      </c>
      <c r="U99" s="60"/>
      <c r="V99" s="80">
        <v>1473</v>
      </c>
      <c r="W99" s="80">
        <v>1176</v>
      </c>
      <c r="X99" s="53">
        <v>9</v>
      </c>
      <c r="Z99" s="3"/>
    </row>
    <row r="100" spans="1:26" x14ac:dyDescent="0.2">
      <c r="A100" s="23">
        <v>97</v>
      </c>
      <c r="B100" s="23" t="s">
        <v>62</v>
      </c>
      <c r="C100" s="23">
        <v>20</v>
      </c>
      <c r="D100" s="161">
        <v>53777</v>
      </c>
      <c r="E100" s="23">
        <v>23485</v>
      </c>
      <c r="F100" s="23">
        <f t="shared" si="42"/>
        <v>32725</v>
      </c>
      <c r="G100" s="23">
        <v>29000</v>
      </c>
      <c r="H100" s="23"/>
      <c r="I100" s="23"/>
      <c r="J100" s="23">
        <v>28500</v>
      </c>
      <c r="K100" s="23"/>
      <c r="L100" s="23"/>
      <c r="M100" s="23">
        <v>27000</v>
      </c>
      <c r="N100" s="168">
        <v>27000</v>
      </c>
      <c r="O100" s="23">
        <f t="shared" si="43"/>
        <v>36240</v>
      </c>
      <c r="P100" s="23">
        <f t="shared" si="44"/>
        <v>3515</v>
      </c>
      <c r="Q100" s="57">
        <f t="shared" si="45"/>
        <v>10.741023682200153</v>
      </c>
      <c r="R100" s="57">
        <f t="shared" si="41"/>
        <v>48.391280353200884</v>
      </c>
      <c r="S100" s="38" t="s">
        <v>108</v>
      </c>
      <c r="T100" s="70">
        <v>41523</v>
      </c>
      <c r="U100" s="23"/>
      <c r="V100" s="80">
        <v>1374</v>
      </c>
      <c r="W100" s="80">
        <v>1179</v>
      </c>
      <c r="X100" s="53">
        <v>10</v>
      </c>
      <c r="Z100" s="3"/>
    </row>
    <row r="101" spans="1:26" x14ac:dyDescent="0.2">
      <c r="A101" s="23">
        <v>98</v>
      </c>
      <c r="B101" s="23" t="s">
        <v>35</v>
      </c>
      <c r="C101" s="23">
        <v>9</v>
      </c>
      <c r="D101" s="161">
        <v>11370</v>
      </c>
      <c r="E101" s="23">
        <v>7240</v>
      </c>
      <c r="F101" s="23">
        <f t="shared" si="42"/>
        <v>11398</v>
      </c>
      <c r="G101" s="23">
        <v>9000</v>
      </c>
      <c r="H101" s="23"/>
      <c r="I101" s="23"/>
      <c r="J101" s="23">
        <v>9500</v>
      </c>
      <c r="K101" s="23">
        <v>9500</v>
      </c>
      <c r="L101" s="23"/>
      <c r="M101" s="23">
        <v>8500</v>
      </c>
      <c r="N101" s="168">
        <v>8500</v>
      </c>
      <c r="O101" s="23">
        <f t="shared" si="43"/>
        <v>12658</v>
      </c>
      <c r="P101" s="23">
        <f t="shared" si="44"/>
        <v>1260</v>
      </c>
      <c r="Q101" s="36">
        <f t="shared" si="45"/>
        <v>11.054570977364451</v>
      </c>
      <c r="R101" s="36">
        <f t="shared" si="41"/>
        <v>-10.175383156896824</v>
      </c>
      <c r="S101" s="38" t="s">
        <v>23</v>
      </c>
      <c r="T101" s="70">
        <v>41523</v>
      </c>
      <c r="U101" s="23">
        <v>1000</v>
      </c>
      <c r="V101" s="80">
        <v>652</v>
      </c>
      <c r="W101" s="80">
        <v>1175</v>
      </c>
      <c r="X101" s="53">
        <v>11</v>
      </c>
      <c r="Z101" s="3"/>
    </row>
    <row r="102" spans="1:26" x14ac:dyDescent="0.2">
      <c r="A102" s="23">
        <v>99</v>
      </c>
      <c r="B102" s="23" t="s">
        <v>33</v>
      </c>
      <c r="C102" s="23">
        <v>15</v>
      </c>
      <c r="D102" s="161">
        <v>26950</v>
      </c>
      <c r="E102" s="23">
        <v>13979</v>
      </c>
      <c r="F102" s="23">
        <f t="shared" ref="F102:F112" si="46">(C102*462)+E102</f>
        <v>20909</v>
      </c>
      <c r="G102" s="23">
        <v>21000</v>
      </c>
      <c r="H102" s="23"/>
      <c r="I102" s="23">
        <v>20500</v>
      </c>
      <c r="J102" s="23">
        <v>18500</v>
      </c>
      <c r="K102" s="23"/>
      <c r="L102" s="23"/>
      <c r="M102" s="23">
        <v>19500</v>
      </c>
      <c r="N102" s="168">
        <v>19500</v>
      </c>
      <c r="O102" s="23">
        <f t="shared" ref="O102:O112" si="47">(C102*462)+N102</f>
        <v>26430</v>
      </c>
      <c r="P102" s="56">
        <f t="shared" ref="P102:P112" si="48">O102-F102</f>
        <v>5521</v>
      </c>
      <c r="Q102" s="57">
        <f t="shared" ref="Q102:Q112" si="49">(P102/F102)*100</f>
        <v>26.404897412597446</v>
      </c>
      <c r="R102" s="57">
        <f t="shared" ref="R102:R112" si="50">(D102-O102)/O102*100</f>
        <v>1.9674612183125235</v>
      </c>
      <c r="S102" s="38" t="s">
        <v>108</v>
      </c>
      <c r="T102" s="70">
        <v>41523</v>
      </c>
      <c r="U102" s="23"/>
      <c r="V102" s="80">
        <v>1005</v>
      </c>
      <c r="W102" s="80">
        <v>1181</v>
      </c>
      <c r="X102" s="53">
        <v>12</v>
      </c>
      <c r="Z102" s="3"/>
    </row>
    <row r="103" spans="1:26" x14ac:dyDescent="0.2">
      <c r="A103" s="23">
        <v>100</v>
      </c>
      <c r="B103" s="23" t="s">
        <v>13</v>
      </c>
      <c r="C103" s="23">
        <v>15</v>
      </c>
      <c r="D103" s="161">
        <v>53500</v>
      </c>
      <c r="E103" s="23">
        <v>26324</v>
      </c>
      <c r="F103" s="23">
        <f t="shared" si="46"/>
        <v>33254</v>
      </c>
      <c r="G103" s="23">
        <v>41000</v>
      </c>
      <c r="H103" s="23"/>
      <c r="I103" s="23"/>
      <c r="J103" s="23">
        <v>40000</v>
      </c>
      <c r="K103" s="23"/>
      <c r="L103" s="23"/>
      <c r="M103" s="23">
        <v>41000</v>
      </c>
      <c r="N103" s="168">
        <v>39500</v>
      </c>
      <c r="O103" s="23">
        <f t="shared" si="47"/>
        <v>46430</v>
      </c>
      <c r="P103" s="56">
        <f t="shared" si="48"/>
        <v>13176</v>
      </c>
      <c r="Q103" s="57">
        <f t="shared" si="49"/>
        <v>39.622301076562216</v>
      </c>
      <c r="R103" s="57">
        <f t="shared" si="50"/>
        <v>15.227223777729915</v>
      </c>
      <c r="S103" s="38" t="s">
        <v>23</v>
      </c>
      <c r="T103" s="70">
        <v>41523</v>
      </c>
      <c r="U103" s="23">
        <v>500</v>
      </c>
      <c r="V103" s="80">
        <v>1130</v>
      </c>
      <c r="W103" s="80">
        <v>1184</v>
      </c>
      <c r="X103" s="53">
        <v>13</v>
      </c>
      <c r="Z103" s="3"/>
    </row>
    <row r="104" spans="1:26" x14ac:dyDescent="0.2">
      <c r="A104" s="23">
        <v>101</v>
      </c>
      <c r="B104" s="23" t="s">
        <v>16</v>
      </c>
      <c r="C104" s="23">
        <v>15</v>
      </c>
      <c r="D104" s="161">
        <v>95559</v>
      </c>
      <c r="E104" s="23">
        <v>52197</v>
      </c>
      <c r="F104" s="23">
        <f t="shared" si="46"/>
        <v>59127</v>
      </c>
      <c r="G104" s="23">
        <v>70500</v>
      </c>
      <c r="H104" s="23"/>
      <c r="I104" s="23"/>
      <c r="J104" s="23">
        <v>69000</v>
      </c>
      <c r="K104" s="23" t="s">
        <v>30</v>
      </c>
      <c r="L104" s="23"/>
      <c r="M104" s="23">
        <v>72000</v>
      </c>
      <c r="N104" s="168">
        <v>68500</v>
      </c>
      <c r="O104" s="23">
        <f t="shared" si="47"/>
        <v>75430</v>
      </c>
      <c r="P104" s="23">
        <f t="shared" si="48"/>
        <v>16303</v>
      </c>
      <c r="Q104" s="36">
        <f t="shared" si="49"/>
        <v>27.572851658294855</v>
      </c>
      <c r="R104" s="36">
        <f t="shared" si="50"/>
        <v>26.685668832029698</v>
      </c>
      <c r="S104" s="38" t="s">
        <v>23</v>
      </c>
      <c r="T104" s="70">
        <v>41524</v>
      </c>
      <c r="U104" s="23">
        <v>500</v>
      </c>
      <c r="V104" s="80">
        <v>1172</v>
      </c>
      <c r="W104" s="80">
        <v>1182</v>
      </c>
      <c r="X104" s="53">
        <v>14</v>
      </c>
      <c r="Z104" s="3"/>
    </row>
    <row r="105" spans="1:26" x14ac:dyDescent="0.2">
      <c r="A105" s="23">
        <v>102</v>
      </c>
      <c r="B105" s="23" t="s">
        <v>32</v>
      </c>
      <c r="C105" s="23">
        <v>15</v>
      </c>
      <c r="D105" s="161">
        <v>41150</v>
      </c>
      <c r="E105" s="23">
        <v>21337</v>
      </c>
      <c r="F105" s="23">
        <f t="shared" si="46"/>
        <v>28267</v>
      </c>
      <c r="G105" s="23">
        <v>31000</v>
      </c>
      <c r="H105" s="23"/>
      <c r="I105" s="23"/>
      <c r="J105" s="23">
        <v>30000</v>
      </c>
      <c r="K105" s="23" t="s">
        <v>30</v>
      </c>
      <c r="L105" s="23"/>
      <c r="M105" s="23">
        <v>34000</v>
      </c>
      <c r="N105" s="168">
        <v>31000</v>
      </c>
      <c r="O105" s="23">
        <f t="shared" si="47"/>
        <v>37930</v>
      </c>
      <c r="P105" s="23">
        <f t="shared" si="48"/>
        <v>9663</v>
      </c>
      <c r="Q105" s="36">
        <f t="shared" si="49"/>
        <v>34.184738387519012</v>
      </c>
      <c r="R105" s="36">
        <f t="shared" si="50"/>
        <v>8.4893224360664377</v>
      </c>
      <c r="S105" s="38" t="s">
        <v>108</v>
      </c>
      <c r="T105" s="70">
        <v>41524</v>
      </c>
      <c r="U105" s="23">
        <v>3000</v>
      </c>
      <c r="V105" s="80">
        <v>1182</v>
      </c>
      <c r="W105" s="80">
        <v>1183</v>
      </c>
      <c r="X105" s="53">
        <v>15</v>
      </c>
      <c r="Z105" s="3"/>
    </row>
    <row r="106" spans="1:26" x14ac:dyDescent="0.2">
      <c r="A106" s="23">
        <v>103</v>
      </c>
      <c r="B106" s="23" t="s">
        <v>14</v>
      </c>
      <c r="C106" s="23">
        <v>20</v>
      </c>
      <c r="D106" s="161">
        <v>86488</v>
      </c>
      <c r="E106" s="23">
        <v>41990</v>
      </c>
      <c r="F106" s="23">
        <f t="shared" si="46"/>
        <v>51230</v>
      </c>
      <c r="G106" s="23" t="s">
        <v>97</v>
      </c>
      <c r="H106" s="23"/>
      <c r="I106" s="23"/>
      <c r="J106" s="23">
        <v>58500</v>
      </c>
      <c r="K106" s="23" t="s">
        <v>30</v>
      </c>
      <c r="L106" s="23"/>
      <c r="M106" s="23">
        <v>58000</v>
      </c>
      <c r="N106" s="168">
        <v>57500</v>
      </c>
      <c r="O106" s="23">
        <f t="shared" si="47"/>
        <v>66740</v>
      </c>
      <c r="P106" s="23">
        <f t="shared" si="48"/>
        <v>15510</v>
      </c>
      <c r="Q106" s="36">
        <f t="shared" si="49"/>
        <v>30.275229357798167</v>
      </c>
      <c r="R106" s="36">
        <f t="shared" si="50"/>
        <v>29.589451603236437</v>
      </c>
      <c r="S106" s="38" t="s">
        <v>23</v>
      </c>
      <c r="T106" s="70">
        <v>41526</v>
      </c>
      <c r="U106" s="23">
        <v>500</v>
      </c>
      <c r="V106" s="80">
        <v>1460</v>
      </c>
      <c r="W106" s="80">
        <v>1186</v>
      </c>
      <c r="X106" s="53">
        <v>16</v>
      </c>
      <c r="Z106" s="3"/>
    </row>
    <row r="107" spans="1:26" x14ac:dyDescent="0.2">
      <c r="A107" s="23">
        <v>104</v>
      </c>
      <c r="B107" s="23" t="s">
        <v>7</v>
      </c>
      <c r="C107" s="23">
        <v>20</v>
      </c>
      <c r="D107" s="161">
        <v>148223</v>
      </c>
      <c r="E107" s="23">
        <v>76470</v>
      </c>
      <c r="F107" s="23">
        <f t="shared" si="46"/>
        <v>85710</v>
      </c>
      <c r="G107" s="23">
        <v>105000</v>
      </c>
      <c r="H107" s="23"/>
      <c r="I107" s="23"/>
      <c r="J107" s="23">
        <v>106000</v>
      </c>
      <c r="K107" s="23" t="s">
        <v>30</v>
      </c>
      <c r="L107" s="23"/>
      <c r="M107" s="23">
        <v>106000</v>
      </c>
      <c r="N107" s="168">
        <v>103000</v>
      </c>
      <c r="O107" s="23">
        <f t="shared" si="47"/>
        <v>112240</v>
      </c>
      <c r="P107" s="23">
        <f t="shared" si="48"/>
        <v>26530</v>
      </c>
      <c r="Q107" s="36">
        <f t="shared" si="49"/>
        <v>30.953214327383037</v>
      </c>
      <c r="R107" s="36">
        <f t="shared" si="50"/>
        <v>32.058980755523876</v>
      </c>
      <c r="S107" s="38" t="s">
        <v>108</v>
      </c>
      <c r="T107" s="70">
        <v>41526</v>
      </c>
      <c r="U107" s="23">
        <v>3000</v>
      </c>
      <c r="V107" s="80">
        <v>1462</v>
      </c>
      <c r="W107" s="80">
        <v>1185</v>
      </c>
      <c r="X107" s="53">
        <v>17</v>
      </c>
      <c r="Z107" s="3"/>
    </row>
    <row r="108" spans="1:26" x14ac:dyDescent="0.2">
      <c r="A108" s="23">
        <v>105</v>
      </c>
      <c r="B108" s="23" t="s">
        <v>39</v>
      </c>
      <c r="C108" s="23">
        <v>15</v>
      </c>
      <c r="D108" s="161">
        <v>84308</v>
      </c>
      <c r="E108" s="23">
        <v>49050</v>
      </c>
      <c r="F108" s="23">
        <f t="shared" si="46"/>
        <v>55980</v>
      </c>
      <c r="G108" s="23">
        <v>71000</v>
      </c>
      <c r="H108" s="23"/>
      <c r="I108" s="23" t="s">
        <v>44</v>
      </c>
      <c r="J108" s="23" t="s">
        <v>44</v>
      </c>
      <c r="K108" s="23" t="s">
        <v>44</v>
      </c>
      <c r="L108" s="23"/>
      <c r="M108" s="23">
        <v>71000</v>
      </c>
      <c r="N108" s="168">
        <v>69500</v>
      </c>
      <c r="O108" s="23">
        <f t="shared" si="47"/>
        <v>76430</v>
      </c>
      <c r="P108" s="23">
        <f t="shared" si="48"/>
        <v>20450</v>
      </c>
      <c r="Q108" s="36">
        <f t="shared" si="49"/>
        <v>36.530903894247949</v>
      </c>
      <c r="R108" s="36">
        <f t="shared" si="50"/>
        <v>10.30747088839461</v>
      </c>
      <c r="S108" s="38" t="s">
        <v>108</v>
      </c>
      <c r="T108" s="70">
        <v>41528</v>
      </c>
      <c r="U108" s="23">
        <v>1500</v>
      </c>
      <c r="V108" s="80">
        <v>1235</v>
      </c>
      <c r="W108" s="80">
        <v>1191</v>
      </c>
      <c r="X108" s="53">
        <v>18</v>
      </c>
      <c r="Z108" s="3"/>
    </row>
    <row r="109" spans="1:26" x14ac:dyDescent="0.2">
      <c r="A109" s="23">
        <v>106</v>
      </c>
      <c r="B109" s="23" t="s">
        <v>15</v>
      </c>
      <c r="C109" s="23">
        <v>20</v>
      </c>
      <c r="D109" s="161">
        <v>85000</v>
      </c>
      <c r="E109" s="23">
        <v>49520</v>
      </c>
      <c r="F109" s="23">
        <f t="shared" si="46"/>
        <v>58760</v>
      </c>
      <c r="G109" s="23">
        <v>68000</v>
      </c>
      <c r="H109" s="23"/>
      <c r="I109" s="23">
        <v>68500</v>
      </c>
      <c r="J109" s="23">
        <v>69000</v>
      </c>
      <c r="K109" s="23">
        <v>68000</v>
      </c>
      <c r="L109" s="23"/>
      <c r="M109" s="23">
        <v>68500</v>
      </c>
      <c r="N109" s="168">
        <v>67500</v>
      </c>
      <c r="O109" s="23">
        <f t="shared" si="47"/>
        <v>76740</v>
      </c>
      <c r="P109" s="23">
        <f t="shared" si="48"/>
        <v>17980</v>
      </c>
      <c r="Q109" s="36">
        <f t="shared" si="49"/>
        <v>30.599046970728388</v>
      </c>
      <c r="R109" s="36">
        <f t="shared" si="50"/>
        <v>10.763617409434453</v>
      </c>
      <c r="S109" s="38" t="s">
        <v>40</v>
      </c>
      <c r="T109" s="70">
        <v>41529</v>
      </c>
      <c r="U109" s="23">
        <v>500</v>
      </c>
      <c r="V109" s="80">
        <v>1423</v>
      </c>
      <c r="W109" s="80">
        <v>1192</v>
      </c>
      <c r="X109" s="53">
        <v>19</v>
      </c>
      <c r="Z109" s="3"/>
    </row>
    <row r="110" spans="1:26" x14ac:dyDescent="0.2">
      <c r="A110" s="23">
        <v>107</v>
      </c>
      <c r="B110" s="23" t="s">
        <v>31</v>
      </c>
      <c r="C110" s="23">
        <v>20</v>
      </c>
      <c r="D110" s="161">
        <v>80856</v>
      </c>
      <c r="E110" s="23">
        <v>39450</v>
      </c>
      <c r="F110" s="23">
        <f t="shared" si="46"/>
        <v>48690</v>
      </c>
      <c r="G110" s="23">
        <v>62000</v>
      </c>
      <c r="H110" s="23"/>
      <c r="I110" s="23" t="s">
        <v>44</v>
      </c>
      <c r="J110" s="23">
        <v>61000</v>
      </c>
      <c r="K110" s="23" t="s">
        <v>44</v>
      </c>
      <c r="L110" s="23"/>
      <c r="M110" s="23">
        <v>60000</v>
      </c>
      <c r="N110" s="168">
        <v>59500</v>
      </c>
      <c r="O110" s="23">
        <f t="shared" si="47"/>
        <v>68740</v>
      </c>
      <c r="P110" s="23">
        <f t="shared" si="48"/>
        <v>20050</v>
      </c>
      <c r="Q110" s="36">
        <f t="shared" si="49"/>
        <v>41.178886835079069</v>
      </c>
      <c r="R110" s="36">
        <f t="shared" si="50"/>
        <v>17.625836485306952</v>
      </c>
      <c r="S110" s="38" t="s">
        <v>108</v>
      </c>
      <c r="T110" s="70">
        <v>41530</v>
      </c>
      <c r="U110" s="23">
        <v>500</v>
      </c>
      <c r="V110" s="80">
        <v>1508</v>
      </c>
      <c r="W110" s="80">
        <v>1194</v>
      </c>
      <c r="X110" s="53">
        <v>20</v>
      </c>
      <c r="Z110" s="3"/>
    </row>
    <row r="111" spans="1:26" x14ac:dyDescent="0.2">
      <c r="A111" s="23">
        <v>108</v>
      </c>
      <c r="B111" s="56" t="s">
        <v>12</v>
      </c>
      <c r="C111" s="23">
        <v>9</v>
      </c>
      <c r="D111" s="183">
        <v>11190</v>
      </c>
      <c r="E111" s="23">
        <v>7700</v>
      </c>
      <c r="F111" s="23">
        <f t="shared" si="46"/>
        <v>11858</v>
      </c>
      <c r="G111" s="56">
        <v>9500</v>
      </c>
      <c r="H111" s="56"/>
      <c r="I111" s="56">
        <v>10500</v>
      </c>
      <c r="J111" s="56">
        <v>9000</v>
      </c>
      <c r="K111" s="56"/>
      <c r="L111" s="56"/>
      <c r="M111" s="56">
        <v>9500</v>
      </c>
      <c r="N111" s="163">
        <v>8500</v>
      </c>
      <c r="O111" s="2">
        <f t="shared" si="47"/>
        <v>12658</v>
      </c>
      <c r="P111" s="56">
        <f t="shared" si="48"/>
        <v>800</v>
      </c>
      <c r="Q111" s="57">
        <f t="shared" si="49"/>
        <v>6.7465002529937586</v>
      </c>
      <c r="R111" s="57">
        <f t="shared" si="50"/>
        <v>-11.597408753357561</v>
      </c>
      <c r="S111" s="58" t="s">
        <v>23</v>
      </c>
      <c r="T111" s="59">
        <v>41530</v>
      </c>
      <c r="U111" s="60">
        <v>500</v>
      </c>
      <c r="V111" s="80">
        <v>598</v>
      </c>
      <c r="W111" s="80">
        <v>1193</v>
      </c>
      <c r="X111" s="53">
        <v>21</v>
      </c>
      <c r="Z111" s="3"/>
    </row>
    <row r="112" spans="1:26" x14ac:dyDescent="0.2">
      <c r="A112" s="23">
        <v>109</v>
      </c>
      <c r="B112" s="64" t="s">
        <v>19</v>
      </c>
      <c r="C112" s="23">
        <v>20</v>
      </c>
      <c r="D112" s="161">
        <v>66289</v>
      </c>
      <c r="E112" s="23">
        <v>27820</v>
      </c>
      <c r="F112" s="23">
        <f t="shared" si="46"/>
        <v>37060</v>
      </c>
      <c r="G112" s="23">
        <v>38500</v>
      </c>
      <c r="H112" s="23"/>
      <c r="I112" s="23"/>
      <c r="J112" s="23"/>
      <c r="K112" s="23">
        <v>36000</v>
      </c>
      <c r="L112" s="23"/>
      <c r="M112" s="23">
        <v>37500</v>
      </c>
      <c r="N112" s="168">
        <v>36000</v>
      </c>
      <c r="O112" s="23">
        <f t="shared" si="47"/>
        <v>45240</v>
      </c>
      <c r="P112" s="23">
        <f t="shared" si="48"/>
        <v>8180</v>
      </c>
      <c r="Q112" s="36">
        <f t="shared" si="49"/>
        <v>22.072315164597949</v>
      </c>
      <c r="R112" s="36">
        <f t="shared" si="50"/>
        <v>46.52740937223696</v>
      </c>
      <c r="S112" s="38" t="s">
        <v>40</v>
      </c>
      <c r="T112" s="70">
        <v>41534</v>
      </c>
      <c r="U112" s="23"/>
      <c r="V112" s="80">
        <v>1377</v>
      </c>
      <c r="W112" s="80">
        <v>1195</v>
      </c>
      <c r="X112" s="53">
        <v>22</v>
      </c>
      <c r="Z112" s="3"/>
    </row>
    <row r="113" spans="1:155" x14ac:dyDescent="0.2">
      <c r="A113" s="23">
        <v>110</v>
      </c>
      <c r="B113" s="82" t="s">
        <v>7</v>
      </c>
      <c r="C113" s="23">
        <v>20</v>
      </c>
      <c r="D113" s="161">
        <v>150556</v>
      </c>
      <c r="E113" s="23">
        <v>76470</v>
      </c>
      <c r="F113" s="23">
        <f t="shared" ref="F113" si="51">(C113*462)+E113</f>
        <v>85710</v>
      </c>
      <c r="G113" s="23">
        <v>105000</v>
      </c>
      <c r="H113" s="23">
        <v>90000</v>
      </c>
      <c r="I113" s="23"/>
      <c r="J113" s="23">
        <v>106000</v>
      </c>
      <c r="K113" s="23" t="s">
        <v>30</v>
      </c>
      <c r="L113" s="23"/>
      <c r="M113" s="23">
        <v>103000</v>
      </c>
      <c r="N113" s="168">
        <v>90000</v>
      </c>
      <c r="O113" s="23">
        <f t="shared" ref="O113" si="52">(C113*462)+N113</f>
        <v>99240</v>
      </c>
      <c r="P113" s="23">
        <f t="shared" ref="P113" si="53">O113-F113</f>
        <v>13530</v>
      </c>
      <c r="Q113" s="36">
        <f t="shared" ref="Q113" si="54">(P113/F113)*100</f>
        <v>15.785789289464471</v>
      </c>
      <c r="R113" s="36">
        <f t="shared" ref="R113" si="55">(D113-O113)/O113*100</f>
        <v>51.708988311164852</v>
      </c>
      <c r="S113" s="38" t="s">
        <v>34</v>
      </c>
      <c r="T113" s="70">
        <v>41534</v>
      </c>
      <c r="U113" s="23">
        <f>M113-N113</f>
        <v>13000</v>
      </c>
      <c r="V113" s="80">
        <v>1733</v>
      </c>
      <c r="W113" s="80">
        <v>1196</v>
      </c>
      <c r="X113" s="53">
        <v>23</v>
      </c>
      <c r="Z113" s="3"/>
    </row>
    <row r="114" spans="1:155" x14ac:dyDescent="0.2">
      <c r="A114" s="23">
        <v>111</v>
      </c>
      <c r="B114" s="82" t="s">
        <v>7</v>
      </c>
      <c r="C114" s="27">
        <v>20</v>
      </c>
      <c r="D114" s="161">
        <v>150556</v>
      </c>
      <c r="E114" s="23">
        <v>76470</v>
      </c>
      <c r="F114" s="23">
        <f t="shared" ref="F114:F121" si="56">(C114*462)+E114</f>
        <v>85710</v>
      </c>
      <c r="G114" s="23">
        <v>105000</v>
      </c>
      <c r="H114" s="23">
        <v>90000</v>
      </c>
      <c r="I114" s="23"/>
      <c r="J114" s="23">
        <v>106000</v>
      </c>
      <c r="K114" s="23" t="s">
        <v>30</v>
      </c>
      <c r="L114" s="23"/>
      <c r="M114" s="23">
        <v>103000</v>
      </c>
      <c r="N114" s="168">
        <v>90000</v>
      </c>
      <c r="O114" s="23">
        <f t="shared" ref="O114:O121" si="57">(C114*462)+N114</f>
        <v>99240</v>
      </c>
      <c r="P114" s="23">
        <f t="shared" ref="P114:P121" si="58">O114-F114</f>
        <v>13530</v>
      </c>
      <c r="Q114" s="36">
        <f t="shared" ref="Q114:Q121" si="59">(P114/F114)*100</f>
        <v>15.785789289464471</v>
      </c>
      <c r="R114" s="36">
        <f t="shared" ref="R114:R121" si="60">(D114-O114)/O114*100</f>
        <v>51.708988311164852</v>
      </c>
      <c r="S114" s="38" t="s">
        <v>34</v>
      </c>
      <c r="T114" s="70">
        <v>41534</v>
      </c>
      <c r="U114" s="23">
        <f>M114-N114</f>
        <v>13000</v>
      </c>
      <c r="V114" s="80">
        <v>1733</v>
      </c>
      <c r="W114" s="80">
        <v>1197</v>
      </c>
      <c r="X114" s="53">
        <v>24</v>
      </c>
      <c r="Z114" s="3"/>
    </row>
    <row r="115" spans="1:155" x14ac:dyDescent="0.2">
      <c r="A115" s="23">
        <v>112</v>
      </c>
      <c r="B115" s="23" t="s">
        <v>14</v>
      </c>
      <c r="C115" s="23">
        <v>20</v>
      </c>
      <c r="D115" s="186">
        <v>86488</v>
      </c>
      <c r="E115" s="23">
        <v>41990</v>
      </c>
      <c r="F115" s="23">
        <f t="shared" si="56"/>
        <v>51230</v>
      </c>
      <c r="G115" s="23" t="s">
        <v>113</v>
      </c>
      <c r="H115" s="23"/>
      <c r="I115" s="23"/>
      <c r="J115" s="23" t="s">
        <v>44</v>
      </c>
      <c r="K115" s="23" t="s">
        <v>113</v>
      </c>
      <c r="L115" s="23"/>
      <c r="M115" s="23" t="s">
        <v>114</v>
      </c>
      <c r="N115" s="168">
        <v>57000</v>
      </c>
      <c r="O115" s="23">
        <f t="shared" si="57"/>
        <v>66240</v>
      </c>
      <c r="P115" s="23">
        <f t="shared" si="58"/>
        <v>15010</v>
      </c>
      <c r="Q115" s="36">
        <f t="shared" si="59"/>
        <v>29.299238727308218</v>
      </c>
      <c r="R115" s="36">
        <f t="shared" si="60"/>
        <v>30.567632850241544</v>
      </c>
      <c r="S115" s="38" t="s">
        <v>108</v>
      </c>
      <c r="T115" s="70">
        <v>41535</v>
      </c>
      <c r="U115" s="23">
        <v>1000</v>
      </c>
      <c r="V115" s="37">
        <v>1487</v>
      </c>
      <c r="W115" s="37">
        <v>1199</v>
      </c>
      <c r="X115" s="53">
        <v>25</v>
      </c>
      <c r="Z115" s="3"/>
    </row>
    <row r="116" spans="1:155" x14ac:dyDescent="0.2">
      <c r="A116" s="23">
        <v>113</v>
      </c>
      <c r="B116" s="27" t="s">
        <v>62</v>
      </c>
      <c r="C116" s="27">
        <v>15</v>
      </c>
      <c r="D116" s="174">
        <v>40858</v>
      </c>
      <c r="E116" s="27">
        <v>19199</v>
      </c>
      <c r="F116" s="27">
        <f t="shared" si="56"/>
        <v>26129</v>
      </c>
      <c r="G116" s="27">
        <v>24500</v>
      </c>
      <c r="H116" s="27"/>
      <c r="I116" s="27"/>
      <c r="J116" s="27">
        <v>25000</v>
      </c>
      <c r="K116" s="27">
        <v>24000</v>
      </c>
      <c r="L116" s="27"/>
      <c r="M116" s="27">
        <v>23500</v>
      </c>
      <c r="N116" s="170">
        <v>23000</v>
      </c>
      <c r="O116" s="27">
        <f t="shared" si="57"/>
        <v>29930</v>
      </c>
      <c r="P116" s="27">
        <f t="shared" si="58"/>
        <v>3801</v>
      </c>
      <c r="Q116" s="83">
        <f t="shared" si="59"/>
        <v>14.547054996364192</v>
      </c>
      <c r="R116" s="83">
        <f t="shared" si="60"/>
        <v>36.511861009021054</v>
      </c>
      <c r="S116" s="39" t="s">
        <v>108</v>
      </c>
      <c r="T116" s="84">
        <v>41535</v>
      </c>
      <c r="U116" s="27"/>
      <c r="V116" s="41">
        <v>990</v>
      </c>
      <c r="W116" s="41">
        <v>1198</v>
      </c>
      <c r="X116" s="53">
        <v>26</v>
      </c>
      <c r="Z116" s="3"/>
    </row>
    <row r="117" spans="1:155" x14ac:dyDescent="0.2">
      <c r="A117" s="23">
        <v>114</v>
      </c>
      <c r="B117" s="23" t="s">
        <v>31</v>
      </c>
      <c r="C117" s="23">
        <v>20</v>
      </c>
      <c r="D117" s="161">
        <v>80856</v>
      </c>
      <c r="E117" s="23">
        <v>39450</v>
      </c>
      <c r="F117" s="23">
        <f t="shared" si="56"/>
        <v>48690</v>
      </c>
      <c r="G117" s="23">
        <v>62000</v>
      </c>
      <c r="H117" s="23"/>
      <c r="I117" s="23" t="s">
        <v>44</v>
      </c>
      <c r="J117" s="23">
        <v>65000</v>
      </c>
      <c r="K117" s="23">
        <v>65000</v>
      </c>
      <c r="L117" s="23"/>
      <c r="M117" s="23">
        <v>62000</v>
      </c>
      <c r="N117" s="168">
        <v>61000</v>
      </c>
      <c r="O117" s="23">
        <f t="shared" si="57"/>
        <v>70240</v>
      </c>
      <c r="P117" s="23">
        <f t="shared" si="58"/>
        <v>21550</v>
      </c>
      <c r="Q117" s="36">
        <f t="shared" si="59"/>
        <v>44.259601560895462</v>
      </c>
      <c r="R117" s="36">
        <f t="shared" si="60"/>
        <v>15.113895216400911</v>
      </c>
      <c r="S117" s="38" t="s">
        <v>3</v>
      </c>
      <c r="T117" s="70">
        <v>41536</v>
      </c>
      <c r="U117" s="23">
        <v>1000</v>
      </c>
      <c r="V117" s="37">
        <v>1508</v>
      </c>
      <c r="W117" s="37">
        <v>1188</v>
      </c>
      <c r="X117" s="53">
        <v>27</v>
      </c>
      <c r="Z117" s="3"/>
    </row>
    <row r="118" spans="1:155" x14ac:dyDescent="0.2">
      <c r="A118" s="23">
        <v>115</v>
      </c>
      <c r="B118" s="23" t="s">
        <v>21</v>
      </c>
      <c r="C118" s="23">
        <v>20</v>
      </c>
      <c r="D118" s="185">
        <v>96800</v>
      </c>
      <c r="E118" s="23">
        <v>52900</v>
      </c>
      <c r="F118" s="23">
        <f t="shared" si="56"/>
        <v>62140</v>
      </c>
      <c r="G118" s="23">
        <v>71000</v>
      </c>
      <c r="H118" s="23">
        <v>73000</v>
      </c>
      <c r="I118" s="23" t="s">
        <v>44</v>
      </c>
      <c r="J118" s="23"/>
      <c r="K118" s="23">
        <v>70000</v>
      </c>
      <c r="L118" s="23"/>
      <c r="M118" s="23">
        <v>70500</v>
      </c>
      <c r="N118" s="168">
        <v>69500</v>
      </c>
      <c r="O118" s="23">
        <f t="shared" si="57"/>
        <v>78740</v>
      </c>
      <c r="P118" s="23">
        <f t="shared" si="58"/>
        <v>16600</v>
      </c>
      <c r="Q118" s="36">
        <f t="shared" si="59"/>
        <v>26.713871902156423</v>
      </c>
      <c r="R118" s="36">
        <f t="shared" si="60"/>
        <v>22.936245872491746</v>
      </c>
      <c r="S118" s="38" t="s">
        <v>108</v>
      </c>
      <c r="T118" s="70">
        <v>41537</v>
      </c>
      <c r="U118" s="43"/>
      <c r="V118" s="37">
        <v>1665</v>
      </c>
      <c r="W118" s="37">
        <v>1187</v>
      </c>
      <c r="X118" s="53">
        <v>28</v>
      </c>
      <c r="Z118" s="3"/>
    </row>
    <row r="119" spans="1:155" x14ac:dyDescent="0.2">
      <c r="A119" s="23">
        <v>116</v>
      </c>
      <c r="B119" s="27" t="s">
        <v>16</v>
      </c>
      <c r="C119" s="27">
        <v>20</v>
      </c>
      <c r="D119" s="174">
        <v>129045</v>
      </c>
      <c r="E119" s="27">
        <v>63850</v>
      </c>
      <c r="F119" s="27">
        <f t="shared" si="56"/>
        <v>73090</v>
      </c>
      <c r="G119" s="27">
        <v>78000</v>
      </c>
      <c r="H119" s="27">
        <v>81000</v>
      </c>
      <c r="I119" s="27" t="s">
        <v>44</v>
      </c>
      <c r="J119" s="27"/>
      <c r="K119" s="27">
        <v>78000</v>
      </c>
      <c r="L119" s="27"/>
      <c r="M119" s="27">
        <v>78000</v>
      </c>
      <c r="N119" s="170">
        <v>77500</v>
      </c>
      <c r="O119" s="27">
        <f t="shared" si="57"/>
        <v>86740</v>
      </c>
      <c r="P119" s="27">
        <f t="shared" si="58"/>
        <v>13650</v>
      </c>
      <c r="Q119" s="85">
        <f t="shared" si="59"/>
        <v>18.675605417977835</v>
      </c>
      <c r="R119" s="85">
        <f t="shared" si="60"/>
        <v>48.772192759972334</v>
      </c>
      <c r="S119" s="39" t="s">
        <v>108</v>
      </c>
      <c r="T119" s="84">
        <v>41537</v>
      </c>
      <c r="U119" s="86"/>
      <c r="V119" s="41">
        <v>1674</v>
      </c>
      <c r="W119" s="41">
        <v>1189</v>
      </c>
      <c r="X119" s="53">
        <v>29</v>
      </c>
      <c r="Z119" s="3"/>
    </row>
    <row r="120" spans="1:155" s="82" customFormat="1" x14ac:dyDescent="0.2">
      <c r="A120" s="23">
        <v>117</v>
      </c>
      <c r="B120" s="23" t="s">
        <v>35</v>
      </c>
      <c r="C120" s="23">
        <v>9</v>
      </c>
      <c r="D120" s="161">
        <v>11370</v>
      </c>
      <c r="E120" s="23">
        <v>7240</v>
      </c>
      <c r="F120" s="23">
        <f t="shared" si="56"/>
        <v>11398</v>
      </c>
      <c r="G120" s="23">
        <v>9500</v>
      </c>
      <c r="H120" s="23">
        <v>9500</v>
      </c>
      <c r="I120" s="23" t="s">
        <v>44</v>
      </c>
      <c r="J120" s="23" t="s">
        <v>54</v>
      </c>
      <c r="K120" s="23">
        <v>9500</v>
      </c>
      <c r="L120" s="23"/>
      <c r="M120" s="23">
        <v>9200</v>
      </c>
      <c r="N120" s="168">
        <v>8700</v>
      </c>
      <c r="O120" s="23">
        <f t="shared" si="57"/>
        <v>12858</v>
      </c>
      <c r="P120" s="23">
        <f t="shared" si="58"/>
        <v>1460</v>
      </c>
      <c r="Q120" s="36">
        <f t="shared" si="59"/>
        <v>12.809264783295315</v>
      </c>
      <c r="R120" s="36">
        <f t="shared" si="60"/>
        <v>-11.572561829211386</v>
      </c>
      <c r="S120" s="38" t="s">
        <v>108</v>
      </c>
      <c r="T120" s="70">
        <v>41538</v>
      </c>
      <c r="U120" s="23">
        <v>500</v>
      </c>
      <c r="V120" s="37">
        <v>561</v>
      </c>
      <c r="W120" s="37">
        <v>1200</v>
      </c>
      <c r="X120" s="3">
        <v>30</v>
      </c>
      <c r="Y120" s="176"/>
      <c r="Z120" s="23"/>
    </row>
    <row r="121" spans="1:155" s="23" customFormat="1" x14ac:dyDescent="0.2">
      <c r="A121" s="23">
        <v>118</v>
      </c>
      <c r="B121" s="87" t="s">
        <v>17</v>
      </c>
      <c r="C121" s="76">
        <v>20</v>
      </c>
      <c r="D121" s="175">
        <v>65267</v>
      </c>
      <c r="E121" s="76">
        <v>28895</v>
      </c>
      <c r="F121" s="76">
        <f t="shared" si="56"/>
        <v>38135</v>
      </c>
      <c r="G121" s="76">
        <v>42000</v>
      </c>
      <c r="H121" s="76">
        <v>45000</v>
      </c>
      <c r="I121" s="76"/>
      <c r="J121" s="76" t="s">
        <v>54</v>
      </c>
      <c r="K121" s="76">
        <v>42000</v>
      </c>
      <c r="L121" s="76"/>
      <c r="M121" s="76">
        <v>48000</v>
      </c>
      <c r="N121" s="171">
        <v>42000</v>
      </c>
      <c r="O121" s="76">
        <f t="shared" si="57"/>
        <v>51240</v>
      </c>
      <c r="P121" s="76">
        <f t="shared" si="58"/>
        <v>13105</v>
      </c>
      <c r="Q121" s="89">
        <f t="shared" si="59"/>
        <v>34.364756785105541</v>
      </c>
      <c r="R121" s="89">
        <f t="shared" si="60"/>
        <v>27.375097580015613</v>
      </c>
      <c r="S121" s="88" t="s">
        <v>3</v>
      </c>
      <c r="T121" s="78">
        <v>41538</v>
      </c>
      <c r="U121" s="90"/>
      <c r="V121" s="91">
        <v>1432</v>
      </c>
      <c r="W121" s="91">
        <v>1201</v>
      </c>
      <c r="X121" s="53">
        <v>31</v>
      </c>
      <c r="Y121" s="200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</row>
    <row r="122" spans="1:155" s="82" customFormat="1" x14ac:dyDescent="0.2">
      <c r="A122" s="23">
        <v>119</v>
      </c>
      <c r="B122" s="23" t="s">
        <v>14</v>
      </c>
      <c r="C122" s="76">
        <v>20</v>
      </c>
      <c r="D122" s="175">
        <v>87811</v>
      </c>
      <c r="E122" s="76">
        <v>41990</v>
      </c>
      <c r="F122" s="76">
        <f t="shared" ref="F122" si="61">(C122*462)+E122</f>
        <v>51230</v>
      </c>
      <c r="G122" s="76">
        <v>55500</v>
      </c>
      <c r="H122" s="76">
        <v>57500</v>
      </c>
      <c r="I122" s="76"/>
      <c r="J122" s="76"/>
      <c r="K122" s="76">
        <v>55000</v>
      </c>
      <c r="L122" s="76"/>
      <c r="M122" s="76">
        <v>58500</v>
      </c>
      <c r="N122" s="171">
        <v>55000</v>
      </c>
      <c r="O122" s="76">
        <f t="shared" ref="O122" si="62">(C122*462)+N122</f>
        <v>64240</v>
      </c>
      <c r="P122" s="76">
        <f t="shared" ref="P122" si="63">O122-F122</f>
        <v>13010</v>
      </c>
      <c r="Q122" s="89">
        <f t="shared" ref="Q122" si="64">(P122/F122)*100</f>
        <v>25.395276205348427</v>
      </c>
      <c r="R122" s="89">
        <f t="shared" ref="R122" si="65">(D122-O122)/O122*100</f>
        <v>36.692092154420919</v>
      </c>
      <c r="S122" s="88" t="s">
        <v>40</v>
      </c>
      <c r="T122" s="70">
        <v>41540</v>
      </c>
      <c r="U122" s="90"/>
      <c r="V122" s="37">
        <v>1368</v>
      </c>
      <c r="W122" s="37">
        <v>1210</v>
      </c>
      <c r="X122" s="53">
        <v>32</v>
      </c>
      <c r="Y122" s="200"/>
      <c r="Z122" s="23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</row>
    <row r="123" spans="1:155" s="82" customFormat="1" x14ac:dyDescent="0.2">
      <c r="A123" s="23">
        <v>120</v>
      </c>
      <c r="B123" s="23" t="s">
        <v>31</v>
      </c>
      <c r="C123" s="23">
        <v>15</v>
      </c>
      <c r="D123" s="161">
        <v>60642</v>
      </c>
      <c r="E123" s="23">
        <v>32250</v>
      </c>
      <c r="F123" s="23">
        <f t="shared" ref="F123:F127" si="66">(C123*462)+E123</f>
        <v>39180</v>
      </c>
      <c r="G123" s="23" t="s">
        <v>115</v>
      </c>
      <c r="H123" s="23" t="s">
        <v>116</v>
      </c>
      <c r="I123" s="23"/>
      <c r="J123" s="23"/>
      <c r="K123" s="23" t="s">
        <v>117</v>
      </c>
      <c r="L123" s="23"/>
      <c r="M123" s="23" t="s">
        <v>118</v>
      </c>
      <c r="N123" s="168">
        <v>50500</v>
      </c>
      <c r="O123" s="23">
        <f t="shared" ref="O123:O131" si="67">(C123*462)+N123</f>
        <v>57430</v>
      </c>
      <c r="P123" s="23">
        <f t="shared" ref="P123:P131" si="68">O123-F123</f>
        <v>18250</v>
      </c>
      <c r="Q123" s="36">
        <f t="shared" ref="Q123:Q131" si="69">(P123/F123)*100</f>
        <v>46.579887697804999</v>
      </c>
      <c r="R123" s="36">
        <f t="shared" ref="R123:R124" si="70">(D123-O123)/O123*100</f>
        <v>5.5928956991119625</v>
      </c>
      <c r="S123" s="38" t="s">
        <v>34</v>
      </c>
      <c r="T123" s="70">
        <v>41540</v>
      </c>
      <c r="U123" s="40"/>
      <c r="V123" s="37">
        <v>1178</v>
      </c>
      <c r="W123" s="37">
        <v>1211</v>
      </c>
      <c r="X123" s="53">
        <v>33</v>
      </c>
      <c r="Y123" s="200"/>
      <c r="Z123" s="23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</row>
    <row r="124" spans="1:155" s="82" customFormat="1" x14ac:dyDescent="0.2">
      <c r="A124" s="23">
        <v>121</v>
      </c>
      <c r="B124" s="64" t="s">
        <v>19</v>
      </c>
      <c r="C124" s="23">
        <v>20</v>
      </c>
      <c r="D124" s="161">
        <v>66289</v>
      </c>
      <c r="E124" s="23">
        <v>27820</v>
      </c>
      <c r="F124" s="23">
        <f t="shared" si="66"/>
        <v>37060</v>
      </c>
      <c r="G124" s="23" t="s">
        <v>89</v>
      </c>
      <c r="H124" s="23" t="s">
        <v>119</v>
      </c>
      <c r="I124" s="23" t="s">
        <v>118</v>
      </c>
      <c r="J124" s="23"/>
      <c r="K124" s="23" t="s">
        <v>121</v>
      </c>
      <c r="L124" s="23"/>
      <c r="M124" s="23" t="s">
        <v>120</v>
      </c>
      <c r="N124" s="168">
        <v>38000</v>
      </c>
      <c r="O124" s="2">
        <f t="shared" si="67"/>
        <v>47240</v>
      </c>
      <c r="P124" s="56">
        <f t="shared" si="68"/>
        <v>10180</v>
      </c>
      <c r="Q124" s="57">
        <f t="shared" si="69"/>
        <v>27.468969239071779</v>
      </c>
      <c r="R124" s="57">
        <f t="shared" si="70"/>
        <v>40.323878069432681</v>
      </c>
      <c r="S124" s="38" t="s">
        <v>108</v>
      </c>
      <c r="T124" s="70">
        <v>41540</v>
      </c>
      <c r="U124" s="40">
        <v>500</v>
      </c>
      <c r="V124" s="37">
        <v>1418</v>
      </c>
      <c r="W124" s="37">
        <v>1213</v>
      </c>
      <c r="X124" s="53">
        <v>34</v>
      </c>
      <c r="Y124" s="200"/>
      <c r="Z124" s="23"/>
    </row>
    <row r="125" spans="1:155" s="82" customFormat="1" x14ac:dyDescent="0.2">
      <c r="A125" s="23">
        <v>122</v>
      </c>
      <c r="B125" s="64" t="s">
        <v>19</v>
      </c>
      <c r="C125" s="23">
        <v>20</v>
      </c>
      <c r="D125" s="161">
        <v>66289</v>
      </c>
      <c r="E125" s="23">
        <v>27820</v>
      </c>
      <c r="F125" s="23">
        <f t="shared" ref="F125:F126" si="71">(C125*462)+E125</f>
        <v>37060</v>
      </c>
      <c r="G125" s="23" t="s">
        <v>89</v>
      </c>
      <c r="H125" s="23" t="s">
        <v>119</v>
      </c>
      <c r="I125" s="23" t="s">
        <v>118</v>
      </c>
      <c r="J125" s="23"/>
      <c r="K125" s="23" t="s">
        <v>121</v>
      </c>
      <c r="L125" s="23"/>
      <c r="M125" s="23" t="s">
        <v>120</v>
      </c>
      <c r="N125" s="168">
        <v>37500</v>
      </c>
      <c r="O125" s="2">
        <f t="shared" ref="O125:O126" si="72">(C125*462)+N125</f>
        <v>46740</v>
      </c>
      <c r="P125" s="56">
        <f t="shared" ref="P125:P126" si="73">O125-F125</f>
        <v>9680</v>
      </c>
      <c r="Q125" s="57">
        <f t="shared" ref="Q125:Q126" si="74">(P125/F125)*100</f>
        <v>26.119805720453321</v>
      </c>
      <c r="R125" s="57">
        <f t="shared" ref="R125:R126" si="75">(D125-O125)/O125*100</f>
        <v>41.824989302524607</v>
      </c>
      <c r="S125" s="38" t="s">
        <v>108</v>
      </c>
      <c r="T125" s="70">
        <v>41541</v>
      </c>
      <c r="U125" s="40">
        <v>500</v>
      </c>
      <c r="V125" s="37">
        <v>1334</v>
      </c>
      <c r="W125" s="37">
        <v>1212</v>
      </c>
      <c r="X125" s="53">
        <v>35</v>
      </c>
      <c r="Y125" s="200"/>
      <c r="Z125" s="23"/>
    </row>
    <row r="126" spans="1:155" s="82" customFormat="1" x14ac:dyDescent="0.2">
      <c r="A126" s="23">
        <v>123</v>
      </c>
      <c r="B126" s="23" t="s">
        <v>13</v>
      </c>
      <c r="C126" s="23">
        <v>20</v>
      </c>
      <c r="D126" s="161">
        <v>72190</v>
      </c>
      <c r="E126" s="23">
        <v>32200</v>
      </c>
      <c r="F126" s="23">
        <f t="shared" si="71"/>
        <v>41440</v>
      </c>
      <c r="G126" s="23">
        <v>55000</v>
      </c>
      <c r="H126" s="23">
        <v>52500</v>
      </c>
      <c r="I126" s="23"/>
      <c r="J126" s="23">
        <v>56000</v>
      </c>
      <c r="K126" s="23">
        <v>52000</v>
      </c>
      <c r="L126" s="23"/>
      <c r="M126" s="23">
        <v>54000</v>
      </c>
      <c r="N126" s="168">
        <v>52000</v>
      </c>
      <c r="O126" s="2">
        <f t="shared" si="72"/>
        <v>61240</v>
      </c>
      <c r="P126" s="56">
        <f t="shared" si="73"/>
        <v>19800</v>
      </c>
      <c r="Q126" s="57">
        <f t="shared" si="74"/>
        <v>47.779922779922778</v>
      </c>
      <c r="R126" s="57">
        <f t="shared" si="75"/>
        <v>17.88047028086218</v>
      </c>
      <c r="S126" s="38" t="s">
        <v>40</v>
      </c>
      <c r="T126" s="70">
        <v>41541</v>
      </c>
      <c r="U126" s="40"/>
      <c r="V126" s="37">
        <v>1763</v>
      </c>
      <c r="W126" s="37">
        <v>1214</v>
      </c>
      <c r="X126" s="53">
        <v>36</v>
      </c>
      <c r="Y126" s="200"/>
      <c r="Z126" s="23"/>
    </row>
    <row r="127" spans="1:155" s="82" customFormat="1" x14ac:dyDescent="0.2">
      <c r="A127" s="23">
        <v>124</v>
      </c>
      <c r="B127" s="23" t="s">
        <v>26</v>
      </c>
      <c r="C127" s="2">
        <v>20</v>
      </c>
      <c r="D127" s="161">
        <v>91023</v>
      </c>
      <c r="E127" s="23">
        <v>43500</v>
      </c>
      <c r="F127" s="23">
        <f t="shared" si="66"/>
        <v>52740</v>
      </c>
      <c r="G127" s="23">
        <v>63500</v>
      </c>
      <c r="H127" s="23">
        <v>65000</v>
      </c>
      <c r="I127" s="23"/>
      <c r="J127" s="23">
        <v>66000</v>
      </c>
      <c r="K127" s="23" t="s">
        <v>44</v>
      </c>
      <c r="L127" s="23"/>
      <c r="M127" s="23">
        <v>65000</v>
      </c>
      <c r="N127" s="168">
        <v>63500</v>
      </c>
      <c r="O127" s="23">
        <f t="shared" si="67"/>
        <v>72740</v>
      </c>
      <c r="P127" s="23">
        <f t="shared" si="68"/>
        <v>20000</v>
      </c>
      <c r="Q127" s="57">
        <f t="shared" si="69"/>
        <v>37.921880925293891</v>
      </c>
      <c r="R127" s="57">
        <f>(D127-O127)/O127*100</f>
        <v>25.134726422875996</v>
      </c>
      <c r="S127" s="38" t="s">
        <v>3</v>
      </c>
      <c r="T127" s="70">
        <v>41540</v>
      </c>
      <c r="U127" s="40"/>
      <c r="V127" s="37">
        <v>1490</v>
      </c>
      <c r="W127" s="37">
        <v>1202</v>
      </c>
      <c r="X127" s="53">
        <v>37</v>
      </c>
      <c r="Y127" s="200"/>
      <c r="Z127" s="23"/>
    </row>
    <row r="128" spans="1:155" x14ac:dyDescent="0.2">
      <c r="A128" s="23">
        <v>125</v>
      </c>
      <c r="B128" s="23" t="s">
        <v>22</v>
      </c>
      <c r="C128" s="23">
        <v>20</v>
      </c>
      <c r="D128" s="185">
        <v>102844</v>
      </c>
      <c r="E128" s="23">
        <v>48660</v>
      </c>
      <c r="F128" s="23">
        <f t="shared" ref="F128" si="76">(462*20)+E128</f>
        <v>57900</v>
      </c>
      <c r="G128" s="23">
        <v>64000</v>
      </c>
      <c r="H128" s="23">
        <v>65000</v>
      </c>
      <c r="I128" s="23"/>
      <c r="J128" s="23">
        <v>64000</v>
      </c>
      <c r="K128" s="23">
        <v>64000</v>
      </c>
      <c r="L128" s="23"/>
      <c r="M128" s="23">
        <v>64000</v>
      </c>
      <c r="N128" s="168">
        <v>63500</v>
      </c>
      <c r="O128" s="23">
        <f t="shared" si="67"/>
        <v>72740</v>
      </c>
      <c r="P128" s="23">
        <f t="shared" si="68"/>
        <v>14840</v>
      </c>
      <c r="Q128" s="83">
        <f t="shared" si="69"/>
        <v>25.630397236614854</v>
      </c>
      <c r="R128" s="83">
        <f t="shared" ref="R128:R131" si="77">(D128-O128)/O128*100</f>
        <v>41.385757492438827</v>
      </c>
      <c r="S128" s="38" t="s">
        <v>108</v>
      </c>
      <c r="T128" s="70">
        <v>41542</v>
      </c>
      <c r="U128" s="40"/>
      <c r="V128" s="37">
        <v>1562</v>
      </c>
      <c r="W128" s="37">
        <v>1215</v>
      </c>
      <c r="X128" s="53">
        <v>38</v>
      </c>
      <c r="Y128" s="201"/>
      <c r="Z128" s="3"/>
    </row>
    <row r="129" spans="1:26" x14ac:dyDescent="0.2">
      <c r="A129" s="23">
        <v>126</v>
      </c>
      <c r="B129" s="23" t="s">
        <v>14</v>
      </c>
      <c r="C129" s="23">
        <v>20</v>
      </c>
      <c r="D129" s="175">
        <v>87811</v>
      </c>
      <c r="E129" s="76">
        <v>41990</v>
      </c>
      <c r="F129" s="76">
        <f t="shared" ref="F129" si="78">(C129*462)+E129</f>
        <v>51230</v>
      </c>
      <c r="G129" s="23" t="s">
        <v>122</v>
      </c>
      <c r="H129" s="23" t="s">
        <v>123</v>
      </c>
      <c r="I129" s="23"/>
      <c r="J129" s="23" t="s">
        <v>118</v>
      </c>
      <c r="K129" s="23" t="s">
        <v>124</v>
      </c>
      <c r="L129" s="23"/>
      <c r="M129" s="23" t="s">
        <v>125</v>
      </c>
      <c r="N129" s="168">
        <v>55000</v>
      </c>
      <c r="O129" s="23">
        <f t="shared" si="67"/>
        <v>64240</v>
      </c>
      <c r="P129" s="23">
        <f t="shared" si="68"/>
        <v>13010</v>
      </c>
      <c r="Q129" s="83">
        <f t="shared" si="69"/>
        <v>25.395276205348427</v>
      </c>
      <c r="R129" s="83">
        <f t="shared" si="77"/>
        <v>36.692092154420919</v>
      </c>
      <c r="S129" s="38" t="s">
        <v>3</v>
      </c>
      <c r="T129" s="70">
        <v>41542</v>
      </c>
      <c r="U129" s="40"/>
      <c r="V129" s="37">
        <v>1333</v>
      </c>
      <c r="W129" s="37">
        <v>1203</v>
      </c>
      <c r="X129" s="53">
        <v>39</v>
      </c>
      <c r="Y129" s="201"/>
      <c r="Z129" s="3"/>
    </row>
    <row r="130" spans="1:26" x14ac:dyDescent="0.2">
      <c r="A130" s="23">
        <v>127</v>
      </c>
      <c r="B130" s="23" t="s">
        <v>62</v>
      </c>
      <c r="C130" s="23">
        <v>20</v>
      </c>
      <c r="D130" s="161">
        <v>54477</v>
      </c>
      <c r="E130" s="23">
        <v>23485</v>
      </c>
      <c r="F130" s="23">
        <f t="shared" ref="F130" si="79">(462*20)+E130</f>
        <v>32725</v>
      </c>
      <c r="G130" s="23">
        <v>29000</v>
      </c>
      <c r="H130" s="23">
        <v>29000</v>
      </c>
      <c r="I130" s="23"/>
      <c r="J130" s="23">
        <v>30000</v>
      </c>
      <c r="K130" s="23">
        <v>29500</v>
      </c>
      <c r="L130" s="23"/>
      <c r="M130" s="23">
        <v>29000</v>
      </c>
      <c r="N130" s="168">
        <v>28000</v>
      </c>
      <c r="O130" s="23">
        <f t="shared" si="67"/>
        <v>37240</v>
      </c>
      <c r="P130" s="23">
        <f t="shared" si="68"/>
        <v>4515</v>
      </c>
      <c r="Q130" s="36">
        <f t="shared" si="69"/>
        <v>13.796791443850267</v>
      </c>
      <c r="R130" s="36">
        <f t="shared" si="77"/>
        <v>46.286251342642323</v>
      </c>
      <c r="S130" s="38" t="s">
        <v>108</v>
      </c>
      <c r="T130" s="70">
        <v>41542</v>
      </c>
      <c r="U130" s="40"/>
      <c r="V130" s="37">
        <v>1302</v>
      </c>
      <c r="W130" s="37">
        <v>1216</v>
      </c>
      <c r="X130" s="53">
        <v>40</v>
      </c>
      <c r="Y130" s="201"/>
      <c r="Z130" s="3"/>
    </row>
    <row r="131" spans="1:26" x14ac:dyDescent="0.2">
      <c r="A131" s="23">
        <v>128</v>
      </c>
      <c r="B131" s="23" t="s">
        <v>7</v>
      </c>
      <c r="C131" s="23">
        <v>20</v>
      </c>
      <c r="D131" s="161">
        <v>150556</v>
      </c>
      <c r="E131" s="23">
        <v>76470</v>
      </c>
      <c r="F131" s="23">
        <f t="shared" ref="F131:F132" si="80">(C131*462)+E131</f>
        <v>85710</v>
      </c>
      <c r="G131" s="23">
        <v>99500</v>
      </c>
      <c r="H131" s="23">
        <v>90000</v>
      </c>
      <c r="I131" s="23"/>
      <c r="J131" s="23">
        <v>103000</v>
      </c>
      <c r="K131" s="23">
        <v>102000</v>
      </c>
      <c r="L131" s="23"/>
      <c r="M131" s="23">
        <v>101000</v>
      </c>
      <c r="N131" s="168">
        <v>90000</v>
      </c>
      <c r="O131" s="23">
        <f t="shared" si="67"/>
        <v>99240</v>
      </c>
      <c r="P131" s="23">
        <f t="shared" si="68"/>
        <v>13530</v>
      </c>
      <c r="Q131" s="83">
        <f t="shared" si="69"/>
        <v>15.785789289464471</v>
      </c>
      <c r="R131" s="83">
        <f t="shared" si="77"/>
        <v>51.708988311164852</v>
      </c>
      <c r="S131" s="38" t="s">
        <v>34</v>
      </c>
      <c r="T131" s="70">
        <v>41543</v>
      </c>
      <c r="U131" s="40">
        <f>99500-90000</f>
        <v>9500</v>
      </c>
      <c r="V131" s="37">
        <v>1777</v>
      </c>
      <c r="W131" s="37">
        <v>1204</v>
      </c>
      <c r="X131" s="53">
        <v>41</v>
      </c>
      <c r="Y131" s="201"/>
      <c r="Z131" s="3"/>
    </row>
    <row r="132" spans="1:26" x14ac:dyDescent="0.2">
      <c r="A132" s="23">
        <v>129</v>
      </c>
      <c r="B132" s="67" t="s">
        <v>17</v>
      </c>
      <c r="C132" s="23">
        <v>15</v>
      </c>
      <c r="D132" s="161">
        <v>48950</v>
      </c>
      <c r="E132" s="36">
        <v>23622</v>
      </c>
      <c r="F132" s="23">
        <f t="shared" si="80"/>
        <v>30552</v>
      </c>
      <c r="G132" s="23">
        <v>35000</v>
      </c>
      <c r="H132" s="23">
        <v>35500</v>
      </c>
      <c r="I132" s="23"/>
      <c r="J132" s="23">
        <v>34500</v>
      </c>
      <c r="K132" s="23">
        <v>35000</v>
      </c>
      <c r="L132" s="23"/>
      <c r="M132" s="23">
        <v>36000</v>
      </c>
      <c r="N132" s="168">
        <v>34500</v>
      </c>
      <c r="O132" s="23">
        <f t="shared" ref="O132" si="81">(C132*462)+N132</f>
        <v>41430</v>
      </c>
      <c r="P132" s="23">
        <f t="shared" ref="P132" si="82">O132-F132</f>
        <v>10878</v>
      </c>
      <c r="Q132" s="83">
        <f t="shared" ref="Q132" si="83">(P132/F132)*100</f>
        <v>35.604870384917518</v>
      </c>
      <c r="R132" s="83">
        <f t="shared" ref="R132" si="84">(D132-O132)/O132*100</f>
        <v>18.151098237991796</v>
      </c>
      <c r="S132" s="38" t="s">
        <v>23</v>
      </c>
      <c r="T132" s="70">
        <v>41543</v>
      </c>
      <c r="U132" s="40"/>
      <c r="V132" s="37">
        <v>1061</v>
      </c>
      <c r="W132" s="37">
        <v>1205</v>
      </c>
      <c r="X132" s="53">
        <v>42</v>
      </c>
      <c r="Y132" s="201"/>
      <c r="Z132" s="3"/>
    </row>
    <row r="133" spans="1:26" x14ac:dyDescent="0.2">
      <c r="A133" s="23">
        <v>130</v>
      </c>
      <c r="B133" s="23" t="s">
        <v>33</v>
      </c>
      <c r="C133" s="23">
        <v>20</v>
      </c>
      <c r="D133" s="161">
        <v>36367</v>
      </c>
      <c r="E133" s="23">
        <v>17100</v>
      </c>
      <c r="F133" s="23">
        <f t="shared" ref="F133" si="85">(462*20)+E133</f>
        <v>26340</v>
      </c>
      <c r="G133" s="23">
        <v>25000</v>
      </c>
      <c r="H133" s="23">
        <v>22500</v>
      </c>
      <c r="I133" s="23"/>
      <c r="J133" s="23" t="s">
        <v>118</v>
      </c>
      <c r="K133" s="23" t="s">
        <v>118</v>
      </c>
      <c r="L133" s="23"/>
      <c r="M133" s="23">
        <v>25000</v>
      </c>
      <c r="N133" s="168">
        <v>22000</v>
      </c>
      <c r="O133" s="23">
        <f t="shared" ref="O133:O139" si="86">(C133*462)+N133</f>
        <v>31240</v>
      </c>
      <c r="P133" s="23">
        <f t="shared" ref="P133:P143" si="87">O133-F133</f>
        <v>4900</v>
      </c>
      <c r="Q133" s="36">
        <f t="shared" ref="Q133:Q143" si="88">(P133/F133)*100</f>
        <v>18.602885345482157</v>
      </c>
      <c r="R133" s="36">
        <f t="shared" ref="R133:R143" si="89">(D133-O133)/O133*100</f>
        <v>16.411651728553135</v>
      </c>
      <c r="S133" s="38" t="s">
        <v>34</v>
      </c>
      <c r="T133" s="70">
        <v>41543</v>
      </c>
      <c r="U133" s="23"/>
      <c r="V133" s="37">
        <v>1302</v>
      </c>
      <c r="W133" s="37">
        <v>1206</v>
      </c>
      <c r="X133" s="53">
        <v>43</v>
      </c>
      <c r="Y133" s="201"/>
      <c r="Z133" s="3"/>
    </row>
    <row r="134" spans="1:26" x14ac:dyDescent="0.2">
      <c r="A134" s="23">
        <v>131</v>
      </c>
      <c r="B134" s="3" t="s">
        <v>7</v>
      </c>
      <c r="C134" s="3">
        <v>20</v>
      </c>
      <c r="D134" s="161">
        <v>150556</v>
      </c>
      <c r="E134" s="23">
        <v>76470</v>
      </c>
      <c r="F134" s="23">
        <f t="shared" ref="F134:F138" si="90">(C134*462)+E134</f>
        <v>85710</v>
      </c>
      <c r="G134" s="23">
        <v>99500</v>
      </c>
      <c r="H134" s="23">
        <v>90000</v>
      </c>
      <c r="I134" s="23"/>
      <c r="J134" s="23">
        <v>103000</v>
      </c>
      <c r="K134" s="23">
        <v>102000</v>
      </c>
      <c r="L134" s="23"/>
      <c r="M134" s="23">
        <v>101000</v>
      </c>
      <c r="N134" s="168">
        <v>90000</v>
      </c>
      <c r="O134" s="23">
        <f t="shared" si="86"/>
        <v>99240</v>
      </c>
      <c r="P134" s="23">
        <f t="shared" si="87"/>
        <v>13530</v>
      </c>
      <c r="Q134" s="57">
        <f t="shared" si="88"/>
        <v>15.785789289464471</v>
      </c>
      <c r="R134" s="57">
        <f t="shared" si="89"/>
        <v>51.708988311164852</v>
      </c>
      <c r="S134" s="38" t="s">
        <v>34</v>
      </c>
      <c r="T134" s="70">
        <v>41543</v>
      </c>
      <c r="U134" s="23">
        <f>99500-90000</f>
        <v>9500</v>
      </c>
      <c r="V134" s="37">
        <v>1537</v>
      </c>
      <c r="W134" s="37">
        <v>1221</v>
      </c>
      <c r="X134" s="53">
        <v>44</v>
      </c>
      <c r="Z134" s="3"/>
    </row>
    <row r="135" spans="1:26" x14ac:dyDescent="0.2">
      <c r="A135" s="23">
        <v>132</v>
      </c>
      <c r="B135" s="56" t="s">
        <v>12</v>
      </c>
      <c r="C135" s="3">
        <v>9</v>
      </c>
      <c r="D135" s="183">
        <v>11190</v>
      </c>
      <c r="E135" s="23">
        <v>7700</v>
      </c>
      <c r="F135" s="23">
        <f t="shared" si="90"/>
        <v>11858</v>
      </c>
      <c r="G135" s="56">
        <v>9500</v>
      </c>
      <c r="H135" s="56"/>
      <c r="I135" s="56">
        <v>10500</v>
      </c>
      <c r="J135" s="56">
        <v>9000</v>
      </c>
      <c r="K135" s="56"/>
      <c r="L135" s="56"/>
      <c r="M135" s="56">
        <v>9500</v>
      </c>
      <c r="N135" s="168">
        <v>9500</v>
      </c>
      <c r="O135" s="2">
        <f t="shared" si="86"/>
        <v>13658</v>
      </c>
      <c r="P135" s="56">
        <f t="shared" si="87"/>
        <v>1800</v>
      </c>
      <c r="Q135" s="57">
        <f t="shared" si="88"/>
        <v>15.179625569235958</v>
      </c>
      <c r="R135" s="57">
        <f t="shared" si="89"/>
        <v>-18.069995606970274</v>
      </c>
      <c r="S135" s="38" t="s">
        <v>132</v>
      </c>
      <c r="T135" s="59">
        <v>41544</v>
      </c>
      <c r="U135" s="23">
        <v>500</v>
      </c>
      <c r="V135" s="37">
        <v>575</v>
      </c>
      <c r="W135" s="37">
        <v>1220</v>
      </c>
      <c r="X135" s="53">
        <v>45</v>
      </c>
      <c r="Z135" s="3"/>
    </row>
    <row r="136" spans="1:26" x14ac:dyDescent="0.2">
      <c r="A136" s="23">
        <v>133</v>
      </c>
      <c r="B136" s="3" t="s">
        <v>21</v>
      </c>
      <c r="C136" s="3">
        <v>27</v>
      </c>
      <c r="D136" s="17">
        <v>130680</v>
      </c>
      <c r="E136" s="3">
        <v>52900</v>
      </c>
      <c r="F136" s="3">
        <f t="shared" si="90"/>
        <v>65374</v>
      </c>
      <c r="G136" s="3" t="s">
        <v>128</v>
      </c>
      <c r="H136" s="3" t="s">
        <v>129</v>
      </c>
      <c r="I136" s="3"/>
      <c r="J136" s="3" t="s">
        <v>131</v>
      </c>
      <c r="K136" s="3" t="s">
        <v>130</v>
      </c>
      <c r="L136" s="3"/>
      <c r="M136" s="3" t="s">
        <v>129</v>
      </c>
      <c r="N136" s="168">
        <v>89000</v>
      </c>
      <c r="O136" s="23">
        <f t="shared" si="86"/>
        <v>101474</v>
      </c>
      <c r="P136" s="56">
        <f t="shared" si="87"/>
        <v>36100</v>
      </c>
      <c r="Q136" s="57">
        <f t="shared" si="88"/>
        <v>55.220729953804259</v>
      </c>
      <c r="R136" s="57">
        <f t="shared" si="89"/>
        <v>28.781756903246151</v>
      </c>
      <c r="S136" s="38" t="s">
        <v>40</v>
      </c>
      <c r="T136" s="92">
        <v>41545</v>
      </c>
      <c r="U136" s="3"/>
      <c r="V136" s="37">
        <v>2192</v>
      </c>
      <c r="W136" s="37">
        <v>1218</v>
      </c>
      <c r="X136" s="53">
        <v>46</v>
      </c>
      <c r="Z136" s="3"/>
    </row>
    <row r="137" spans="1:26" x14ac:dyDescent="0.2">
      <c r="A137" s="23">
        <v>134</v>
      </c>
      <c r="B137" s="3" t="s">
        <v>62</v>
      </c>
      <c r="C137" s="3">
        <v>15</v>
      </c>
      <c r="D137" s="17">
        <v>40858</v>
      </c>
      <c r="E137" s="27">
        <v>19199</v>
      </c>
      <c r="F137" s="3">
        <f t="shared" si="90"/>
        <v>26129</v>
      </c>
      <c r="G137" s="3">
        <v>25000</v>
      </c>
      <c r="H137" s="3">
        <v>24500</v>
      </c>
      <c r="I137" s="3"/>
      <c r="J137" s="3">
        <v>25000</v>
      </c>
      <c r="K137" s="3" t="s">
        <v>44</v>
      </c>
      <c r="L137" s="3"/>
      <c r="M137" s="3">
        <v>23500</v>
      </c>
      <c r="N137" s="168">
        <v>23000</v>
      </c>
      <c r="O137" s="23">
        <f t="shared" si="86"/>
        <v>29930</v>
      </c>
      <c r="P137" s="56">
        <f t="shared" si="87"/>
        <v>3801</v>
      </c>
      <c r="Q137" s="57">
        <f t="shared" si="88"/>
        <v>14.547054996364192</v>
      </c>
      <c r="R137" s="57">
        <f t="shared" si="89"/>
        <v>36.511861009021054</v>
      </c>
      <c r="S137" s="38" t="s">
        <v>132</v>
      </c>
      <c r="T137" s="92">
        <v>41545</v>
      </c>
      <c r="U137" s="3"/>
      <c r="V137" s="37">
        <v>999</v>
      </c>
      <c r="W137" s="37">
        <v>1217</v>
      </c>
      <c r="X137" s="53">
        <v>47</v>
      </c>
      <c r="Z137" s="3"/>
    </row>
    <row r="138" spans="1:26" x14ac:dyDescent="0.2">
      <c r="A138" s="23">
        <v>135</v>
      </c>
      <c r="B138" s="3" t="s">
        <v>32</v>
      </c>
      <c r="C138" s="3">
        <v>15</v>
      </c>
      <c r="D138" s="17">
        <v>41633</v>
      </c>
      <c r="E138" s="3">
        <v>21337</v>
      </c>
      <c r="F138" s="3">
        <f t="shared" si="90"/>
        <v>28267</v>
      </c>
      <c r="G138" s="3">
        <v>33500</v>
      </c>
      <c r="H138" s="3">
        <v>35000</v>
      </c>
      <c r="I138" s="3"/>
      <c r="J138" s="3" t="s">
        <v>44</v>
      </c>
      <c r="K138" s="3" t="s">
        <v>44</v>
      </c>
      <c r="L138" s="3"/>
      <c r="M138" s="3">
        <v>34000</v>
      </c>
      <c r="N138" s="168">
        <v>33500</v>
      </c>
      <c r="O138" s="23">
        <f t="shared" si="86"/>
        <v>40430</v>
      </c>
      <c r="P138" s="56">
        <f t="shared" si="87"/>
        <v>12163</v>
      </c>
      <c r="Q138" s="42">
        <f t="shared" si="88"/>
        <v>43.028973714932604</v>
      </c>
      <c r="R138" s="42">
        <f t="shared" si="89"/>
        <v>2.9755132327479594</v>
      </c>
      <c r="S138" s="38" t="s">
        <v>132</v>
      </c>
      <c r="T138" s="92">
        <v>41546</v>
      </c>
      <c r="U138" s="3"/>
      <c r="V138" s="37">
        <v>1144</v>
      </c>
      <c r="W138" s="37">
        <v>1222</v>
      </c>
      <c r="X138" s="53">
        <v>48</v>
      </c>
      <c r="Z138" s="3"/>
    </row>
    <row r="139" spans="1:26" x14ac:dyDescent="0.2">
      <c r="A139" s="23">
        <v>136</v>
      </c>
      <c r="B139" s="3" t="s">
        <v>7</v>
      </c>
      <c r="C139" s="3">
        <v>20</v>
      </c>
      <c r="D139" s="161">
        <v>150556</v>
      </c>
      <c r="E139" s="23">
        <v>76470</v>
      </c>
      <c r="F139" s="23">
        <f t="shared" ref="F139" si="91">(C139*462)+E139</f>
        <v>85710</v>
      </c>
      <c r="G139" s="23">
        <v>99500</v>
      </c>
      <c r="H139" s="23">
        <v>90000</v>
      </c>
      <c r="I139" s="23"/>
      <c r="J139" s="23">
        <v>103000</v>
      </c>
      <c r="K139" s="23">
        <v>102000</v>
      </c>
      <c r="L139" s="23"/>
      <c r="M139" s="23">
        <v>101000</v>
      </c>
      <c r="N139" s="168">
        <v>90000</v>
      </c>
      <c r="O139" s="23">
        <f t="shared" si="86"/>
        <v>99240</v>
      </c>
      <c r="P139" s="23">
        <f t="shared" si="87"/>
        <v>13530</v>
      </c>
      <c r="Q139" s="57">
        <f t="shared" si="88"/>
        <v>15.785789289464471</v>
      </c>
      <c r="R139" s="57">
        <f t="shared" si="89"/>
        <v>51.708988311164852</v>
      </c>
      <c r="S139" s="38" t="s">
        <v>34</v>
      </c>
      <c r="T139" s="70">
        <v>41547</v>
      </c>
      <c r="U139" s="23">
        <f>99500-90000</f>
        <v>9500</v>
      </c>
      <c r="V139" s="37">
        <v>1415</v>
      </c>
      <c r="W139" s="37">
        <v>1223</v>
      </c>
      <c r="X139" s="53">
        <v>49</v>
      </c>
      <c r="Z139" s="3"/>
    </row>
    <row r="140" spans="1:26" x14ac:dyDescent="0.2">
      <c r="A140" s="23"/>
      <c r="B140" s="3"/>
      <c r="C140" s="97">
        <f>SUM(C91:C139)</f>
        <v>889</v>
      </c>
      <c r="D140" s="161"/>
      <c r="E140" s="23"/>
      <c r="F140" s="23"/>
      <c r="G140" s="23"/>
      <c r="H140" s="23"/>
      <c r="I140" s="23"/>
      <c r="J140" s="23"/>
      <c r="K140" s="23"/>
      <c r="L140" s="23"/>
      <c r="M140" s="23"/>
      <c r="N140" s="168"/>
      <c r="O140" s="23"/>
      <c r="P140" s="23"/>
      <c r="Q140" s="57"/>
      <c r="R140" s="57"/>
      <c r="S140" s="38"/>
      <c r="T140" s="70"/>
      <c r="U140" s="23"/>
      <c r="V140" s="37"/>
      <c r="W140" s="37"/>
      <c r="Z140" s="3"/>
    </row>
    <row r="141" spans="1:26" ht="12" customHeight="1" x14ac:dyDescent="0.2">
      <c r="A141" s="23">
        <v>137</v>
      </c>
      <c r="B141" s="3" t="s">
        <v>15</v>
      </c>
      <c r="C141" s="3">
        <v>16</v>
      </c>
      <c r="D141" s="17">
        <v>90667</v>
      </c>
      <c r="E141" s="3">
        <v>43181</v>
      </c>
      <c r="F141" s="3">
        <f t="shared" ref="F141:F164" si="92">(C141*465)+E141</f>
        <v>50621</v>
      </c>
      <c r="G141" s="3">
        <v>61000</v>
      </c>
      <c r="H141" s="3">
        <v>61500</v>
      </c>
      <c r="I141" s="3"/>
      <c r="J141" s="3">
        <v>62000</v>
      </c>
      <c r="K141" s="3">
        <v>61000</v>
      </c>
      <c r="L141" s="3"/>
      <c r="M141" s="3">
        <v>61000</v>
      </c>
      <c r="N141" s="168">
        <v>61000</v>
      </c>
      <c r="O141" s="23">
        <f t="shared" ref="O141:O153" si="93">(C141*465)+N141</f>
        <v>68440</v>
      </c>
      <c r="P141" s="3">
        <f t="shared" si="87"/>
        <v>17819</v>
      </c>
      <c r="Q141" s="42">
        <f t="shared" si="88"/>
        <v>35.200805989609059</v>
      </c>
      <c r="R141" s="42">
        <f t="shared" si="89"/>
        <v>32.476621858562247</v>
      </c>
      <c r="S141" s="38" t="s">
        <v>108</v>
      </c>
      <c r="T141" s="92">
        <v>41548</v>
      </c>
      <c r="U141" s="3"/>
      <c r="V141" s="93">
        <v>1351</v>
      </c>
      <c r="W141" s="93">
        <v>1224</v>
      </c>
      <c r="X141" s="53">
        <v>1</v>
      </c>
      <c r="Z141" s="3"/>
    </row>
    <row r="142" spans="1:26" s="82" customFormat="1" x14ac:dyDescent="0.2">
      <c r="A142" s="23">
        <v>138</v>
      </c>
      <c r="B142" s="23" t="s">
        <v>26</v>
      </c>
      <c r="C142" s="23">
        <v>20</v>
      </c>
      <c r="D142" s="161">
        <v>91023</v>
      </c>
      <c r="E142" s="23">
        <v>43500</v>
      </c>
      <c r="F142" s="23">
        <f t="shared" si="92"/>
        <v>52800</v>
      </c>
      <c r="G142" s="23">
        <v>65000</v>
      </c>
      <c r="H142" s="23">
        <v>66000</v>
      </c>
      <c r="I142" s="23"/>
      <c r="J142" s="23" t="s">
        <v>30</v>
      </c>
      <c r="K142" s="23" t="s">
        <v>44</v>
      </c>
      <c r="L142" s="23"/>
      <c r="M142" s="23">
        <v>64500</v>
      </c>
      <c r="N142" s="168">
        <v>64000</v>
      </c>
      <c r="O142" s="23">
        <f t="shared" si="93"/>
        <v>73300</v>
      </c>
      <c r="P142" s="23">
        <f t="shared" si="87"/>
        <v>20500</v>
      </c>
      <c r="Q142" s="36">
        <f t="shared" si="88"/>
        <v>38.825757575757578</v>
      </c>
      <c r="R142" s="36">
        <f t="shared" si="89"/>
        <v>24.178717598908595</v>
      </c>
      <c r="S142" s="38" t="s">
        <v>108</v>
      </c>
      <c r="T142" s="70">
        <v>41548</v>
      </c>
      <c r="U142" s="23"/>
      <c r="V142" s="93">
        <v>1532</v>
      </c>
      <c r="W142" s="93">
        <v>1225</v>
      </c>
      <c r="X142" s="28">
        <v>2</v>
      </c>
      <c r="Y142" s="176"/>
      <c r="Z142" s="23"/>
    </row>
    <row r="143" spans="1:26" x14ac:dyDescent="0.2">
      <c r="A143" s="23">
        <v>139</v>
      </c>
      <c r="B143" s="23" t="s">
        <v>14</v>
      </c>
      <c r="C143" s="3">
        <v>20</v>
      </c>
      <c r="D143" s="161">
        <v>87811</v>
      </c>
      <c r="E143" s="23">
        <v>41990</v>
      </c>
      <c r="F143" s="23">
        <f t="shared" si="92"/>
        <v>51290</v>
      </c>
      <c r="G143" s="3" t="s">
        <v>139</v>
      </c>
      <c r="H143" s="3">
        <v>59000</v>
      </c>
      <c r="I143" s="3"/>
      <c r="J143" s="3" t="s">
        <v>139</v>
      </c>
      <c r="K143" s="3">
        <v>59000</v>
      </c>
      <c r="L143" s="3"/>
      <c r="M143" s="3" t="s">
        <v>140</v>
      </c>
      <c r="N143" s="168">
        <v>58500</v>
      </c>
      <c r="O143" s="23">
        <f t="shared" si="93"/>
        <v>67800</v>
      </c>
      <c r="P143" s="3">
        <f t="shared" si="87"/>
        <v>16510</v>
      </c>
      <c r="Q143" s="42">
        <f t="shared" si="88"/>
        <v>32.189510625852989</v>
      </c>
      <c r="R143" s="42">
        <f t="shared" si="89"/>
        <v>29.514749262536871</v>
      </c>
      <c r="S143" s="38" t="s">
        <v>40</v>
      </c>
      <c r="T143" s="92">
        <v>41548</v>
      </c>
      <c r="U143" s="3"/>
      <c r="V143" s="37">
        <v>1650</v>
      </c>
      <c r="W143" s="37">
        <v>1226</v>
      </c>
      <c r="X143" s="53">
        <v>3</v>
      </c>
      <c r="Z143" s="3"/>
    </row>
    <row r="144" spans="1:26" ht="15" customHeight="1" x14ac:dyDescent="0.2">
      <c r="A144" s="23">
        <v>140</v>
      </c>
      <c r="B144" s="3" t="s">
        <v>134</v>
      </c>
      <c r="C144" s="3">
        <v>20</v>
      </c>
      <c r="D144" s="17">
        <v>170777</v>
      </c>
      <c r="E144" s="3">
        <v>103000</v>
      </c>
      <c r="F144" s="3">
        <f t="shared" si="92"/>
        <v>112300</v>
      </c>
      <c r="G144" s="3">
        <v>140000</v>
      </c>
      <c r="H144" s="3">
        <v>136000</v>
      </c>
      <c r="I144" s="3"/>
      <c r="J144" s="3">
        <v>145000</v>
      </c>
      <c r="K144" s="3"/>
      <c r="L144" s="3"/>
      <c r="M144" s="3">
        <v>141000</v>
      </c>
      <c r="N144" s="168">
        <v>135000</v>
      </c>
      <c r="O144" s="23">
        <f t="shared" si="93"/>
        <v>144300</v>
      </c>
      <c r="P144" s="3">
        <f t="shared" ref="P144:P150" si="94">O144-F144</f>
        <v>32000</v>
      </c>
      <c r="Q144" s="42">
        <f t="shared" ref="Q144:Q150" si="95">(P144/F144)*100</f>
        <v>28.495102404274263</v>
      </c>
      <c r="R144" s="42">
        <f t="shared" ref="R144:R150" si="96">(D144-O144)/O144*100</f>
        <v>18.348579348579349</v>
      </c>
      <c r="S144" s="38" t="s">
        <v>133</v>
      </c>
      <c r="T144" s="92">
        <v>41548</v>
      </c>
      <c r="U144" s="3"/>
      <c r="V144" s="37">
        <v>1366</v>
      </c>
      <c r="W144" s="37">
        <v>1227</v>
      </c>
      <c r="X144" s="53">
        <v>4</v>
      </c>
      <c r="Z144" s="3"/>
    </row>
    <row r="145" spans="1:26" x14ac:dyDescent="0.2">
      <c r="A145" s="23">
        <v>141</v>
      </c>
      <c r="B145" s="3" t="s">
        <v>39</v>
      </c>
      <c r="C145" s="3">
        <v>15</v>
      </c>
      <c r="D145" s="17">
        <v>84308</v>
      </c>
      <c r="E145" s="3">
        <v>49050</v>
      </c>
      <c r="F145" s="3">
        <f t="shared" si="92"/>
        <v>56025</v>
      </c>
      <c r="G145" s="3">
        <v>64000</v>
      </c>
      <c r="H145" s="3">
        <v>66000</v>
      </c>
      <c r="I145" s="3"/>
      <c r="J145" s="3">
        <v>66500</v>
      </c>
      <c r="K145" s="3">
        <v>67000</v>
      </c>
      <c r="L145" s="3"/>
      <c r="M145" s="3">
        <v>68000</v>
      </c>
      <c r="N145" s="168">
        <v>64000</v>
      </c>
      <c r="O145" s="23">
        <f t="shared" si="93"/>
        <v>70975</v>
      </c>
      <c r="P145" s="3">
        <f t="shared" si="94"/>
        <v>14950</v>
      </c>
      <c r="Q145" s="42">
        <f t="shared" si="95"/>
        <v>26.684515841142346</v>
      </c>
      <c r="R145" s="42">
        <f t="shared" si="96"/>
        <v>18.785487847833746</v>
      </c>
      <c r="S145" s="38" t="s">
        <v>3</v>
      </c>
      <c r="T145" s="92">
        <v>41549</v>
      </c>
      <c r="U145" s="3"/>
      <c r="V145" s="41">
        <v>1270</v>
      </c>
      <c r="W145" s="41">
        <v>1228</v>
      </c>
      <c r="X145" s="53">
        <v>5</v>
      </c>
      <c r="Z145" s="3"/>
    </row>
    <row r="146" spans="1:26" x14ac:dyDescent="0.2">
      <c r="A146" s="23">
        <v>142</v>
      </c>
      <c r="B146" s="3" t="s">
        <v>21</v>
      </c>
      <c r="C146" s="3">
        <v>20</v>
      </c>
      <c r="D146" s="17">
        <v>130680</v>
      </c>
      <c r="E146" s="3">
        <v>52900</v>
      </c>
      <c r="F146" s="3">
        <f t="shared" si="92"/>
        <v>62200</v>
      </c>
      <c r="G146" s="3">
        <v>73000</v>
      </c>
      <c r="H146" s="3">
        <v>74000</v>
      </c>
      <c r="I146" s="3"/>
      <c r="J146" s="3">
        <v>74000</v>
      </c>
      <c r="K146" s="3">
        <v>70500</v>
      </c>
      <c r="L146" s="3"/>
      <c r="M146" s="3">
        <v>71000</v>
      </c>
      <c r="N146" s="168">
        <v>63027</v>
      </c>
      <c r="O146" s="23">
        <f t="shared" si="93"/>
        <v>72327</v>
      </c>
      <c r="P146" s="3">
        <f t="shared" si="94"/>
        <v>10127</v>
      </c>
      <c r="Q146" s="42">
        <f t="shared" si="95"/>
        <v>16.281350482315112</v>
      </c>
      <c r="R146" s="42">
        <f t="shared" si="96"/>
        <v>80.679414326600025</v>
      </c>
      <c r="S146" s="38" t="s">
        <v>41</v>
      </c>
      <c r="T146" s="92">
        <v>41549</v>
      </c>
      <c r="U146" s="3">
        <f>K146-N146</f>
        <v>7473</v>
      </c>
      <c r="V146" s="37">
        <v>1433</v>
      </c>
      <c r="W146" s="37">
        <v>1229</v>
      </c>
      <c r="X146" s="53">
        <v>6</v>
      </c>
      <c r="Y146" s="202" t="s">
        <v>141</v>
      </c>
      <c r="Z146" s="3"/>
    </row>
    <row r="147" spans="1:26" x14ac:dyDescent="0.2">
      <c r="A147" s="23">
        <v>143</v>
      </c>
      <c r="B147" s="67" t="s">
        <v>17</v>
      </c>
      <c r="C147" s="3">
        <v>16</v>
      </c>
      <c r="D147" s="17">
        <v>52213</v>
      </c>
      <c r="E147" s="3">
        <v>25196</v>
      </c>
      <c r="F147" s="3">
        <f t="shared" si="92"/>
        <v>32636</v>
      </c>
      <c r="G147" s="3">
        <v>36500</v>
      </c>
      <c r="H147" s="3">
        <v>37000</v>
      </c>
      <c r="I147" s="3"/>
      <c r="J147" s="3">
        <v>37000</v>
      </c>
      <c r="K147" s="3">
        <v>36500</v>
      </c>
      <c r="L147" s="3"/>
      <c r="M147" s="3">
        <v>38000</v>
      </c>
      <c r="N147" s="168">
        <v>36500</v>
      </c>
      <c r="O147" s="23">
        <f t="shared" si="93"/>
        <v>43940</v>
      </c>
      <c r="P147" s="3">
        <f t="shared" si="94"/>
        <v>11304</v>
      </c>
      <c r="Q147" s="42">
        <f t="shared" si="95"/>
        <v>34.636597622257632</v>
      </c>
      <c r="R147" s="42">
        <f t="shared" si="96"/>
        <v>18.827947200728264</v>
      </c>
      <c r="S147" s="38" t="s">
        <v>3</v>
      </c>
      <c r="T147" s="92">
        <v>41551</v>
      </c>
      <c r="U147" s="3"/>
      <c r="V147" s="37">
        <v>1207</v>
      </c>
      <c r="W147" s="37">
        <v>1251</v>
      </c>
      <c r="X147" s="53">
        <v>7</v>
      </c>
      <c r="Y147" s="203">
        <v>1225</v>
      </c>
      <c r="Z147" s="3"/>
    </row>
    <row r="148" spans="1:26" x14ac:dyDescent="0.2">
      <c r="A148" s="23">
        <v>144</v>
      </c>
      <c r="B148" s="64" t="s">
        <v>19</v>
      </c>
      <c r="C148" s="3">
        <v>20</v>
      </c>
      <c r="D148" s="17">
        <v>66289</v>
      </c>
      <c r="E148" s="3">
        <v>27820</v>
      </c>
      <c r="F148" s="3">
        <f t="shared" si="92"/>
        <v>37120</v>
      </c>
      <c r="G148" s="3" t="s">
        <v>135</v>
      </c>
      <c r="H148" s="3" t="s">
        <v>136</v>
      </c>
      <c r="I148" s="3"/>
      <c r="J148" s="3" t="s">
        <v>137</v>
      </c>
      <c r="K148" s="3" t="s">
        <v>137</v>
      </c>
      <c r="L148" s="3"/>
      <c r="M148" s="3" t="s">
        <v>138</v>
      </c>
      <c r="N148" s="168">
        <v>36500</v>
      </c>
      <c r="O148" s="23">
        <f t="shared" si="93"/>
        <v>45800</v>
      </c>
      <c r="P148" s="3">
        <f t="shared" si="94"/>
        <v>8680</v>
      </c>
      <c r="Q148" s="42">
        <f t="shared" si="95"/>
        <v>23.383620689655171</v>
      </c>
      <c r="R148" s="42">
        <f t="shared" si="96"/>
        <v>44.735807860262014</v>
      </c>
      <c r="S148" s="38" t="s">
        <v>23</v>
      </c>
      <c r="T148" s="92">
        <v>41551</v>
      </c>
      <c r="U148" s="3"/>
      <c r="V148" s="37">
        <v>1415</v>
      </c>
      <c r="W148" s="37">
        <v>1252</v>
      </c>
      <c r="X148" s="53">
        <v>8</v>
      </c>
      <c r="Y148" s="203">
        <v>1226</v>
      </c>
      <c r="Z148" s="3"/>
    </row>
    <row r="149" spans="1:26" x14ac:dyDescent="0.2">
      <c r="A149" s="23">
        <v>145</v>
      </c>
      <c r="B149" s="3" t="s">
        <v>31</v>
      </c>
      <c r="C149" s="3">
        <v>16</v>
      </c>
      <c r="D149" s="17">
        <v>64685</v>
      </c>
      <c r="E149" s="3">
        <v>34400</v>
      </c>
      <c r="F149" s="3">
        <f t="shared" si="92"/>
        <v>41840</v>
      </c>
      <c r="G149" s="3" t="s">
        <v>44</v>
      </c>
      <c r="H149" s="3" t="s">
        <v>142</v>
      </c>
      <c r="I149" s="3"/>
      <c r="J149" s="3">
        <v>54000</v>
      </c>
      <c r="K149" s="3">
        <v>54900</v>
      </c>
      <c r="L149" s="3"/>
      <c r="M149" s="3" t="s">
        <v>143</v>
      </c>
      <c r="N149" s="168">
        <v>52000</v>
      </c>
      <c r="O149" s="23">
        <f t="shared" si="93"/>
        <v>59440</v>
      </c>
      <c r="P149" s="3">
        <f t="shared" si="94"/>
        <v>17600</v>
      </c>
      <c r="Q149" s="42">
        <f t="shared" si="95"/>
        <v>42.065009560229441</v>
      </c>
      <c r="R149" s="42">
        <f t="shared" si="96"/>
        <v>8.8240242261103639</v>
      </c>
      <c r="S149" s="38" t="s">
        <v>34</v>
      </c>
      <c r="T149" s="92">
        <v>41551</v>
      </c>
      <c r="U149" s="3"/>
      <c r="V149" s="37">
        <v>1216</v>
      </c>
      <c r="W149" s="37">
        <v>1253</v>
      </c>
      <c r="X149" s="53">
        <v>9</v>
      </c>
      <c r="Y149" s="203">
        <v>1227</v>
      </c>
      <c r="Z149" s="3"/>
    </row>
    <row r="150" spans="1:26" x14ac:dyDescent="0.2">
      <c r="A150" s="23">
        <v>146</v>
      </c>
      <c r="B150" s="3" t="s">
        <v>32</v>
      </c>
      <c r="C150" s="3">
        <v>16</v>
      </c>
      <c r="D150" s="17">
        <v>44409</v>
      </c>
      <c r="E150" s="3">
        <v>22759</v>
      </c>
      <c r="F150" s="3">
        <f t="shared" si="92"/>
        <v>30199</v>
      </c>
      <c r="G150" s="3">
        <v>33000</v>
      </c>
      <c r="H150" s="3">
        <v>34500</v>
      </c>
      <c r="I150" s="3"/>
      <c r="J150" s="3">
        <v>33500</v>
      </c>
      <c r="K150" s="3" t="s">
        <v>167</v>
      </c>
      <c r="L150" s="3"/>
      <c r="M150" s="3">
        <v>34500</v>
      </c>
      <c r="N150" s="168">
        <v>33000</v>
      </c>
      <c r="O150" s="23">
        <f t="shared" si="93"/>
        <v>40440</v>
      </c>
      <c r="P150" s="3">
        <f t="shared" si="94"/>
        <v>10241</v>
      </c>
      <c r="Q150" s="42">
        <f t="shared" si="95"/>
        <v>33.911718931090434</v>
      </c>
      <c r="R150" s="42">
        <f t="shared" si="96"/>
        <v>9.8145400593471805</v>
      </c>
      <c r="S150" s="38" t="s">
        <v>40</v>
      </c>
      <c r="T150" s="92">
        <v>41552</v>
      </c>
      <c r="U150" s="3"/>
      <c r="V150" s="80">
        <v>1421</v>
      </c>
      <c r="W150" s="80">
        <v>1219</v>
      </c>
      <c r="X150" s="53">
        <v>10</v>
      </c>
      <c r="Y150" s="203">
        <v>1228</v>
      </c>
      <c r="Z150" s="3"/>
    </row>
    <row r="151" spans="1:26" x14ac:dyDescent="0.2">
      <c r="A151" s="23">
        <v>147</v>
      </c>
      <c r="B151" s="94" t="s">
        <v>13</v>
      </c>
      <c r="C151" s="94">
        <v>20</v>
      </c>
      <c r="D151" s="187">
        <v>72189</v>
      </c>
      <c r="E151" s="94">
        <v>31290</v>
      </c>
      <c r="F151" s="94">
        <f t="shared" si="92"/>
        <v>40590</v>
      </c>
      <c r="G151" s="94">
        <v>55000</v>
      </c>
      <c r="H151" s="94">
        <v>55500</v>
      </c>
      <c r="I151" s="94"/>
      <c r="J151" s="94">
        <v>56000</v>
      </c>
      <c r="K151" s="94">
        <v>52000</v>
      </c>
      <c r="L151" s="94"/>
      <c r="M151" s="94">
        <v>53500</v>
      </c>
      <c r="N151" s="170">
        <v>51500</v>
      </c>
      <c r="O151" s="23">
        <f t="shared" si="93"/>
        <v>60800</v>
      </c>
      <c r="P151" s="3">
        <f t="shared" ref="P151:P153" si="97">O151-F151</f>
        <v>20210</v>
      </c>
      <c r="Q151" s="42">
        <f t="shared" ref="Q151:Q153" si="98">(P151/F151)*100</f>
        <v>49.79058881497906</v>
      </c>
      <c r="R151" s="42">
        <f t="shared" ref="R151:R153" si="99">(D151-O151)/O151*100</f>
        <v>18.731907894736842</v>
      </c>
      <c r="S151" s="39" t="s">
        <v>40</v>
      </c>
      <c r="T151" s="95">
        <v>41552</v>
      </c>
      <c r="U151" s="94"/>
      <c r="V151" s="80">
        <v>1794</v>
      </c>
      <c r="W151" s="80">
        <v>1230</v>
      </c>
      <c r="X151" s="53">
        <v>11</v>
      </c>
      <c r="Y151" s="203">
        <v>1229</v>
      </c>
      <c r="Z151" s="3"/>
    </row>
    <row r="152" spans="1:26" x14ac:dyDescent="0.2">
      <c r="A152" s="23">
        <v>148</v>
      </c>
      <c r="B152" s="23" t="s">
        <v>16</v>
      </c>
      <c r="C152" s="3">
        <v>16</v>
      </c>
      <c r="D152" s="17">
        <v>103236</v>
      </c>
      <c r="E152" s="3">
        <v>55677</v>
      </c>
      <c r="F152" s="23">
        <f t="shared" ref="F152:F153" si="100">(C152*465)+E152</f>
        <v>63117</v>
      </c>
      <c r="G152" s="3" t="s">
        <v>151</v>
      </c>
      <c r="H152" s="3" t="s">
        <v>152</v>
      </c>
      <c r="I152" s="3"/>
      <c r="J152" s="3" t="s">
        <v>153</v>
      </c>
      <c r="K152" s="3" t="s">
        <v>118</v>
      </c>
      <c r="L152" s="3"/>
      <c r="M152" s="3" t="s">
        <v>144</v>
      </c>
      <c r="N152" s="168">
        <v>72000</v>
      </c>
      <c r="O152" s="23">
        <f t="shared" si="93"/>
        <v>79440</v>
      </c>
      <c r="P152" s="23">
        <f t="shared" si="97"/>
        <v>16323</v>
      </c>
      <c r="Q152" s="36">
        <f t="shared" si="98"/>
        <v>25.861495318218548</v>
      </c>
      <c r="R152" s="36">
        <f t="shared" si="99"/>
        <v>29.954682779456192</v>
      </c>
      <c r="S152" s="38" t="s">
        <v>108</v>
      </c>
      <c r="T152" s="92">
        <v>41555</v>
      </c>
      <c r="U152" s="3"/>
      <c r="V152" s="80">
        <v>1180</v>
      </c>
      <c r="W152" s="80">
        <v>1240</v>
      </c>
      <c r="X152" s="53">
        <v>12</v>
      </c>
      <c r="Y152" s="203">
        <v>1230</v>
      </c>
      <c r="Z152" s="3"/>
    </row>
    <row r="153" spans="1:26" x14ac:dyDescent="0.2">
      <c r="A153" s="23">
        <v>149</v>
      </c>
      <c r="B153" s="3" t="s">
        <v>22</v>
      </c>
      <c r="C153" s="3">
        <v>20</v>
      </c>
      <c r="D153" s="17">
        <v>102844</v>
      </c>
      <c r="E153" s="3">
        <v>47240</v>
      </c>
      <c r="F153" s="3">
        <f t="shared" si="100"/>
        <v>56540</v>
      </c>
      <c r="G153" s="3" t="s">
        <v>44</v>
      </c>
      <c r="H153" s="3" t="s">
        <v>155</v>
      </c>
      <c r="I153" s="3"/>
      <c r="J153" s="3" t="s">
        <v>81</v>
      </c>
      <c r="K153" s="3" t="s">
        <v>156</v>
      </c>
      <c r="L153" s="3"/>
      <c r="M153" s="23" t="s">
        <v>157</v>
      </c>
      <c r="N153" s="168">
        <v>62500</v>
      </c>
      <c r="O153" s="23">
        <f t="shared" si="93"/>
        <v>71800</v>
      </c>
      <c r="P153" s="23">
        <f t="shared" si="97"/>
        <v>15260</v>
      </c>
      <c r="Q153" s="57">
        <f t="shared" si="98"/>
        <v>26.989741775733993</v>
      </c>
      <c r="R153" s="57">
        <f t="shared" si="99"/>
        <v>43.236768802228411</v>
      </c>
      <c r="S153" s="38" t="s">
        <v>40</v>
      </c>
      <c r="T153" s="92">
        <v>41555</v>
      </c>
      <c r="U153" s="3"/>
      <c r="V153" s="80">
        <v>1639</v>
      </c>
      <c r="W153" s="80">
        <v>1241</v>
      </c>
      <c r="X153" s="53">
        <v>13</v>
      </c>
      <c r="Y153" s="203">
        <v>1231</v>
      </c>
      <c r="Z153" s="3"/>
    </row>
    <row r="154" spans="1:26" x14ac:dyDescent="0.2">
      <c r="A154" s="23">
        <v>150</v>
      </c>
      <c r="B154" s="64" t="s">
        <v>19</v>
      </c>
      <c r="C154" s="3">
        <v>16</v>
      </c>
      <c r="D154" s="17">
        <v>53031</v>
      </c>
      <c r="E154" s="3">
        <v>24259</v>
      </c>
      <c r="F154" s="94">
        <f t="shared" si="92"/>
        <v>31699</v>
      </c>
      <c r="G154" s="3" t="s">
        <v>147</v>
      </c>
      <c r="H154" s="3" t="s">
        <v>145</v>
      </c>
      <c r="I154" s="3"/>
      <c r="J154" s="3" t="s">
        <v>146</v>
      </c>
      <c r="K154" s="3" t="s">
        <v>148</v>
      </c>
      <c r="L154" s="3"/>
      <c r="M154" s="3" t="s">
        <v>149</v>
      </c>
      <c r="N154" s="168">
        <v>33000</v>
      </c>
      <c r="O154" s="23">
        <f t="shared" ref="O154:O197" si="101">(C154*465)+N154</f>
        <v>40440</v>
      </c>
      <c r="P154" s="3">
        <f t="shared" ref="P154:P168" si="102">O154-F154</f>
        <v>8741</v>
      </c>
      <c r="Q154" s="42">
        <f t="shared" ref="Q154:Q168" si="103">(P154/F154)*100</f>
        <v>27.575002366005236</v>
      </c>
      <c r="R154" s="42">
        <f t="shared" ref="R154:R168" si="104">(D154-O154)/O154*100</f>
        <v>31.13501483679525</v>
      </c>
      <c r="S154" s="38" t="s">
        <v>108</v>
      </c>
      <c r="T154" s="92">
        <v>41555</v>
      </c>
      <c r="U154" s="3"/>
      <c r="V154" s="80">
        <v>960</v>
      </c>
      <c r="W154" s="80">
        <v>1242</v>
      </c>
      <c r="X154" s="53">
        <v>14</v>
      </c>
      <c r="Y154" s="203">
        <v>1232</v>
      </c>
      <c r="Z154" s="3"/>
    </row>
    <row r="155" spans="1:26" x14ac:dyDescent="0.2">
      <c r="A155" s="23">
        <v>151</v>
      </c>
      <c r="B155" s="94" t="s">
        <v>65</v>
      </c>
      <c r="C155" s="94">
        <v>20</v>
      </c>
      <c r="D155" s="187">
        <v>91377</v>
      </c>
      <c r="E155" s="94">
        <v>40490</v>
      </c>
      <c r="F155" s="27">
        <f t="shared" si="92"/>
        <v>49790</v>
      </c>
      <c r="G155" s="94" t="s">
        <v>147</v>
      </c>
      <c r="H155" s="94" t="s">
        <v>83</v>
      </c>
      <c r="I155" s="94"/>
      <c r="J155" s="94" t="s">
        <v>150</v>
      </c>
      <c r="K155" s="94" t="s">
        <v>159</v>
      </c>
      <c r="L155" s="94"/>
      <c r="M155" s="94" t="s">
        <v>154</v>
      </c>
      <c r="N155" s="170">
        <v>70000</v>
      </c>
      <c r="O155" s="23">
        <f t="shared" si="101"/>
        <v>79300</v>
      </c>
      <c r="P155" s="27">
        <f t="shared" si="102"/>
        <v>29510</v>
      </c>
      <c r="Q155" s="85">
        <f t="shared" si="103"/>
        <v>59.268929503916446</v>
      </c>
      <c r="R155" s="83">
        <f t="shared" si="104"/>
        <v>15.229508196721312</v>
      </c>
      <c r="S155" s="39" t="s">
        <v>40</v>
      </c>
      <c r="T155" s="95">
        <v>41555</v>
      </c>
      <c r="U155" s="94"/>
      <c r="V155" s="80">
        <v>1334</v>
      </c>
      <c r="W155" s="80">
        <v>1243</v>
      </c>
      <c r="X155" s="53">
        <v>15</v>
      </c>
      <c r="Y155" s="203">
        <v>1233</v>
      </c>
      <c r="Z155" s="3"/>
    </row>
    <row r="156" spans="1:26" x14ac:dyDescent="0.2">
      <c r="A156" s="23">
        <v>152</v>
      </c>
      <c r="B156" s="3" t="s">
        <v>7</v>
      </c>
      <c r="C156" s="3">
        <v>20</v>
      </c>
      <c r="D156" s="17">
        <v>150556</v>
      </c>
      <c r="E156" s="3">
        <v>76470</v>
      </c>
      <c r="F156" s="23">
        <f t="shared" si="92"/>
        <v>85770</v>
      </c>
      <c r="G156" s="3">
        <v>105000</v>
      </c>
      <c r="H156" s="3">
        <v>90000</v>
      </c>
      <c r="I156" s="3"/>
      <c r="J156" s="3">
        <v>110000</v>
      </c>
      <c r="K156" s="3">
        <v>108000</v>
      </c>
      <c r="L156" s="3"/>
      <c r="M156" s="2">
        <v>106000</v>
      </c>
      <c r="N156" s="170">
        <v>90000</v>
      </c>
      <c r="O156" s="23">
        <f t="shared" si="101"/>
        <v>99300</v>
      </c>
      <c r="P156" s="27">
        <f t="shared" si="102"/>
        <v>13530</v>
      </c>
      <c r="Q156" s="85">
        <f t="shared" si="103"/>
        <v>15.774746414830359</v>
      </c>
      <c r="R156" s="83">
        <f t="shared" si="104"/>
        <v>51.617321248741192</v>
      </c>
      <c r="S156" s="38" t="s">
        <v>34</v>
      </c>
      <c r="T156" s="92">
        <v>41556</v>
      </c>
      <c r="U156" s="3">
        <f>G156-N156</f>
        <v>15000</v>
      </c>
      <c r="V156" s="80">
        <v>1648</v>
      </c>
      <c r="W156" s="80">
        <v>1244</v>
      </c>
      <c r="X156" s="53">
        <v>16</v>
      </c>
      <c r="Y156" s="203">
        <v>1239</v>
      </c>
      <c r="Z156" s="3"/>
    </row>
    <row r="157" spans="1:26" x14ac:dyDescent="0.2">
      <c r="A157" s="23">
        <v>153</v>
      </c>
      <c r="B157" s="3" t="s">
        <v>25</v>
      </c>
      <c r="C157" s="3">
        <v>15</v>
      </c>
      <c r="D157" s="17">
        <v>100042</v>
      </c>
      <c r="E157" s="3">
        <v>63152</v>
      </c>
      <c r="F157" s="23">
        <f t="shared" si="92"/>
        <v>70127</v>
      </c>
      <c r="G157" s="3" t="s">
        <v>163</v>
      </c>
      <c r="H157" s="3" t="s">
        <v>164</v>
      </c>
      <c r="I157" s="3"/>
      <c r="J157" s="3" t="s">
        <v>162</v>
      </c>
      <c r="K157" s="3" t="s">
        <v>161</v>
      </c>
      <c r="L157" s="3"/>
      <c r="M157" s="2" t="s">
        <v>160</v>
      </c>
      <c r="N157" s="170">
        <v>84000</v>
      </c>
      <c r="O157" s="23">
        <f t="shared" si="101"/>
        <v>90975</v>
      </c>
      <c r="P157" s="27">
        <f t="shared" si="102"/>
        <v>20848</v>
      </c>
      <c r="Q157" s="85">
        <f t="shared" si="103"/>
        <v>29.728920387297329</v>
      </c>
      <c r="R157" s="83">
        <f t="shared" si="104"/>
        <v>9.9664743061280578</v>
      </c>
      <c r="S157" s="38" t="s">
        <v>40</v>
      </c>
      <c r="T157" s="92">
        <v>41557</v>
      </c>
      <c r="U157" s="3"/>
      <c r="V157" s="80">
        <v>984</v>
      </c>
      <c r="W157" s="80">
        <v>1245</v>
      </c>
      <c r="X157" s="53">
        <v>17</v>
      </c>
      <c r="Y157" s="203">
        <v>1234</v>
      </c>
      <c r="Z157" s="3"/>
    </row>
    <row r="158" spans="1:26" x14ac:dyDescent="0.2">
      <c r="A158" s="23">
        <v>154</v>
      </c>
      <c r="B158" s="3" t="s">
        <v>7</v>
      </c>
      <c r="C158" s="3">
        <v>20</v>
      </c>
      <c r="D158" s="17">
        <v>150556</v>
      </c>
      <c r="E158" s="3">
        <v>76470</v>
      </c>
      <c r="F158" s="23">
        <f t="shared" si="92"/>
        <v>85770</v>
      </c>
      <c r="G158" s="3">
        <v>105000</v>
      </c>
      <c r="H158" s="3">
        <v>90000</v>
      </c>
      <c r="I158" s="3"/>
      <c r="J158" s="3">
        <v>110000</v>
      </c>
      <c r="K158" s="3">
        <v>108000</v>
      </c>
      <c r="L158" s="3"/>
      <c r="M158" s="2">
        <v>106000</v>
      </c>
      <c r="N158" s="170">
        <v>90000</v>
      </c>
      <c r="O158" s="23">
        <f t="shared" si="101"/>
        <v>99300</v>
      </c>
      <c r="P158" s="27">
        <f t="shared" si="102"/>
        <v>13530</v>
      </c>
      <c r="Q158" s="85">
        <f t="shared" si="103"/>
        <v>15.774746414830359</v>
      </c>
      <c r="R158" s="83">
        <f t="shared" si="104"/>
        <v>51.617321248741192</v>
      </c>
      <c r="S158" s="38" t="s">
        <v>34</v>
      </c>
      <c r="T158" s="92">
        <v>41559</v>
      </c>
      <c r="U158" s="3">
        <f>G158-N158</f>
        <v>15000</v>
      </c>
      <c r="V158" s="80">
        <v>1627</v>
      </c>
      <c r="W158" s="80">
        <v>1246</v>
      </c>
      <c r="X158" s="53">
        <v>18</v>
      </c>
      <c r="Y158" s="203">
        <v>1235</v>
      </c>
      <c r="Z158" s="3"/>
    </row>
    <row r="159" spans="1:26" x14ac:dyDescent="0.2">
      <c r="A159" s="23">
        <v>155</v>
      </c>
      <c r="B159" s="3" t="s">
        <v>7</v>
      </c>
      <c r="C159" s="3">
        <v>20</v>
      </c>
      <c r="D159" s="17">
        <v>150556</v>
      </c>
      <c r="E159" s="3">
        <v>76470</v>
      </c>
      <c r="F159" s="23">
        <f t="shared" si="92"/>
        <v>85770</v>
      </c>
      <c r="G159" s="3">
        <v>105000</v>
      </c>
      <c r="H159" s="3">
        <v>90000</v>
      </c>
      <c r="I159" s="3"/>
      <c r="J159" s="3">
        <v>110000</v>
      </c>
      <c r="K159" s="3">
        <v>108000</v>
      </c>
      <c r="L159" s="3"/>
      <c r="M159" s="2">
        <v>106000</v>
      </c>
      <c r="N159" s="170">
        <v>90000</v>
      </c>
      <c r="O159" s="23">
        <f t="shared" si="101"/>
        <v>99300</v>
      </c>
      <c r="P159" s="27">
        <f t="shared" si="102"/>
        <v>13530</v>
      </c>
      <c r="Q159" s="85">
        <f t="shared" si="103"/>
        <v>15.774746414830359</v>
      </c>
      <c r="R159" s="83">
        <f t="shared" si="104"/>
        <v>51.617321248741192</v>
      </c>
      <c r="S159" s="38" t="s">
        <v>34</v>
      </c>
      <c r="T159" s="92">
        <v>41561</v>
      </c>
      <c r="U159" s="3">
        <f>G159-N159</f>
        <v>15000</v>
      </c>
      <c r="V159" s="80">
        <v>1690</v>
      </c>
      <c r="W159" s="80">
        <v>1247</v>
      </c>
      <c r="X159" s="53">
        <v>19</v>
      </c>
      <c r="Y159" s="203">
        <v>1236</v>
      </c>
      <c r="Z159" s="3"/>
    </row>
    <row r="160" spans="1:26" x14ac:dyDescent="0.2">
      <c r="A160" s="23">
        <v>156</v>
      </c>
      <c r="B160" s="3" t="s">
        <v>33</v>
      </c>
      <c r="C160" s="3">
        <v>20</v>
      </c>
      <c r="D160" s="17">
        <v>36367</v>
      </c>
      <c r="E160" s="3">
        <v>17100</v>
      </c>
      <c r="F160" s="23">
        <f t="shared" si="92"/>
        <v>26400</v>
      </c>
      <c r="G160" s="3">
        <v>23000</v>
      </c>
      <c r="H160" s="3">
        <v>22500</v>
      </c>
      <c r="I160" s="3"/>
      <c r="J160" s="3">
        <v>23500</v>
      </c>
      <c r="K160" s="3">
        <v>23000</v>
      </c>
      <c r="L160" s="3"/>
      <c r="M160" s="2">
        <v>22000</v>
      </c>
      <c r="N160" s="170">
        <v>22000</v>
      </c>
      <c r="O160" s="23">
        <f t="shared" si="101"/>
        <v>31300</v>
      </c>
      <c r="P160" s="27">
        <f t="shared" si="102"/>
        <v>4900</v>
      </c>
      <c r="Q160" s="85">
        <f t="shared" si="103"/>
        <v>18.560606060606062</v>
      </c>
      <c r="R160" s="83">
        <f t="shared" si="104"/>
        <v>16.188498402555908</v>
      </c>
      <c r="S160" s="38" t="s">
        <v>108</v>
      </c>
      <c r="T160" s="92">
        <v>41561</v>
      </c>
      <c r="U160" s="3"/>
      <c r="V160" s="80">
        <v>1295</v>
      </c>
      <c r="W160" s="80">
        <v>1248</v>
      </c>
      <c r="X160" s="53">
        <v>20</v>
      </c>
      <c r="Y160" s="203">
        <v>1237</v>
      </c>
      <c r="Z160" s="3"/>
    </row>
    <row r="161" spans="1:26" x14ac:dyDescent="0.2">
      <c r="A161" s="23">
        <v>157</v>
      </c>
      <c r="B161" s="3" t="s">
        <v>62</v>
      </c>
      <c r="C161" s="3">
        <v>20</v>
      </c>
      <c r="D161" s="17">
        <v>54477</v>
      </c>
      <c r="E161" s="3">
        <v>23485</v>
      </c>
      <c r="F161" s="23">
        <f t="shared" si="92"/>
        <v>32785</v>
      </c>
      <c r="G161" s="3">
        <v>28000</v>
      </c>
      <c r="H161" s="3">
        <v>27500</v>
      </c>
      <c r="I161" s="3"/>
      <c r="J161" s="3">
        <v>28000</v>
      </c>
      <c r="K161" s="3">
        <v>27000</v>
      </c>
      <c r="L161" s="3"/>
      <c r="M161" s="2">
        <v>27000</v>
      </c>
      <c r="N161" s="170">
        <v>27000</v>
      </c>
      <c r="O161" s="23">
        <f t="shared" si="101"/>
        <v>36300</v>
      </c>
      <c r="P161" s="27">
        <f t="shared" si="102"/>
        <v>3515</v>
      </c>
      <c r="Q161" s="85">
        <f t="shared" si="103"/>
        <v>10.721366478572518</v>
      </c>
      <c r="R161" s="83">
        <f t="shared" si="104"/>
        <v>50.074380165289256</v>
      </c>
      <c r="S161" s="38" t="s">
        <v>108</v>
      </c>
      <c r="T161" s="92">
        <v>41561</v>
      </c>
      <c r="U161" s="3"/>
      <c r="V161" s="80">
        <v>1357</v>
      </c>
      <c r="W161" s="80">
        <v>1249</v>
      </c>
      <c r="X161" s="53">
        <v>21</v>
      </c>
      <c r="Y161" s="203">
        <v>1238</v>
      </c>
      <c r="Z161" s="3"/>
    </row>
    <row r="162" spans="1:26" x14ac:dyDescent="0.2">
      <c r="A162" s="23">
        <v>158</v>
      </c>
      <c r="B162" s="3" t="s">
        <v>21</v>
      </c>
      <c r="C162" s="3">
        <v>20</v>
      </c>
      <c r="D162" s="17">
        <v>96800</v>
      </c>
      <c r="E162" s="3">
        <v>52800</v>
      </c>
      <c r="F162" s="23">
        <f t="shared" si="92"/>
        <v>62100</v>
      </c>
      <c r="G162" s="3">
        <v>71000</v>
      </c>
      <c r="H162" s="3">
        <v>72000</v>
      </c>
      <c r="I162" s="3"/>
      <c r="J162" s="3">
        <v>74000</v>
      </c>
      <c r="K162" s="3">
        <v>72000</v>
      </c>
      <c r="L162" s="3"/>
      <c r="M162" s="2">
        <v>71000</v>
      </c>
      <c r="N162" s="170">
        <v>63027</v>
      </c>
      <c r="O162" s="23">
        <f t="shared" si="101"/>
        <v>72327</v>
      </c>
      <c r="P162" s="27">
        <f t="shared" si="102"/>
        <v>10227</v>
      </c>
      <c r="Q162" s="85">
        <f t="shared" si="103"/>
        <v>16.468599033816425</v>
      </c>
      <c r="R162" s="83">
        <f t="shared" si="104"/>
        <v>33.83660320488891</v>
      </c>
      <c r="S162" s="38" t="s">
        <v>41</v>
      </c>
      <c r="T162" s="92">
        <v>41562</v>
      </c>
      <c r="U162" s="3">
        <f>K162-N162</f>
        <v>8973</v>
      </c>
      <c r="V162" s="80">
        <v>1657</v>
      </c>
      <c r="W162" s="80">
        <v>1250</v>
      </c>
      <c r="X162" s="53">
        <v>22</v>
      </c>
      <c r="Y162" s="203">
        <v>1240</v>
      </c>
      <c r="Z162" s="3"/>
    </row>
    <row r="163" spans="1:26" x14ac:dyDescent="0.2">
      <c r="A163" s="23">
        <v>159</v>
      </c>
      <c r="B163" s="94" t="s">
        <v>31</v>
      </c>
      <c r="C163" s="94">
        <v>20</v>
      </c>
      <c r="D163" s="187">
        <v>80856</v>
      </c>
      <c r="E163" s="94">
        <v>39450</v>
      </c>
      <c r="F163" s="27">
        <f t="shared" si="92"/>
        <v>48750</v>
      </c>
      <c r="G163" s="94">
        <v>63500</v>
      </c>
      <c r="H163" s="94">
        <v>62000</v>
      </c>
      <c r="I163" s="94"/>
      <c r="J163" s="94">
        <v>60500</v>
      </c>
      <c r="K163" s="94">
        <v>60000</v>
      </c>
      <c r="L163" s="94"/>
      <c r="M163" s="96">
        <v>66000</v>
      </c>
      <c r="N163" s="170">
        <v>59500</v>
      </c>
      <c r="O163" s="23">
        <f t="shared" si="101"/>
        <v>68800</v>
      </c>
      <c r="P163" s="27">
        <f t="shared" si="102"/>
        <v>20050</v>
      </c>
      <c r="Q163" s="85">
        <f t="shared" si="103"/>
        <v>41.128205128205131</v>
      </c>
      <c r="R163" s="83">
        <f t="shared" si="104"/>
        <v>17.52325581395349</v>
      </c>
      <c r="S163" s="39" t="s">
        <v>40</v>
      </c>
      <c r="T163" s="95">
        <v>41562</v>
      </c>
      <c r="U163" s="94"/>
      <c r="V163" s="80">
        <v>1791</v>
      </c>
      <c r="W163" s="80">
        <v>1225</v>
      </c>
      <c r="X163" s="53">
        <v>23</v>
      </c>
      <c r="Y163" s="203">
        <v>1246</v>
      </c>
      <c r="Z163" s="3"/>
    </row>
    <row r="164" spans="1:26" ht="15.75" customHeight="1" x14ac:dyDescent="0.2">
      <c r="A164" s="23">
        <v>160</v>
      </c>
      <c r="B164" s="3" t="s">
        <v>18</v>
      </c>
      <c r="C164" s="3">
        <v>20</v>
      </c>
      <c r="D164" s="17">
        <v>170777</v>
      </c>
      <c r="E164" s="3">
        <v>103000</v>
      </c>
      <c r="F164" s="23">
        <f t="shared" si="92"/>
        <v>112300</v>
      </c>
      <c r="G164" s="3">
        <v>136000</v>
      </c>
      <c r="H164" s="3">
        <v>135000</v>
      </c>
      <c r="I164" s="3"/>
      <c r="J164" s="3" t="s">
        <v>30</v>
      </c>
      <c r="K164" s="3" t="s">
        <v>158</v>
      </c>
      <c r="L164" s="3"/>
      <c r="M164" s="97" t="s">
        <v>30</v>
      </c>
      <c r="N164" s="168">
        <v>134000</v>
      </c>
      <c r="O164" s="23">
        <f t="shared" si="101"/>
        <v>143300</v>
      </c>
      <c r="P164" s="23">
        <f t="shared" si="102"/>
        <v>31000</v>
      </c>
      <c r="Q164" s="36">
        <f t="shared" si="103"/>
        <v>27.604630454140693</v>
      </c>
      <c r="R164" s="57">
        <f>(D164-O164)/O164*100</f>
        <v>19.174459176552684</v>
      </c>
      <c r="S164" s="38" t="s">
        <v>34</v>
      </c>
      <c r="T164" s="92">
        <v>41562</v>
      </c>
      <c r="U164" s="3"/>
      <c r="V164" s="80">
        <v>1427</v>
      </c>
      <c r="W164" s="80">
        <v>1256</v>
      </c>
      <c r="X164" s="53">
        <v>24</v>
      </c>
      <c r="Y164" s="203">
        <v>1241</v>
      </c>
      <c r="Z164" s="3"/>
    </row>
    <row r="165" spans="1:26" x14ac:dyDescent="0.2">
      <c r="A165" s="23">
        <v>161</v>
      </c>
      <c r="B165" s="64" t="s">
        <v>19</v>
      </c>
      <c r="C165" s="3">
        <v>20</v>
      </c>
      <c r="D165" s="17">
        <v>66289</v>
      </c>
      <c r="E165" s="3">
        <v>27820</v>
      </c>
      <c r="F165" s="3">
        <f t="shared" ref="F165" si="105">(C165*465)+E165</f>
        <v>37120</v>
      </c>
      <c r="G165" s="3">
        <v>37000</v>
      </c>
      <c r="H165" s="3">
        <v>37000</v>
      </c>
      <c r="I165" s="3"/>
      <c r="J165" s="3">
        <v>38000</v>
      </c>
      <c r="K165" s="3">
        <v>36000</v>
      </c>
      <c r="L165" s="3"/>
      <c r="M165" s="3">
        <v>36500</v>
      </c>
      <c r="N165" s="168">
        <v>35500</v>
      </c>
      <c r="O165" s="23">
        <f t="shared" si="101"/>
        <v>44800</v>
      </c>
      <c r="P165" s="23">
        <f t="shared" si="102"/>
        <v>7680</v>
      </c>
      <c r="Q165" s="36">
        <f t="shared" si="103"/>
        <v>20.689655172413794</v>
      </c>
      <c r="R165" s="57">
        <f t="shared" si="104"/>
        <v>47.966517857142861</v>
      </c>
      <c r="S165" s="38" t="s">
        <v>40</v>
      </c>
      <c r="T165" s="92">
        <v>41563</v>
      </c>
      <c r="U165" s="3"/>
      <c r="V165" s="80">
        <v>1310</v>
      </c>
      <c r="W165" s="80">
        <v>1254</v>
      </c>
      <c r="X165" s="53">
        <v>25</v>
      </c>
      <c r="Y165" s="203">
        <v>1242</v>
      </c>
      <c r="Z165" s="3"/>
    </row>
    <row r="166" spans="1:26" x14ac:dyDescent="0.2">
      <c r="A166" s="23">
        <v>162</v>
      </c>
      <c r="B166" s="64" t="s">
        <v>19</v>
      </c>
      <c r="C166" s="3">
        <v>20</v>
      </c>
      <c r="D166" s="17">
        <v>66289</v>
      </c>
      <c r="E166" s="3">
        <v>27820</v>
      </c>
      <c r="F166" s="3">
        <f t="shared" ref="F166:F168" si="106">(C166*465)+E166</f>
        <v>37120</v>
      </c>
      <c r="G166" s="3">
        <v>37000</v>
      </c>
      <c r="H166" s="3">
        <v>37000</v>
      </c>
      <c r="I166" s="3"/>
      <c r="J166" s="3">
        <v>38000</v>
      </c>
      <c r="K166" s="3">
        <v>36000</v>
      </c>
      <c r="L166" s="3"/>
      <c r="M166" s="3">
        <v>36500</v>
      </c>
      <c r="N166" s="168">
        <v>35500</v>
      </c>
      <c r="O166" s="23">
        <f t="shared" si="101"/>
        <v>44800</v>
      </c>
      <c r="P166" s="23">
        <f t="shared" si="102"/>
        <v>7680</v>
      </c>
      <c r="Q166" s="36">
        <f t="shared" si="103"/>
        <v>20.689655172413794</v>
      </c>
      <c r="R166" s="57">
        <f t="shared" si="104"/>
        <v>47.966517857142861</v>
      </c>
      <c r="S166" s="38" t="s">
        <v>40</v>
      </c>
      <c r="T166" s="92">
        <v>41563</v>
      </c>
      <c r="U166" s="3"/>
      <c r="V166" s="80">
        <v>1310</v>
      </c>
      <c r="W166" s="80">
        <v>1275</v>
      </c>
      <c r="X166" s="53">
        <v>26</v>
      </c>
      <c r="Y166" s="203">
        <v>1243</v>
      </c>
      <c r="Z166" s="3"/>
    </row>
    <row r="167" spans="1:26" x14ac:dyDescent="0.2">
      <c r="A167" s="23">
        <v>163</v>
      </c>
      <c r="B167" s="67" t="s">
        <v>17</v>
      </c>
      <c r="C167" s="3">
        <v>20</v>
      </c>
      <c r="D167" s="17">
        <v>65267</v>
      </c>
      <c r="E167" s="3">
        <v>28895</v>
      </c>
      <c r="F167" s="3">
        <f t="shared" si="106"/>
        <v>38195</v>
      </c>
      <c r="G167" s="3" t="s">
        <v>30</v>
      </c>
      <c r="H167" s="3">
        <v>51000</v>
      </c>
      <c r="I167" s="3"/>
      <c r="J167" s="3">
        <v>50500</v>
      </c>
      <c r="K167" s="3">
        <v>49000</v>
      </c>
      <c r="L167" s="3"/>
      <c r="M167" s="3">
        <v>52000</v>
      </c>
      <c r="N167" s="168">
        <v>49000</v>
      </c>
      <c r="O167" s="23">
        <f t="shared" si="101"/>
        <v>58300</v>
      </c>
      <c r="P167" s="23">
        <f t="shared" si="102"/>
        <v>20105</v>
      </c>
      <c r="Q167" s="36">
        <f t="shared" si="103"/>
        <v>52.637779814111795</v>
      </c>
      <c r="R167" s="57">
        <f t="shared" si="104"/>
        <v>11.950257289879932</v>
      </c>
      <c r="S167" s="38" t="s">
        <v>40</v>
      </c>
      <c r="T167" s="92">
        <v>41564</v>
      </c>
      <c r="U167" s="3"/>
      <c r="V167" s="80">
        <v>1545</v>
      </c>
      <c r="W167" s="80">
        <v>1276</v>
      </c>
      <c r="X167" s="53">
        <v>27</v>
      </c>
      <c r="Y167" s="203">
        <v>1244</v>
      </c>
      <c r="Z167" s="3"/>
    </row>
    <row r="168" spans="1:26" x14ac:dyDescent="0.2">
      <c r="A168" s="23">
        <v>164</v>
      </c>
      <c r="B168" s="3" t="s">
        <v>15</v>
      </c>
      <c r="C168" s="3">
        <v>20</v>
      </c>
      <c r="D168" s="17">
        <v>113333</v>
      </c>
      <c r="E168" s="3">
        <v>49520</v>
      </c>
      <c r="F168" s="3">
        <f t="shared" si="106"/>
        <v>58820</v>
      </c>
      <c r="G168" s="3">
        <v>68000</v>
      </c>
      <c r="H168" s="3">
        <v>68000</v>
      </c>
      <c r="I168" s="3"/>
      <c r="J168" s="3">
        <v>69000</v>
      </c>
      <c r="K168" s="3">
        <v>67000</v>
      </c>
      <c r="L168" s="3"/>
      <c r="M168" s="3">
        <v>68500</v>
      </c>
      <c r="N168" s="168">
        <v>67000</v>
      </c>
      <c r="O168" s="23">
        <f t="shared" si="101"/>
        <v>76300</v>
      </c>
      <c r="P168" s="23">
        <f t="shared" si="102"/>
        <v>17480</v>
      </c>
      <c r="Q168" s="36">
        <f t="shared" si="103"/>
        <v>29.717783066984023</v>
      </c>
      <c r="R168" s="57">
        <f t="shared" si="104"/>
        <v>48.536041939711666</v>
      </c>
      <c r="S168" s="38" t="s">
        <v>40</v>
      </c>
      <c r="T168" s="92">
        <v>41564</v>
      </c>
      <c r="U168" s="3"/>
      <c r="V168" s="80">
        <v>1856</v>
      </c>
      <c r="W168" s="80">
        <v>1277</v>
      </c>
      <c r="X168" s="53">
        <v>28</v>
      </c>
      <c r="Y168" s="203">
        <v>1245</v>
      </c>
      <c r="Z168" s="3"/>
    </row>
    <row r="169" spans="1:26" ht="13.5" customHeight="1" x14ac:dyDescent="0.2">
      <c r="A169" s="23">
        <v>165</v>
      </c>
      <c r="B169" s="3" t="s">
        <v>7</v>
      </c>
      <c r="C169" s="3">
        <v>20</v>
      </c>
      <c r="D169" s="17">
        <v>150556</v>
      </c>
      <c r="E169" s="3">
        <v>76470</v>
      </c>
      <c r="F169" s="23">
        <f t="shared" ref="F169" si="107">(C169*465)+E169</f>
        <v>85770</v>
      </c>
      <c r="G169" s="3">
        <v>105000</v>
      </c>
      <c r="H169" s="3">
        <v>90000</v>
      </c>
      <c r="I169" s="3"/>
      <c r="J169" s="3">
        <v>110000</v>
      </c>
      <c r="K169" s="3">
        <v>108000</v>
      </c>
      <c r="L169" s="3"/>
      <c r="M169" s="2">
        <v>106000</v>
      </c>
      <c r="N169" s="170">
        <v>90000</v>
      </c>
      <c r="O169" s="23">
        <f t="shared" si="101"/>
        <v>99300</v>
      </c>
      <c r="P169" s="27">
        <f t="shared" ref="P169:P172" si="108">O169-F169</f>
        <v>13530</v>
      </c>
      <c r="Q169" s="85">
        <f t="shared" ref="Q169:Q172" si="109">(P169/F169)*100</f>
        <v>15.774746414830359</v>
      </c>
      <c r="R169" s="83">
        <f t="shared" ref="R169:R172" si="110">(D169-O169)/O169*100</f>
        <v>51.617321248741192</v>
      </c>
      <c r="S169" s="38" t="s">
        <v>34</v>
      </c>
      <c r="T169" s="92">
        <v>41565</v>
      </c>
      <c r="U169" s="3">
        <f>G169-N169</f>
        <v>15000</v>
      </c>
      <c r="V169" s="80">
        <v>1815</v>
      </c>
      <c r="W169" s="80">
        <v>1278</v>
      </c>
      <c r="X169" s="53">
        <v>29</v>
      </c>
      <c r="Y169" s="203">
        <v>1249</v>
      </c>
      <c r="Z169" s="3"/>
    </row>
    <row r="170" spans="1:26" x14ac:dyDescent="0.2">
      <c r="A170" s="23">
        <v>166</v>
      </c>
      <c r="B170" s="67" t="s">
        <v>17</v>
      </c>
      <c r="C170" s="3">
        <v>20</v>
      </c>
      <c r="D170" s="17">
        <v>65267</v>
      </c>
      <c r="E170" s="3">
        <v>28895</v>
      </c>
      <c r="F170" s="3">
        <f t="shared" ref="F170:F173" si="111">(C170*465)+E170</f>
        <v>38195</v>
      </c>
      <c r="G170" s="3">
        <v>45000</v>
      </c>
      <c r="H170" s="3">
        <v>47000</v>
      </c>
      <c r="I170" s="3"/>
      <c r="J170" s="3">
        <v>48000</v>
      </c>
      <c r="K170" s="3">
        <v>45000</v>
      </c>
      <c r="L170" s="3"/>
      <c r="M170" s="3">
        <v>47000</v>
      </c>
      <c r="N170" s="168">
        <v>44800</v>
      </c>
      <c r="O170" s="23">
        <f t="shared" si="101"/>
        <v>54100</v>
      </c>
      <c r="P170" s="3">
        <f t="shared" si="108"/>
        <v>15905</v>
      </c>
      <c r="Q170" s="42">
        <f t="shared" si="109"/>
        <v>41.641576122529131</v>
      </c>
      <c r="R170" s="42">
        <f t="shared" si="110"/>
        <v>20.641404805914974</v>
      </c>
      <c r="S170" s="38" t="s">
        <v>40</v>
      </c>
      <c r="T170" s="92">
        <v>41565</v>
      </c>
      <c r="U170" s="3"/>
      <c r="V170" s="80">
        <v>1375</v>
      </c>
      <c r="W170" s="80">
        <v>1279</v>
      </c>
      <c r="X170" s="53">
        <v>30</v>
      </c>
      <c r="Y170" s="203">
        <v>1250</v>
      </c>
      <c r="Z170" s="3"/>
    </row>
    <row r="171" spans="1:26" x14ac:dyDescent="0.2">
      <c r="A171" s="23">
        <v>167</v>
      </c>
      <c r="B171" s="3" t="s">
        <v>13</v>
      </c>
      <c r="C171" s="3">
        <v>20</v>
      </c>
      <c r="D171" s="187">
        <v>72189</v>
      </c>
      <c r="E171" s="94">
        <v>31290</v>
      </c>
      <c r="F171" s="94">
        <f t="shared" si="111"/>
        <v>40590</v>
      </c>
      <c r="G171" s="3">
        <v>57000</v>
      </c>
      <c r="H171" s="3">
        <v>56000</v>
      </c>
      <c r="I171" s="3"/>
      <c r="J171" s="3">
        <v>56500</v>
      </c>
      <c r="K171" s="3">
        <v>54000</v>
      </c>
      <c r="L171" s="3"/>
      <c r="M171" s="3">
        <v>57000</v>
      </c>
      <c r="N171" s="168">
        <v>53500</v>
      </c>
      <c r="O171" s="23">
        <f t="shared" si="101"/>
        <v>62800</v>
      </c>
      <c r="P171" s="3">
        <f t="shared" si="108"/>
        <v>22210</v>
      </c>
      <c r="Q171" s="42">
        <f t="shared" si="109"/>
        <v>54.717910815471797</v>
      </c>
      <c r="R171" s="42">
        <f t="shared" si="110"/>
        <v>14.950636942675159</v>
      </c>
      <c r="S171" s="38" t="s">
        <v>40</v>
      </c>
      <c r="T171" s="92">
        <v>41566</v>
      </c>
      <c r="U171" s="3"/>
      <c r="V171" s="80">
        <v>1719</v>
      </c>
      <c r="W171" s="80">
        <v>1257</v>
      </c>
      <c r="X171" s="53">
        <v>31</v>
      </c>
      <c r="Y171" s="203">
        <v>1263</v>
      </c>
      <c r="Z171" s="3"/>
    </row>
    <row r="172" spans="1:26" x14ac:dyDescent="0.2">
      <c r="A172" s="23">
        <v>168</v>
      </c>
      <c r="B172" s="64" t="s">
        <v>19</v>
      </c>
      <c r="C172" s="3">
        <v>20</v>
      </c>
      <c r="D172" s="17">
        <v>66289</v>
      </c>
      <c r="E172" s="3">
        <v>27820</v>
      </c>
      <c r="F172" s="3">
        <f t="shared" si="111"/>
        <v>37120</v>
      </c>
      <c r="G172" s="3">
        <v>38000</v>
      </c>
      <c r="H172" s="3">
        <v>39000</v>
      </c>
      <c r="I172" s="3"/>
      <c r="J172" s="3" t="s">
        <v>44</v>
      </c>
      <c r="K172" s="3">
        <v>38000</v>
      </c>
      <c r="L172" s="3"/>
      <c r="M172" s="3">
        <v>38000</v>
      </c>
      <c r="N172" s="168">
        <v>37500</v>
      </c>
      <c r="O172" s="23">
        <f t="shared" si="101"/>
        <v>46800</v>
      </c>
      <c r="P172" s="3">
        <f t="shared" si="108"/>
        <v>9680</v>
      </c>
      <c r="Q172" s="42">
        <f t="shared" si="109"/>
        <v>26.077586206896552</v>
      </c>
      <c r="R172" s="42">
        <f t="shared" si="110"/>
        <v>41.643162393162392</v>
      </c>
      <c r="S172" s="38" t="s">
        <v>108</v>
      </c>
      <c r="T172" s="92">
        <v>41568</v>
      </c>
      <c r="U172" s="3"/>
      <c r="V172" s="80">
        <v>1199</v>
      </c>
      <c r="W172" s="80">
        <v>1258</v>
      </c>
      <c r="X172" s="53">
        <v>32</v>
      </c>
      <c r="Y172" s="203">
        <v>1264</v>
      </c>
      <c r="Z172" s="3"/>
    </row>
    <row r="173" spans="1:26" x14ac:dyDescent="0.2">
      <c r="A173" s="23">
        <v>169</v>
      </c>
      <c r="B173" s="3" t="s">
        <v>14</v>
      </c>
      <c r="C173" s="3">
        <v>20</v>
      </c>
      <c r="D173" s="161">
        <v>87811</v>
      </c>
      <c r="E173" s="23">
        <v>41990</v>
      </c>
      <c r="F173" s="23">
        <f t="shared" si="111"/>
        <v>51290</v>
      </c>
      <c r="G173" s="3">
        <v>55000</v>
      </c>
      <c r="H173" s="3">
        <v>55000</v>
      </c>
      <c r="I173" s="3"/>
      <c r="J173" s="3">
        <v>56000</v>
      </c>
      <c r="K173" s="3">
        <v>55000</v>
      </c>
      <c r="L173" s="3"/>
      <c r="M173" s="3">
        <v>56000</v>
      </c>
      <c r="N173" s="168">
        <v>54000</v>
      </c>
      <c r="O173" s="23">
        <f t="shared" si="101"/>
        <v>63300</v>
      </c>
      <c r="P173" s="3">
        <f t="shared" ref="P173" si="112">O173-F173</f>
        <v>12010</v>
      </c>
      <c r="Q173" s="42">
        <f t="shared" ref="Q173" si="113">(P173/F173)*100</f>
        <v>23.41587054006629</v>
      </c>
      <c r="R173" s="42">
        <f t="shared" ref="R173" si="114">(D173-O173)/O173*100</f>
        <v>38.721958925750393</v>
      </c>
      <c r="S173" s="38" t="s">
        <v>40</v>
      </c>
      <c r="T173" s="92">
        <v>41568</v>
      </c>
      <c r="U173" s="3"/>
      <c r="V173" s="80">
        <v>1407</v>
      </c>
      <c r="W173" s="80">
        <v>1259</v>
      </c>
      <c r="X173" s="53">
        <v>33</v>
      </c>
      <c r="Y173" s="203">
        <v>1265</v>
      </c>
      <c r="Z173" s="3"/>
    </row>
    <row r="174" spans="1:26" x14ac:dyDescent="0.2">
      <c r="A174" s="23">
        <v>170</v>
      </c>
      <c r="B174" s="3" t="s">
        <v>21</v>
      </c>
      <c r="C174" s="3">
        <v>20</v>
      </c>
      <c r="D174" s="17">
        <v>96800</v>
      </c>
      <c r="E174" s="3">
        <v>52800</v>
      </c>
      <c r="F174" s="23">
        <f t="shared" ref="F174:F175" si="115">(C174*465)+E174</f>
        <v>62100</v>
      </c>
      <c r="G174" s="3">
        <v>72000</v>
      </c>
      <c r="H174" s="3">
        <v>71000</v>
      </c>
      <c r="I174" s="3"/>
      <c r="J174" s="3">
        <v>73000</v>
      </c>
      <c r="K174" s="3">
        <v>71000</v>
      </c>
      <c r="L174" s="3"/>
      <c r="M174" s="3">
        <v>73000</v>
      </c>
      <c r="N174" s="168">
        <v>63027</v>
      </c>
      <c r="O174" s="23">
        <f t="shared" si="101"/>
        <v>72327</v>
      </c>
      <c r="P174" s="27">
        <f t="shared" ref="P174:P178" si="116">O174-F174</f>
        <v>10227</v>
      </c>
      <c r="Q174" s="85">
        <f t="shared" ref="Q174:Q178" si="117">(P174/F174)*100</f>
        <v>16.468599033816425</v>
      </c>
      <c r="R174" s="83">
        <f t="shared" ref="R174:R178" si="118">(D174-O174)/O174*100</f>
        <v>33.83660320488891</v>
      </c>
      <c r="S174" s="38" t="s">
        <v>41</v>
      </c>
      <c r="T174" s="92">
        <v>41568</v>
      </c>
      <c r="U174" s="3">
        <f>K174-N174</f>
        <v>7973</v>
      </c>
      <c r="V174" s="80">
        <v>1455</v>
      </c>
      <c r="W174" s="80">
        <v>1280</v>
      </c>
      <c r="X174" s="53">
        <v>34</v>
      </c>
      <c r="Y174" s="203">
        <v>1276</v>
      </c>
      <c r="Z174" s="3"/>
    </row>
    <row r="175" spans="1:26" x14ac:dyDescent="0.2">
      <c r="A175" s="23">
        <v>171</v>
      </c>
      <c r="B175" s="64" t="s">
        <v>19</v>
      </c>
      <c r="C175" s="3">
        <v>20</v>
      </c>
      <c r="D175" s="17">
        <v>66289</v>
      </c>
      <c r="E175" s="3">
        <v>27820</v>
      </c>
      <c r="F175" s="3">
        <f t="shared" si="115"/>
        <v>37120</v>
      </c>
      <c r="G175" s="3" t="s">
        <v>98</v>
      </c>
      <c r="H175" s="3">
        <v>38000</v>
      </c>
      <c r="I175" s="3"/>
      <c r="J175" s="3" t="s">
        <v>44</v>
      </c>
      <c r="K175" s="3">
        <v>37000</v>
      </c>
      <c r="L175" s="3"/>
      <c r="M175" s="3">
        <v>37500</v>
      </c>
      <c r="N175" s="168">
        <v>37000</v>
      </c>
      <c r="O175" s="23">
        <f t="shared" si="101"/>
        <v>46300</v>
      </c>
      <c r="P175" s="27">
        <f t="shared" si="116"/>
        <v>9180</v>
      </c>
      <c r="Q175" s="85">
        <f t="shared" si="117"/>
        <v>24.730603448275861</v>
      </c>
      <c r="R175" s="83">
        <f t="shared" si="118"/>
        <v>43.172786177105834</v>
      </c>
      <c r="S175" s="38" t="s">
        <v>40</v>
      </c>
      <c r="T175" s="92">
        <v>41569</v>
      </c>
      <c r="U175" s="3"/>
      <c r="V175" s="80">
        <v>1229</v>
      </c>
      <c r="W175" s="80">
        <v>1297</v>
      </c>
      <c r="X175" s="53">
        <v>35</v>
      </c>
      <c r="Y175" s="203">
        <v>1277</v>
      </c>
      <c r="Z175" s="3"/>
    </row>
    <row r="176" spans="1:26" x14ac:dyDescent="0.2">
      <c r="A176" s="23">
        <v>172</v>
      </c>
      <c r="B176" s="3" t="s">
        <v>31</v>
      </c>
      <c r="C176" s="3">
        <v>20</v>
      </c>
      <c r="D176" s="187">
        <v>80856</v>
      </c>
      <c r="E176" s="94">
        <v>39450</v>
      </c>
      <c r="F176" s="27">
        <f t="shared" ref="F176:F179" si="119">(C176*465)+E176</f>
        <v>48750</v>
      </c>
      <c r="G176" s="3">
        <v>62000</v>
      </c>
      <c r="H176" s="3">
        <v>62500</v>
      </c>
      <c r="I176" s="3"/>
      <c r="J176" s="3">
        <v>61000</v>
      </c>
      <c r="K176" s="3">
        <v>60000</v>
      </c>
      <c r="L176" s="3"/>
      <c r="M176" s="3">
        <v>61500</v>
      </c>
      <c r="N176" s="168">
        <v>59500</v>
      </c>
      <c r="O176" s="23">
        <f t="shared" si="101"/>
        <v>68800</v>
      </c>
      <c r="P176" s="27">
        <f t="shared" si="116"/>
        <v>20050</v>
      </c>
      <c r="Q176" s="85">
        <f t="shared" si="117"/>
        <v>41.128205128205131</v>
      </c>
      <c r="R176" s="83">
        <f t="shared" si="118"/>
        <v>17.52325581395349</v>
      </c>
      <c r="S176" s="38" t="s">
        <v>40</v>
      </c>
      <c r="T176" s="92">
        <v>41569</v>
      </c>
      <c r="U176" s="3"/>
      <c r="V176" s="80">
        <v>1905</v>
      </c>
      <c r="W176" s="80">
        <v>1298</v>
      </c>
      <c r="X176" s="53">
        <v>36</v>
      </c>
      <c r="Y176" s="203">
        <v>1278</v>
      </c>
      <c r="Z176" s="3"/>
    </row>
    <row r="177" spans="1:26" x14ac:dyDescent="0.2">
      <c r="A177" s="23">
        <v>173</v>
      </c>
      <c r="B177" s="3" t="s">
        <v>31</v>
      </c>
      <c r="C177" s="3">
        <v>20</v>
      </c>
      <c r="D177" s="187">
        <v>80856</v>
      </c>
      <c r="E177" s="94">
        <v>39450</v>
      </c>
      <c r="F177" s="27">
        <f t="shared" si="119"/>
        <v>48750</v>
      </c>
      <c r="G177" s="3">
        <v>62000</v>
      </c>
      <c r="H177" s="3">
        <v>62500</v>
      </c>
      <c r="I177" s="3"/>
      <c r="J177" s="3">
        <v>61000</v>
      </c>
      <c r="K177" s="3">
        <v>60000</v>
      </c>
      <c r="L177" s="3"/>
      <c r="M177" s="3">
        <v>61500</v>
      </c>
      <c r="N177" s="168">
        <v>59500</v>
      </c>
      <c r="O177" s="23">
        <f t="shared" si="101"/>
        <v>68800</v>
      </c>
      <c r="P177" s="27">
        <f t="shared" si="116"/>
        <v>20050</v>
      </c>
      <c r="Q177" s="85">
        <f t="shared" si="117"/>
        <v>41.128205128205131</v>
      </c>
      <c r="R177" s="83">
        <f t="shared" si="118"/>
        <v>17.52325581395349</v>
      </c>
      <c r="S177" s="38" t="s">
        <v>40</v>
      </c>
      <c r="T177" s="92">
        <v>41569</v>
      </c>
      <c r="U177" s="3"/>
      <c r="V177" s="80">
        <v>1405</v>
      </c>
      <c r="W177" s="80">
        <v>1299</v>
      </c>
      <c r="X177" s="53">
        <v>37</v>
      </c>
      <c r="Y177" s="203">
        <v>1279</v>
      </c>
      <c r="Z177" s="3"/>
    </row>
    <row r="178" spans="1:26" ht="12" customHeight="1" x14ac:dyDescent="0.2">
      <c r="A178" s="23">
        <v>174</v>
      </c>
      <c r="B178" s="3" t="s">
        <v>12</v>
      </c>
      <c r="C178" s="3">
        <v>9</v>
      </c>
      <c r="D178" s="183">
        <v>11190</v>
      </c>
      <c r="E178" s="23">
        <v>7700</v>
      </c>
      <c r="F178" s="23">
        <f>(C178*465)+E178</f>
        <v>11885</v>
      </c>
      <c r="G178" s="3">
        <v>9000</v>
      </c>
      <c r="H178" s="3" t="s">
        <v>44</v>
      </c>
      <c r="I178" s="3"/>
      <c r="J178" s="3">
        <v>8500</v>
      </c>
      <c r="K178" s="3" t="s">
        <v>44</v>
      </c>
      <c r="L178" s="3"/>
      <c r="M178" s="3">
        <v>9500</v>
      </c>
      <c r="N178" s="168">
        <v>8500</v>
      </c>
      <c r="O178" s="23">
        <f t="shared" si="101"/>
        <v>12685</v>
      </c>
      <c r="P178" s="27">
        <f t="shared" si="116"/>
        <v>800</v>
      </c>
      <c r="Q178" s="85">
        <f t="shared" si="117"/>
        <v>6.731173748422381</v>
      </c>
      <c r="R178" s="83">
        <f t="shared" si="118"/>
        <v>-11.785573512022074</v>
      </c>
      <c r="S178" s="38" t="s">
        <v>23</v>
      </c>
      <c r="T178" s="92">
        <v>41569</v>
      </c>
      <c r="U178" s="3"/>
      <c r="V178" s="80">
        <v>611</v>
      </c>
      <c r="W178" s="80">
        <v>1281</v>
      </c>
      <c r="X178" s="53">
        <v>38</v>
      </c>
      <c r="Y178" s="203">
        <v>1288</v>
      </c>
      <c r="Z178" s="3"/>
    </row>
    <row r="179" spans="1:26" x14ac:dyDescent="0.2">
      <c r="A179" s="23">
        <v>175</v>
      </c>
      <c r="B179" s="3" t="s">
        <v>15</v>
      </c>
      <c r="C179" s="3">
        <v>20</v>
      </c>
      <c r="D179" s="17">
        <v>113333</v>
      </c>
      <c r="E179" s="3">
        <v>49520</v>
      </c>
      <c r="F179" s="3">
        <f t="shared" si="119"/>
        <v>58820</v>
      </c>
      <c r="G179" s="3">
        <v>68000</v>
      </c>
      <c r="H179" s="3">
        <v>68500</v>
      </c>
      <c r="I179" s="3"/>
      <c r="J179" s="3">
        <v>69000</v>
      </c>
      <c r="K179" s="3">
        <v>67000</v>
      </c>
      <c r="L179" s="3"/>
      <c r="M179" s="3">
        <v>68000</v>
      </c>
      <c r="N179" s="168">
        <v>67000</v>
      </c>
      <c r="O179" s="23">
        <f t="shared" si="101"/>
        <v>76300</v>
      </c>
      <c r="P179" s="27">
        <f t="shared" ref="P179:P184" si="120">O179-F179</f>
        <v>17480</v>
      </c>
      <c r="Q179" s="85">
        <f t="shared" ref="Q179:Q184" si="121">(P179/F179)*100</f>
        <v>29.717783066984023</v>
      </c>
      <c r="R179" s="83">
        <f t="shared" ref="R179:R184" si="122">(D179-O179)/O179*100</f>
        <v>48.536041939711666</v>
      </c>
      <c r="S179" s="38" t="s">
        <v>34</v>
      </c>
      <c r="T179" s="92">
        <v>41569</v>
      </c>
      <c r="U179" s="3"/>
      <c r="V179" s="80">
        <v>1855</v>
      </c>
      <c r="W179" s="80">
        <v>1300</v>
      </c>
      <c r="X179" s="53">
        <v>39</v>
      </c>
      <c r="Y179" s="203">
        <v>1280</v>
      </c>
      <c r="Z179" s="3"/>
    </row>
    <row r="180" spans="1:26" x14ac:dyDescent="0.2">
      <c r="A180" s="23">
        <v>176</v>
      </c>
      <c r="B180" s="94" t="s">
        <v>35</v>
      </c>
      <c r="C180" s="94">
        <v>9</v>
      </c>
      <c r="D180" s="174">
        <v>11370</v>
      </c>
      <c r="E180" s="27">
        <v>7240</v>
      </c>
      <c r="F180" s="27">
        <f>(C180*465)+E180</f>
        <v>11425</v>
      </c>
      <c r="G180" s="27">
        <v>9000</v>
      </c>
      <c r="H180" s="27">
        <v>9500</v>
      </c>
      <c r="I180" s="94"/>
      <c r="J180" s="94">
        <v>8500</v>
      </c>
      <c r="K180" s="94">
        <v>9000</v>
      </c>
      <c r="L180" s="94"/>
      <c r="M180" s="94">
        <v>9500</v>
      </c>
      <c r="N180" s="168">
        <v>8500</v>
      </c>
      <c r="O180" s="23">
        <f t="shared" ref="O180:O181" si="123">(C180*465)+N180</f>
        <v>12685</v>
      </c>
      <c r="P180" s="27">
        <f t="shared" si="120"/>
        <v>1260</v>
      </c>
      <c r="Q180" s="85">
        <f t="shared" si="121"/>
        <v>11.028446389496718</v>
      </c>
      <c r="R180" s="85">
        <f t="shared" si="122"/>
        <v>-10.366574694521088</v>
      </c>
      <c r="S180" s="38" t="s">
        <v>23</v>
      </c>
      <c r="T180" s="95">
        <v>41570</v>
      </c>
      <c r="U180" s="94"/>
      <c r="V180" s="80">
        <v>618</v>
      </c>
      <c r="W180" s="80">
        <v>1282</v>
      </c>
      <c r="X180" s="53">
        <v>40</v>
      </c>
      <c r="Y180" s="203">
        <v>1289</v>
      </c>
      <c r="Z180" s="3"/>
    </row>
    <row r="181" spans="1:26" ht="12" customHeight="1" x14ac:dyDescent="0.2">
      <c r="A181" s="23">
        <v>177</v>
      </c>
      <c r="B181" s="94" t="s">
        <v>17</v>
      </c>
      <c r="C181" s="94">
        <v>15</v>
      </c>
      <c r="D181" s="187">
        <v>48950</v>
      </c>
      <c r="E181" s="94">
        <v>23622</v>
      </c>
      <c r="F181" s="94">
        <f t="shared" ref="F181" si="124">(C181*465)+E181</f>
        <v>30597</v>
      </c>
      <c r="G181" s="94" t="s">
        <v>170</v>
      </c>
      <c r="H181" s="94" t="s">
        <v>168</v>
      </c>
      <c r="I181" s="94"/>
      <c r="J181" s="94" t="s">
        <v>44</v>
      </c>
      <c r="K181" s="94" t="s">
        <v>44</v>
      </c>
      <c r="L181" s="94"/>
      <c r="M181" s="94" t="s">
        <v>169</v>
      </c>
      <c r="N181" s="170">
        <v>37500</v>
      </c>
      <c r="O181" s="23">
        <f t="shared" si="123"/>
        <v>44475</v>
      </c>
      <c r="P181" s="27">
        <f t="shared" ref="P181" si="125">O181-F181</f>
        <v>13878</v>
      </c>
      <c r="Q181" s="85">
        <f t="shared" ref="Q181" si="126">(P181/F181)*100</f>
        <v>45.357387979213648</v>
      </c>
      <c r="R181" s="83">
        <f t="shared" ref="R181" si="127">(D181-O181)/O181*100</f>
        <v>10.061832490163013</v>
      </c>
      <c r="S181" s="39" t="s">
        <v>3</v>
      </c>
      <c r="T181" s="95">
        <v>41570</v>
      </c>
      <c r="U181" s="94"/>
      <c r="V181" s="80">
        <v>1064</v>
      </c>
      <c r="W181" s="80">
        <v>1283</v>
      </c>
      <c r="X181" s="53">
        <v>41</v>
      </c>
      <c r="Y181" s="203">
        <v>1290</v>
      </c>
      <c r="Z181" s="3"/>
    </row>
    <row r="182" spans="1:26" x14ac:dyDescent="0.2">
      <c r="A182" s="23">
        <v>178</v>
      </c>
      <c r="B182" s="3" t="s">
        <v>22</v>
      </c>
      <c r="C182" s="94">
        <v>20</v>
      </c>
      <c r="D182" s="188">
        <v>102844</v>
      </c>
      <c r="E182" s="27">
        <v>48660</v>
      </c>
      <c r="F182" s="27">
        <f>(C182*465)+E182</f>
        <v>57960</v>
      </c>
      <c r="G182" s="94">
        <v>67000</v>
      </c>
      <c r="H182" s="94">
        <v>67000</v>
      </c>
      <c r="I182" s="94"/>
      <c r="J182" s="94">
        <v>68000</v>
      </c>
      <c r="K182" s="94">
        <v>66000</v>
      </c>
      <c r="L182" s="94"/>
      <c r="M182" s="94">
        <v>67000</v>
      </c>
      <c r="N182" s="170">
        <v>65000</v>
      </c>
      <c r="O182" s="27">
        <f t="shared" si="101"/>
        <v>74300</v>
      </c>
      <c r="P182" s="27">
        <f t="shared" si="120"/>
        <v>16340</v>
      </c>
      <c r="Q182" s="85">
        <f t="shared" si="121"/>
        <v>28.191856452726014</v>
      </c>
      <c r="R182" s="83">
        <f t="shared" si="122"/>
        <v>38.417227456258409</v>
      </c>
      <c r="S182" s="39" t="s">
        <v>40</v>
      </c>
      <c r="T182" s="95">
        <v>41570</v>
      </c>
      <c r="U182" s="94"/>
      <c r="V182" s="98">
        <v>1500</v>
      </c>
      <c r="W182" s="98">
        <v>1284</v>
      </c>
      <c r="X182" s="53">
        <v>42</v>
      </c>
      <c r="Y182" s="204">
        <v>1291</v>
      </c>
      <c r="Z182" s="3"/>
    </row>
    <row r="183" spans="1:26" x14ac:dyDescent="0.2">
      <c r="A183" s="23">
        <v>179</v>
      </c>
      <c r="B183" s="3" t="s">
        <v>33</v>
      </c>
      <c r="C183" s="3">
        <v>20</v>
      </c>
      <c r="D183" s="17">
        <v>36367</v>
      </c>
      <c r="E183" s="3">
        <v>17100</v>
      </c>
      <c r="F183" s="23">
        <v>26400</v>
      </c>
      <c r="G183" s="3">
        <v>23000</v>
      </c>
      <c r="H183" s="3">
        <v>22500</v>
      </c>
      <c r="I183" s="2"/>
      <c r="J183" s="3"/>
      <c r="K183" s="3"/>
      <c r="L183" s="3"/>
      <c r="M183" s="3"/>
      <c r="N183" s="168">
        <v>22000</v>
      </c>
      <c r="O183" s="23">
        <f t="shared" si="101"/>
        <v>31300</v>
      </c>
      <c r="P183" s="23">
        <f t="shared" si="120"/>
        <v>4900</v>
      </c>
      <c r="Q183" s="36">
        <f t="shared" si="121"/>
        <v>18.560606060606062</v>
      </c>
      <c r="R183" s="57">
        <f t="shared" si="122"/>
        <v>16.188498402555908</v>
      </c>
      <c r="S183" s="38" t="s">
        <v>108</v>
      </c>
      <c r="T183" s="92">
        <v>41570</v>
      </c>
      <c r="U183" s="3"/>
      <c r="V183" s="80">
        <v>1312</v>
      </c>
      <c r="W183" s="80">
        <v>1285</v>
      </c>
      <c r="X183" s="53">
        <v>43</v>
      </c>
      <c r="Y183" s="203">
        <v>1292</v>
      </c>
      <c r="Z183" s="3"/>
    </row>
    <row r="184" spans="1:26" x14ac:dyDescent="0.2">
      <c r="A184" s="23">
        <v>180</v>
      </c>
      <c r="B184" s="3" t="s">
        <v>26</v>
      </c>
      <c r="C184" s="99">
        <v>20</v>
      </c>
      <c r="D184" s="189">
        <v>91023</v>
      </c>
      <c r="E184" s="99">
        <v>43500</v>
      </c>
      <c r="F184" s="99">
        <f t="shared" ref="F184" si="128">(C184*465)+E184</f>
        <v>52800</v>
      </c>
      <c r="G184" s="99">
        <v>65000</v>
      </c>
      <c r="H184" s="99">
        <v>65000</v>
      </c>
      <c r="I184" s="99"/>
      <c r="J184" s="99" t="s">
        <v>172</v>
      </c>
      <c r="K184" s="99">
        <v>65000</v>
      </c>
      <c r="L184" s="99"/>
      <c r="M184" s="99">
        <v>65000</v>
      </c>
      <c r="N184" s="171">
        <v>64000</v>
      </c>
      <c r="O184" s="76">
        <f t="shared" si="101"/>
        <v>73300</v>
      </c>
      <c r="P184" s="100">
        <f t="shared" si="120"/>
        <v>20500</v>
      </c>
      <c r="Q184" s="101">
        <f t="shared" si="121"/>
        <v>38.825757575757578</v>
      </c>
      <c r="R184" s="102">
        <f t="shared" si="122"/>
        <v>24.178717598908595</v>
      </c>
      <c r="S184" s="88" t="s">
        <v>40</v>
      </c>
      <c r="T184" s="103">
        <v>41570</v>
      </c>
      <c r="U184" s="99"/>
      <c r="V184" s="104">
        <v>1499</v>
      </c>
      <c r="W184" s="104">
        <v>1286</v>
      </c>
      <c r="X184" s="53">
        <v>44</v>
      </c>
      <c r="Y184" s="205">
        <v>1293</v>
      </c>
      <c r="Z184" s="3"/>
    </row>
    <row r="185" spans="1:26" x14ac:dyDescent="0.2">
      <c r="A185" s="23">
        <v>181</v>
      </c>
      <c r="B185" s="3" t="s">
        <v>14</v>
      </c>
      <c r="C185" s="3">
        <v>20</v>
      </c>
      <c r="D185" s="161">
        <v>87811</v>
      </c>
      <c r="E185" s="23">
        <v>41990</v>
      </c>
      <c r="F185" s="23">
        <f t="shared" ref="F185:F189" si="129">(C185*465)+E185</f>
        <v>51290</v>
      </c>
      <c r="G185" s="3">
        <v>55000</v>
      </c>
      <c r="H185" s="3">
        <v>55000</v>
      </c>
      <c r="I185" s="3"/>
      <c r="J185" s="3">
        <v>56000</v>
      </c>
      <c r="K185" s="3">
        <v>55000</v>
      </c>
      <c r="L185" s="3"/>
      <c r="M185" s="3">
        <v>58500</v>
      </c>
      <c r="N185" s="168">
        <v>54500</v>
      </c>
      <c r="O185" s="23">
        <f t="shared" si="101"/>
        <v>63800</v>
      </c>
      <c r="P185" s="27">
        <f t="shared" ref="P185:P197" si="130">O185-F185</f>
        <v>12510</v>
      </c>
      <c r="Q185" s="85">
        <f t="shared" ref="Q185:Q197" si="131">(P185/F185)*100</f>
        <v>24.390719438487036</v>
      </c>
      <c r="R185" s="85">
        <f t="shared" ref="R185:R197" si="132">(D185-O185)/O185*100</f>
        <v>37.634796238244519</v>
      </c>
      <c r="S185" s="88" t="s">
        <v>40</v>
      </c>
      <c r="T185" s="92">
        <v>41571</v>
      </c>
      <c r="U185" s="3"/>
      <c r="V185" s="80">
        <v>1333</v>
      </c>
      <c r="W185" s="80">
        <v>1287</v>
      </c>
      <c r="X185" s="53">
        <v>45</v>
      </c>
      <c r="Y185" s="202">
        <v>1300</v>
      </c>
      <c r="Z185" s="3"/>
    </row>
    <row r="186" spans="1:26" x14ac:dyDescent="0.2">
      <c r="A186" s="23">
        <v>182</v>
      </c>
      <c r="B186" s="3" t="s">
        <v>32</v>
      </c>
      <c r="C186" s="3">
        <v>15</v>
      </c>
      <c r="D186" s="17">
        <v>41633</v>
      </c>
      <c r="E186" s="3">
        <v>21337</v>
      </c>
      <c r="F186" s="3">
        <f t="shared" ref="F186" si="133">(C186*465)+E186</f>
        <v>28312</v>
      </c>
      <c r="G186" s="3" t="s">
        <v>44</v>
      </c>
      <c r="H186" s="3">
        <v>33000</v>
      </c>
      <c r="I186" s="3"/>
      <c r="J186" s="3">
        <v>30500</v>
      </c>
      <c r="K186" s="3">
        <v>31000</v>
      </c>
      <c r="L186" s="3"/>
      <c r="M186" s="3" t="s">
        <v>171</v>
      </c>
      <c r="N186" s="168">
        <v>30500</v>
      </c>
      <c r="O186" s="23">
        <f t="shared" ref="O186" si="134">(C186*465)+N186</f>
        <v>37475</v>
      </c>
      <c r="P186" s="27">
        <f t="shared" ref="P186" si="135">O186-F186</f>
        <v>9163</v>
      </c>
      <c r="Q186" s="85">
        <f t="shared" ref="Q186" si="136">(P186/F186)*100</f>
        <v>32.364368465668271</v>
      </c>
      <c r="R186" s="85">
        <f t="shared" ref="R186" si="137">(D186-O186)/O186*100</f>
        <v>11.095396931287524</v>
      </c>
      <c r="S186" s="88" t="s">
        <v>23</v>
      </c>
      <c r="T186" s="92">
        <v>41571</v>
      </c>
      <c r="U186" s="3"/>
      <c r="V186" s="80">
        <v>1070</v>
      </c>
      <c r="W186" s="80">
        <v>1288</v>
      </c>
      <c r="X186" s="53">
        <v>46</v>
      </c>
      <c r="Y186" s="202">
        <v>1301</v>
      </c>
      <c r="Z186" s="3"/>
    </row>
    <row r="187" spans="1:26" x14ac:dyDescent="0.2">
      <c r="A187" s="23">
        <v>183</v>
      </c>
      <c r="B187" s="64" t="s">
        <v>19</v>
      </c>
      <c r="C187" s="3">
        <v>20</v>
      </c>
      <c r="D187" s="17">
        <v>66289</v>
      </c>
      <c r="E187" s="3">
        <v>27820</v>
      </c>
      <c r="F187" s="3">
        <f t="shared" si="129"/>
        <v>37120</v>
      </c>
      <c r="G187" s="3">
        <v>36500</v>
      </c>
      <c r="H187" s="3">
        <v>37000</v>
      </c>
      <c r="I187" s="3"/>
      <c r="J187" s="3">
        <v>36000</v>
      </c>
      <c r="K187" s="3">
        <v>37000</v>
      </c>
      <c r="L187" s="3"/>
      <c r="M187" s="3">
        <v>37000</v>
      </c>
      <c r="N187" s="168">
        <v>36000</v>
      </c>
      <c r="O187" s="23">
        <f t="shared" si="101"/>
        <v>45300</v>
      </c>
      <c r="P187" s="27">
        <f t="shared" si="130"/>
        <v>8180</v>
      </c>
      <c r="Q187" s="85">
        <f t="shared" si="131"/>
        <v>22.036637931034484</v>
      </c>
      <c r="R187" s="85">
        <f t="shared" si="132"/>
        <v>46.333333333333329</v>
      </c>
      <c r="S187" s="88" t="s">
        <v>3</v>
      </c>
      <c r="T187" s="92">
        <v>41571</v>
      </c>
      <c r="U187" s="3"/>
      <c r="V187" s="80">
        <v>1332</v>
      </c>
      <c r="W187" s="80">
        <v>1289</v>
      </c>
      <c r="X187" s="53">
        <v>47</v>
      </c>
      <c r="Y187" s="202">
        <v>1302</v>
      </c>
      <c r="Z187" s="3"/>
    </row>
    <row r="188" spans="1:26" x14ac:dyDescent="0.2">
      <c r="A188" s="23">
        <v>184</v>
      </c>
      <c r="B188" s="3" t="s">
        <v>62</v>
      </c>
      <c r="C188" s="3">
        <v>20</v>
      </c>
      <c r="D188" s="17">
        <v>54477</v>
      </c>
      <c r="E188" s="3">
        <v>23485</v>
      </c>
      <c r="F188" s="23">
        <f t="shared" si="129"/>
        <v>32785</v>
      </c>
      <c r="G188" s="3">
        <v>28000</v>
      </c>
      <c r="H188" s="3">
        <v>27500</v>
      </c>
      <c r="I188" s="3"/>
      <c r="J188" s="3">
        <v>28000</v>
      </c>
      <c r="K188" s="3">
        <v>26500</v>
      </c>
      <c r="L188" s="3"/>
      <c r="M188" s="3">
        <v>27000</v>
      </c>
      <c r="N188" s="168">
        <v>26000</v>
      </c>
      <c r="O188" s="23">
        <f t="shared" si="101"/>
        <v>35300</v>
      </c>
      <c r="P188" s="27">
        <f t="shared" si="130"/>
        <v>2515</v>
      </c>
      <c r="Q188" s="85">
        <f t="shared" si="131"/>
        <v>7.6711910934878755</v>
      </c>
      <c r="R188" s="85">
        <f t="shared" si="132"/>
        <v>54.325779036827193</v>
      </c>
      <c r="S188" s="88" t="s">
        <v>40</v>
      </c>
      <c r="T188" s="92">
        <v>41572</v>
      </c>
      <c r="U188" s="3"/>
      <c r="V188" s="80">
        <v>1298</v>
      </c>
      <c r="W188" s="80">
        <v>1338</v>
      </c>
      <c r="X188" s="53">
        <v>48</v>
      </c>
      <c r="Y188" s="202">
        <v>1308</v>
      </c>
      <c r="Z188" s="3"/>
    </row>
    <row r="189" spans="1:26" x14ac:dyDescent="0.2">
      <c r="A189" s="23">
        <v>185</v>
      </c>
      <c r="B189" s="3" t="s">
        <v>65</v>
      </c>
      <c r="C189" s="3">
        <v>15</v>
      </c>
      <c r="D189" s="17">
        <v>68533</v>
      </c>
      <c r="E189" s="3">
        <v>33101</v>
      </c>
      <c r="F189" s="3">
        <f t="shared" si="129"/>
        <v>40076</v>
      </c>
      <c r="G189" s="3">
        <v>55000</v>
      </c>
      <c r="H189" s="3">
        <v>53000</v>
      </c>
      <c r="I189" s="3"/>
      <c r="J189" s="3">
        <v>56000</v>
      </c>
      <c r="K189" s="3">
        <v>54000</v>
      </c>
      <c r="L189" s="3"/>
      <c r="M189" s="3">
        <v>54000</v>
      </c>
      <c r="N189" s="168">
        <v>53000</v>
      </c>
      <c r="O189" s="23">
        <f t="shared" si="101"/>
        <v>59975</v>
      </c>
      <c r="P189" s="27">
        <f t="shared" si="130"/>
        <v>19899</v>
      </c>
      <c r="Q189" s="85">
        <f t="shared" si="131"/>
        <v>49.653158997903986</v>
      </c>
      <c r="R189" s="85">
        <f t="shared" si="132"/>
        <v>14.269278866194249</v>
      </c>
      <c r="S189" s="88" t="s">
        <v>34</v>
      </c>
      <c r="T189" s="92">
        <v>41572</v>
      </c>
      <c r="U189" s="3"/>
      <c r="V189" s="80">
        <v>974</v>
      </c>
      <c r="W189" s="80">
        <v>1339</v>
      </c>
      <c r="X189" s="53">
        <v>49</v>
      </c>
      <c r="Y189" s="202">
        <v>1309</v>
      </c>
      <c r="Z189" s="3"/>
    </row>
    <row r="190" spans="1:26" x14ac:dyDescent="0.2">
      <c r="A190" s="23">
        <v>186</v>
      </c>
      <c r="B190" s="3" t="s">
        <v>17</v>
      </c>
      <c r="C190" s="3">
        <v>15</v>
      </c>
      <c r="D190" s="17">
        <v>48950</v>
      </c>
      <c r="E190" s="3">
        <v>23622</v>
      </c>
      <c r="F190" s="3">
        <f t="shared" ref="F190" si="138">(C190*465)+E190</f>
        <v>30597</v>
      </c>
      <c r="G190" s="3" t="s">
        <v>170</v>
      </c>
      <c r="H190" s="3" t="s">
        <v>168</v>
      </c>
      <c r="I190" s="3"/>
      <c r="J190" s="3" t="s">
        <v>44</v>
      </c>
      <c r="K190" s="3" t="s">
        <v>44</v>
      </c>
      <c r="L190" s="3"/>
      <c r="M190" s="3">
        <v>38000</v>
      </c>
      <c r="N190" s="168">
        <v>37000</v>
      </c>
      <c r="O190" s="23">
        <f t="shared" si="101"/>
        <v>43975</v>
      </c>
      <c r="P190" s="23">
        <f t="shared" si="130"/>
        <v>13378</v>
      </c>
      <c r="Q190" s="36">
        <f t="shared" si="131"/>
        <v>43.723240840605285</v>
      </c>
      <c r="R190" s="36">
        <f t="shared" si="132"/>
        <v>11.313246162592382</v>
      </c>
      <c r="S190" s="88" t="s">
        <v>34</v>
      </c>
      <c r="T190" s="92">
        <v>41572</v>
      </c>
      <c r="U190" s="3"/>
      <c r="V190" s="80">
        <v>1123</v>
      </c>
      <c r="W190" s="80">
        <v>1340</v>
      </c>
      <c r="X190" s="53">
        <v>50</v>
      </c>
      <c r="Y190" s="202">
        <v>1310</v>
      </c>
      <c r="Z190" s="3"/>
    </row>
    <row r="191" spans="1:26" x14ac:dyDescent="0.2">
      <c r="A191" s="23">
        <v>187</v>
      </c>
      <c r="B191" s="3" t="s">
        <v>14</v>
      </c>
      <c r="C191" s="3">
        <v>15</v>
      </c>
      <c r="D191" s="161">
        <v>65858</v>
      </c>
      <c r="E191" s="23">
        <v>34327</v>
      </c>
      <c r="F191" s="23">
        <f t="shared" ref="F191:F193" si="139">(C191*465)+E191</f>
        <v>41302</v>
      </c>
      <c r="G191" s="3" t="s">
        <v>44</v>
      </c>
      <c r="H191" s="3" t="s">
        <v>122</v>
      </c>
      <c r="I191" s="3"/>
      <c r="J191" s="3">
        <v>48000</v>
      </c>
      <c r="K191" s="3">
        <v>45000</v>
      </c>
      <c r="L191" s="3"/>
      <c r="M191" s="3">
        <v>48000</v>
      </c>
      <c r="N191" s="168">
        <v>44000</v>
      </c>
      <c r="O191" s="23">
        <f t="shared" si="101"/>
        <v>50975</v>
      </c>
      <c r="P191" s="23">
        <f t="shared" si="130"/>
        <v>9673</v>
      </c>
      <c r="Q191" s="36">
        <f t="shared" si="131"/>
        <v>23.42017335722241</v>
      </c>
      <c r="R191" s="36">
        <f t="shared" si="132"/>
        <v>29.196665031878371</v>
      </c>
      <c r="S191" s="88" t="s">
        <v>40</v>
      </c>
      <c r="T191" s="92">
        <v>41573</v>
      </c>
      <c r="U191" s="3"/>
      <c r="V191" s="80">
        <v>969</v>
      </c>
      <c r="W191" s="80">
        <v>1341</v>
      </c>
      <c r="X191" s="53">
        <v>51</v>
      </c>
      <c r="Y191" s="202">
        <v>1319</v>
      </c>
      <c r="Z191" s="3"/>
    </row>
    <row r="192" spans="1:26" x14ac:dyDescent="0.2">
      <c r="A192" s="23">
        <v>188</v>
      </c>
      <c r="B192" s="64" t="s">
        <v>19</v>
      </c>
      <c r="C192" s="3">
        <v>20</v>
      </c>
      <c r="D192" s="17">
        <v>66289</v>
      </c>
      <c r="E192" s="3">
        <v>27820</v>
      </c>
      <c r="F192" s="3">
        <f t="shared" si="139"/>
        <v>37120</v>
      </c>
      <c r="G192" s="3">
        <v>36000</v>
      </c>
      <c r="H192" s="3">
        <v>37000</v>
      </c>
      <c r="I192" s="3"/>
      <c r="J192" s="3" t="s">
        <v>44</v>
      </c>
      <c r="K192" s="3">
        <v>37000</v>
      </c>
      <c r="L192" s="3"/>
      <c r="M192" s="3">
        <v>37500</v>
      </c>
      <c r="N192" s="168">
        <v>42000</v>
      </c>
      <c r="O192" s="23">
        <f t="shared" si="101"/>
        <v>51300</v>
      </c>
      <c r="P192" s="23">
        <f t="shared" si="130"/>
        <v>14180</v>
      </c>
      <c r="Q192" s="36">
        <f t="shared" si="131"/>
        <v>38.200431034482754</v>
      </c>
      <c r="R192" s="36">
        <f t="shared" si="132"/>
        <v>29.218323586744638</v>
      </c>
      <c r="S192" s="88" t="s">
        <v>40</v>
      </c>
      <c r="T192" s="92">
        <v>41573</v>
      </c>
      <c r="U192" s="3"/>
      <c r="V192" s="80">
        <v>1333</v>
      </c>
      <c r="W192" s="80">
        <v>1342</v>
      </c>
      <c r="X192" s="53">
        <v>52</v>
      </c>
      <c r="Y192" s="202">
        <v>1318</v>
      </c>
      <c r="Z192" s="3"/>
    </row>
    <row r="193" spans="1:26" x14ac:dyDescent="0.2">
      <c r="A193" s="23">
        <v>189</v>
      </c>
      <c r="B193" s="3" t="s">
        <v>7</v>
      </c>
      <c r="C193" s="3">
        <v>20</v>
      </c>
      <c r="D193" s="17">
        <v>150556</v>
      </c>
      <c r="E193" s="3">
        <v>76470</v>
      </c>
      <c r="F193" s="23">
        <f t="shared" si="139"/>
        <v>85770</v>
      </c>
      <c r="G193" s="3">
        <v>105000</v>
      </c>
      <c r="H193" s="3">
        <v>90000</v>
      </c>
      <c r="I193" s="3"/>
      <c r="J193" s="3" t="s">
        <v>44</v>
      </c>
      <c r="K193" s="3">
        <v>102000</v>
      </c>
      <c r="L193" s="3"/>
      <c r="M193" s="2">
        <v>103000</v>
      </c>
      <c r="N193" s="168">
        <v>88000</v>
      </c>
      <c r="O193" s="23">
        <f t="shared" si="101"/>
        <v>97300</v>
      </c>
      <c r="P193" s="23">
        <f t="shared" si="130"/>
        <v>11530</v>
      </c>
      <c r="Q193" s="36">
        <f t="shared" si="131"/>
        <v>13.442928762970736</v>
      </c>
      <c r="R193" s="36">
        <f t="shared" si="132"/>
        <v>54.733812949640296</v>
      </c>
      <c r="S193" s="88" t="s">
        <v>34</v>
      </c>
      <c r="T193" s="92">
        <v>41575</v>
      </c>
      <c r="U193" s="3">
        <f>K193-N193</f>
        <v>14000</v>
      </c>
      <c r="V193" s="80">
        <v>1522</v>
      </c>
      <c r="W193" s="80">
        <v>1343</v>
      </c>
      <c r="X193" s="53">
        <v>53</v>
      </c>
      <c r="Y193" s="202">
        <v>1330</v>
      </c>
      <c r="Z193" s="3"/>
    </row>
    <row r="194" spans="1:26" x14ac:dyDescent="0.2">
      <c r="A194" s="23">
        <v>190</v>
      </c>
      <c r="B194" s="94" t="s">
        <v>7</v>
      </c>
      <c r="C194" s="94">
        <v>20</v>
      </c>
      <c r="D194" s="187">
        <v>150556</v>
      </c>
      <c r="E194" s="94">
        <v>76470</v>
      </c>
      <c r="F194" s="27">
        <f t="shared" ref="F194" si="140">(C194*465)+E194</f>
        <v>85770</v>
      </c>
      <c r="G194" s="94">
        <v>105000</v>
      </c>
      <c r="H194" s="94">
        <v>90000</v>
      </c>
      <c r="I194" s="94"/>
      <c r="J194" s="94" t="s">
        <v>44</v>
      </c>
      <c r="K194" s="94">
        <v>102000</v>
      </c>
      <c r="L194" s="94"/>
      <c r="M194" s="96">
        <v>103000</v>
      </c>
      <c r="N194" s="170">
        <v>88000</v>
      </c>
      <c r="O194" s="27">
        <f t="shared" si="101"/>
        <v>97300</v>
      </c>
      <c r="P194" s="27">
        <f t="shared" si="130"/>
        <v>11530</v>
      </c>
      <c r="Q194" s="85">
        <f t="shared" si="131"/>
        <v>13.442928762970736</v>
      </c>
      <c r="R194" s="85">
        <f t="shared" si="132"/>
        <v>54.733812949640296</v>
      </c>
      <c r="S194" s="105" t="s">
        <v>34</v>
      </c>
      <c r="T194" s="95">
        <v>41575</v>
      </c>
      <c r="U194" s="94">
        <f>K194-N194</f>
        <v>14000</v>
      </c>
      <c r="V194" s="98">
        <v>1522</v>
      </c>
      <c r="W194" s="98">
        <v>1344</v>
      </c>
      <c r="X194" s="53">
        <v>54</v>
      </c>
      <c r="Y194" s="206">
        <v>1331</v>
      </c>
      <c r="Z194" s="3"/>
    </row>
    <row r="195" spans="1:26" x14ac:dyDescent="0.2">
      <c r="A195" s="23">
        <v>191</v>
      </c>
      <c r="B195" s="3" t="s">
        <v>33</v>
      </c>
      <c r="C195" s="3">
        <v>20</v>
      </c>
      <c r="D195" s="17">
        <v>36367</v>
      </c>
      <c r="E195" s="3">
        <v>17100</v>
      </c>
      <c r="F195" s="23">
        <v>26400</v>
      </c>
      <c r="G195" s="3" t="s">
        <v>44</v>
      </c>
      <c r="H195" s="3">
        <v>26000</v>
      </c>
      <c r="I195" s="3"/>
      <c r="J195" s="3" t="s">
        <v>44</v>
      </c>
      <c r="K195" s="3">
        <v>24000</v>
      </c>
      <c r="L195" s="3"/>
      <c r="M195" s="3">
        <v>25000</v>
      </c>
      <c r="N195" s="168">
        <v>24000</v>
      </c>
      <c r="O195" s="23">
        <f t="shared" si="101"/>
        <v>33300</v>
      </c>
      <c r="P195" s="23">
        <f t="shared" si="130"/>
        <v>6900</v>
      </c>
      <c r="Q195" s="36">
        <f t="shared" si="131"/>
        <v>26.136363636363637</v>
      </c>
      <c r="R195" s="36">
        <f t="shared" si="132"/>
        <v>9.2102102102102101</v>
      </c>
      <c r="S195" s="38" t="s">
        <v>40</v>
      </c>
      <c r="T195" s="92">
        <v>41575</v>
      </c>
      <c r="U195" s="3"/>
      <c r="V195" s="80">
        <v>1318</v>
      </c>
      <c r="W195" s="80">
        <v>1350</v>
      </c>
      <c r="X195" s="53">
        <v>55</v>
      </c>
      <c r="Y195" s="202">
        <v>1332</v>
      </c>
      <c r="Z195" s="3"/>
    </row>
    <row r="196" spans="1:26" x14ac:dyDescent="0.2">
      <c r="A196" s="23">
        <v>192</v>
      </c>
      <c r="B196" s="3" t="s">
        <v>15</v>
      </c>
      <c r="C196" s="3">
        <v>20</v>
      </c>
      <c r="D196" s="17">
        <v>113333</v>
      </c>
      <c r="E196" s="3">
        <v>49520</v>
      </c>
      <c r="F196" s="3">
        <f t="shared" ref="F196:F197" si="141">(C196*465)+E196</f>
        <v>58820</v>
      </c>
      <c r="G196" s="3">
        <v>70000</v>
      </c>
      <c r="H196" s="3">
        <v>69000</v>
      </c>
      <c r="I196" s="3"/>
      <c r="J196" s="3">
        <v>73000</v>
      </c>
      <c r="K196" s="3">
        <v>68500</v>
      </c>
      <c r="L196" s="3"/>
      <c r="M196" s="3">
        <v>72000</v>
      </c>
      <c r="N196" s="168">
        <v>68000</v>
      </c>
      <c r="O196" s="23">
        <f t="shared" si="101"/>
        <v>77300</v>
      </c>
      <c r="P196" s="23">
        <f t="shared" si="130"/>
        <v>18480</v>
      </c>
      <c r="Q196" s="36">
        <f t="shared" si="131"/>
        <v>31.417885073104383</v>
      </c>
      <c r="R196" s="36">
        <f t="shared" si="132"/>
        <v>46.614489003880983</v>
      </c>
      <c r="S196" s="38" t="s">
        <v>40</v>
      </c>
      <c r="T196" s="92">
        <v>41576</v>
      </c>
      <c r="U196" s="3"/>
      <c r="V196" s="80">
        <v>1334</v>
      </c>
      <c r="W196" s="80">
        <v>1351</v>
      </c>
      <c r="X196" s="53">
        <v>56</v>
      </c>
      <c r="Y196" s="202">
        <v>1342</v>
      </c>
      <c r="Z196" s="3"/>
    </row>
    <row r="197" spans="1:26" x14ac:dyDescent="0.2">
      <c r="A197" s="23">
        <v>193</v>
      </c>
      <c r="B197" s="3" t="s">
        <v>31</v>
      </c>
      <c r="C197" s="3">
        <v>20</v>
      </c>
      <c r="D197" s="17">
        <v>80856</v>
      </c>
      <c r="E197" s="3">
        <v>39450</v>
      </c>
      <c r="F197" s="23">
        <f t="shared" si="141"/>
        <v>48750</v>
      </c>
      <c r="G197" s="3" t="s">
        <v>44</v>
      </c>
      <c r="H197" s="3">
        <v>61000</v>
      </c>
      <c r="I197" s="3"/>
      <c r="J197" s="3">
        <v>62000</v>
      </c>
      <c r="K197" s="3">
        <v>61000</v>
      </c>
      <c r="L197" s="3"/>
      <c r="M197" s="3">
        <v>62000</v>
      </c>
      <c r="N197" s="168">
        <v>59500</v>
      </c>
      <c r="O197" s="23">
        <f t="shared" si="101"/>
        <v>68800</v>
      </c>
      <c r="P197" s="23">
        <f t="shared" si="130"/>
        <v>20050</v>
      </c>
      <c r="Q197" s="36">
        <f t="shared" si="131"/>
        <v>41.128205128205131</v>
      </c>
      <c r="R197" s="36">
        <f t="shared" si="132"/>
        <v>17.52325581395349</v>
      </c>
      <c r="S197" s="38" t="s">
        <v>40</v>
      </c>
      <c r="T197" s="92">
        <v>41576</v>
      </c>
      <c r="U197" s="3"/>
      <c r="V197" s="80">
        <v>1312</v>
      </c>
      <c r="W197" s="80">
        <v>1352</v>
      </c>
      <c r="X197" s="53">
        <v>57</v>
      </c>
      <c r="Y197" s="202">
        <v>1343</v>
      </c>
      <c r="Z197" s="3"/>
    </row>
    <row r="198" spans="1:26" x14ac:dyDescent="0.2">
      <c r="A198" s="23">
        <v>194</v>
      </c>
      <c r="B198" s="94" t="s">
        <v>18</v>
      </c>
      <c r="C198" s="94">
        <v>20</v>
      </c>
      <c r="D198" s="187">
        <v>170777</v>
      </c>
      <c r="E198" s="94">
        <v>103000</v>
      </c>
      <c r="F198" s="27">
        <f t="shared" ref="F198:F207" si="142">(C198*465)+E198</f>
        <v>112300</v>
      </c>
      <c r="G198" s="94" t="s">
        <v>30</v>
      </c>
      <c r="H198" s="94">
        <v>134000</v>
      </c>
      <c r="I198" s="94"/>
      <c r="J198" s="94" t="s">
        <v>30</v>
      </c>
      <c r="K198" s="94">
        <v>141000</v>
      </c>
      <c r="L198" s="94"/>
      <c r="M198" s="107">
        <v>135000</v>
      </c>
      <c r="N198" s="170">
        <v>133500</v>
      </c>
      <c r="O198" s="27">
        <f t="shared" ref="O198:O229" si="143">(C198*465)+N198</f>
        <v>142800</v>
      </c>
      <c r="P198" s="27">
        <f t="shared" ref="P198:P207" si="144">O198-F198</f>
        <v>30500</v>
      </c>
      <c r="Q198" s="85">
        <f t="shared" ref="Q198:Q207" si="145">(P198/F198)*100</f>
        <v>27.15939447907391</v>
      </c>
      <c r="R198" s="83">
        <f>(D198-O198)/O198*100</f>
        <v>19.591736694677873</v>
      </c>
      <c r="S198" s="39" t="s">
        <v>34</v>
      </c>
      <c r="T198" s="95">
        <v>41577</v>
      </c>
      <c r="U198" s="94"/>
      <c r="V198" s="98">
        <v>1470</v>
      </c>
      <c r="W198" s="98">
        <v>1353</v>
      </c>
      <c r="X198" s="53">
        <v>58</v>
      </c>
      <c r="Y198" s="206">
        <v>1354</v>
      </c>
      <c r="Z198" s="3"/>
    </row>
    <row r="199" spans="1:26" x14ac:dyDescent="0.2">
      <c r="A199" s="23"/>
      <c r="B199" s="94"/>
      <c r="C199" s="107">
        <f>SUM(C141:C198)</f>
        <v>1079</v>
      </c>
      <c r="D199" s="237"/>
      <c r="E199" s="238"/>
      <c r="F199" s="100"/>
      <c r="G199" s="94"/>
      <c r="H199" s="94"/>
      <c r="I199" s="94"/>
      <c r="J199" s="94"/>
      <c r="K199" s="94"/>
      <c r="L199" s="94"/>
      <c r="M199" s="107"/>
      <c r="N199" s="170"/>
      <c r="O199" s="27"/>
      <c r="P199" s="27"/>
      <c r="Q199" s="85"/>
      <c r="R199" s="83"/>
      <c r="S199" s="39"/>
      <c r="T199" s="95"/>
      <c r="U199" s="94"/>
      <c r="V199" s="98"/>
      <c r="W199" s="98"/>
      <c r="Y199" s="206"/>
      <c r="Z199" s="3"/>
    </row>
    <row r="200" spans="1:26" x14ac:dyDescent="0.2">
      <c r="A200" s="23">
        <v>195</v>
      </c>
      <c r="B200" s="3" t="s">
        <v>26</v>
      </c>
      <c r="C200" s="3">
        <v>20</v>
      </c>
      <c r="D200" s="189">
        <v>91023</v>
      </c>
      <c r="E200" s="99">
        <v>43500</v>
      </c>
      <c r="F200" s="99">
        <f t="shared" si="142"/>
        <v>52800</v>
      </c>
      <c r="G200" s="3">
        <v>67000</v>
      </c>
      <c r="H200" s="3">
        <v>70000</v>
      </c>
      <c r="I200" s="3"/>
      <c r="J200" s="3">
        <v>68000</v>
      </c>
      <c r="K200" s="3">
        <v>67000</v>
      </c>
      <c r="L200" s="3"/>
      <c r="M200" s="94" t="s">
        <v>30</v>
      </c>
      <c r="N200" s="170">
        <v>66500</v>
      </c>
      <c r="O200" s="23">
        <f t="shared" si="143"/>
        <v>75800</v>
      </c>
      <c r="P200" s="3">
        <f t="shared" si="144"/>
        <v>23000</v>
      </c>
      <c r="Q200" s="42">
        <f t="shared" si="145"/>
        <v>43.560606060606062</v>
      </c>
      <c r="R200" s="42">
        <f>(D200-O200)/O200*100</f>
        <v>20.083113456464378</v>
      </c>
      <c r="S200" s="39" t="s">
        <v>40</v>
      </c>
      <c r="T200" s="92">
        <v>41584</v>
      </c>
      <c r="U200" s="3"/>
      <c r="V200" s="98">
        <v>1476</v>
      </c>
      <c r="W200" s="98">
        <v>1385</v>
      </c>
      <c r="X200" s="3"/>
      <c r="Y200" s="202">
        <v>1370</v>
      </c>
      <c r="Z200" s="3">
        <v>1</v>
      </c>
    </row>
    <row r="201" spans="1:26" x14ac:dyDescent="0.2">
      <c r="A201" s="23">
        <v>196</v>
      </c>
      <c r="B201" s="94" t="s">
        <v>17</v>
      </c>
      <c r="C201" s="94">
        <v>20</v>
      </c>
      <c r="D201" s="187">
        <v>65267</v>
      </c>
      <c r="E201" s="94">
        <v>28895</v>
      </c>
      <c r="F201" s="94">
        <f t="shared" si="142"/>
        <v>38195</v>
      </c>
      <c r="G201" s="94" t="s">
        <v>44</v>
      </c>
      <c r="H201" s="94">
        <v>50000</v>
      </c>
      <c r="I201" s="94"/>
      <c r="J201" s="94" t="s">
        <v>44</v>
      </c>
      <c r="K201" s="94">
        <v>49000</v>
      </c>
      <c r="L201" s="94"/>
      <c r="M201" s="94" t="s">
        <v>30</v>
      </c>
      <c r="N201" s="170">
        <v>49000</v>
      </c>
      <c r="O201" s="27">
        <f t="shared" ref="O201" si="146">(C201*465)+N201</f>
        <v>58300</v>
      </c>
      <c r="P201" s="94">
        <f t="shared" ref="P201" si="147">O201-F201</f>
        <v>20105</v>
      </c>
      <c r="Q201" s="108">
        <f t="shared" ref="Q201" si="148">(P201/F201)*100</f>
        <v>52.637779814111795</v>
      </c>
      <c r="R201" s="108">
        <f t="shared" ref="R201" si="149">(D201-O201)/O201*100</f>
        <v>11.950257289879932</v>
      </c>
      <c r="S201" s="39" t="s">
        <v>40</v>
      </c>
      <c r="T201" s="95">
        <v>41584</v>
      </c>
      <c r="U201" s="94"/>
      <c r="V201" s="98">
        <v>1313</v>
      </c>
      <c r="W201" s="98">
        <v>1386</v>
      </c>
      <c r="X201" s="94"/>
      <c r="Y201" s="206">
        <v>1371</v>
      </c>
      <c r="Z201" s="3">
        <v>2</v>
      </c>
    </row>
    <row r="202" spans="1:26" x14ac:dyDescent="0.2">
      <c r="A202" s="23">
        <v>197</v>
      </c>
      <c r="B202" s="3" t="s">
        <v>22</v>
      </c>
      <c r="C202" s="3">
        <v>20</v>
      </c>
      <c r="D202" s="17">
        <v>102844</v>
      </c>
      <c r="E202" s="3">
        <v>47240</v>
      </c>
      <c r="F202" s="3">
        <f t="shared" si="142"/>
        <v>56540</v>
      </c>
      <c r="G202" s="3">
        <v>70000</v>
      </c>
      <c r="H202" s="3">
        <v>72000</v>
      </c>
      <c r="I202" s="3"/>
      <c r="J202" s="3">
        <v>70000</v>
      </c>
      <c r="K202" s="3">
        <v>71000</v>
      </c>
      <c r="L202" s="3"/>
      <c r="M202" s="94" t="s">
        <v>30</v>
      </c>
      <c r="N202" s="170">
        <v>69000</v>
      </c>
      <c r="O202" s="23">
        <f t="shared" si="143"/>
        <v>78300</v>
      </c>
      <c r="P202" s="3">
        <f t="shared" si="144"/>
        <v>21760</v>
      </c>
      <c r="Q202" s="42">
        <f t="shared" si="145"/>
        <v>38.486027591085957</v>
      </c>
      <c r="R202" s="42">
        <f>(D202-O202)/O202*100</f>
        <v>31.346104725415071</v>
      </c>
      <c r="S202" s="39" t="s">
        <v>40</v>
      </c>
      <c r="T202" s="92">
        <v>41584</v>
      </c>
      <c r="U202" s="3"/>
      <c r="V202" s="98">
        <v>1423</v>
      </c>
      <c r="W202" s="98">
        <v>1387</v>
      </c>
      <c r="X202" s="3"/>
      <c r="Y202" s="202">
        <v>1372</v>
      </c>
      <c r="Z202" s="3">
        <v>3</v>
      </c>
    </row>
    <row r="203" spans="1:26" x14ac:dyDescent="0.2">
      <c r="A203" s="23">
        <v>198</v>
      </c>
      <c r="B203" s="23" t="s">
        <v>16</v>
      </c>
      <c r="C203" s="3">
        <v>15</v>
      </c>
      <c r="D203" s="17">
        <v>96784</v>
      </c>
      <c r="E203" s="3">
        <v>52197</v>
      </c>
      <c r="F203" s="27">
        <f t="shared" ref="F203" si="150">(C203*465)+E203</f>
        <v>59172</v>
      </c>
      <c r="G203" s="3" t="s">
        <v>44</v>
      </c>
      <c r="H203" s="3">
        <v>72000</v>
      </c>
      <c r="I203" s="3"/>
      <c r="J203" s="3" t="s">
        <v>44</v>
      </c>
      <c r="K203" s="3">
        <v>71000</v>
      </c>
      <c r="L203" s="3"/>
      <c r="M203" s="94" t="s">
        <v>30</v>
      </c>
      <c r="N203" s="170">
        <v>70000</v>
      </c>
      <c r="O203" s="23">
        <f t="shared" ref="O203" si="151">(C203*465)+N203</f>
        <v>76975</v>
      </c>
      <c r="P203" s="3">
        <f t="shared" ref="P203" si="152">O203-F203</f>
        <v>17803</v>
      </c>
      <c r="Q203" s="42">
        <f t="shared" ref="Q203" si="153">(P203/F203)*100</f>
        <v>30.086865409315216</v>
      </c>
      <c r="R203" s="42">
        <f t="shared" ref="R203" si="154">(D203-O203)/O203*100</f>
        <v>25.734329327703797</v>
      </c>
      <c r="S203" s="39" t="s">
        <v>40</v>
      </c>
      <c r="T203" s="92">
        <v>41584</v>
      </c>
      <c r="U203" s="3"/>
      <c r="V203" s="98">
        <v>1317</v>
      </c>
      <c r="W203" s="98">
        <v>1388</v>
      </c>
      <c r="X203" s="3"/>
      <c r="Y203" s="202">
        <v>1373</v>
      </c>
      <c r="Z203" s="3">
        <v>4</v>
      </c>
    </row>
    <row r="204" spans="1:26" x14ac:dyDescent="0.2">
      <c r="A204" s="23">
        <v>199</v>
      </c>
      <c r="B204" s="3" t="s">
        <v>21</v>
      </c>
      <c r="C204" s="3">
        <v>20</v>
      </c>
      <c r="D204" s="17">
        <v>96800</v>
      </c>
      <c r="E204" s="3">
        <v>52800</v>
      </c>
      <c r="F204" s="23">
        <f t="shared" si="142"/>
        <v>62100</v>
      </c>
      <c r="G204" s="3" t="s">
        <v>44</v>
      </c>
      <c r="H204" s="3">
        <v>77000</v>
      </c>
      <c r="I204" s="3"/>
      <c r="J204" s="3">
        <v>78000</v>
      </c>
      <c r="K204" s="3">
        <v>76000</v>
      </c>
      <c r="L204" s="3"/>
      <c r="M204" s="94" t="s">
        <v>30</v>
      </c>
      <c r="N204" s="170">
        <v>76000</v>
      </c>
      <c r="O204" s="23">
        <f t="shared" si="143"/>
        <v>85300</v>
      </c>
      <c r="P204" s="3">
        <f t="shared" si="144"/>
        <v>23200</v>
      </c>
      <c r="Q204" s="42">
        <f t="shared" si="145"/>
        <v>37.359098228663449</v>
      </c>
      <c r="R204" s="42">
        <f t="shared" ref="R204:R207" si="155">(D204-O204)/O204*100</f>
        <v>13.481828839390387</v>
      </c>
      <c r="S204" s="39" t="s">
        <v>40</v>
      </c>
      <c r="T204" s="92">
        <v>41584</v>
      </c>
      <c r="U204" s="3"/>
      <c r="V204" s="98">
        <v>1335</v>
      </c>
      <c r="W204" s="98">
        <v>1389</v>
      </c>
      <c r="X204" s="3"/>
      <c r="Y204" s="202">
        <v>1379</v>
      </c>
      <c r="Z204" s="3">
        <v>5</v>
      </c>
    </row>
    <row r="205" spans="1:26" x14ac:dyDescent="0.2">
      <c r="A205" s="23">
        <v>200</v>
      </c>
      <c r="B205" s="64" t="s">
        <v>19</v>
      </c>
      <c r="C205" s="3">
        <v>20</v>
      </c>
      <c r="D205" s="17">
        <v>66289</v>
      </c>
      <c r="E205" s="3">
        <v>27820</v>
      </c>
      <c r="F205" s="3">
        <f t="shared" si="142"/>
        <v>37120</v>
      </c>
      <c r="G205" s="3">
        <v>40000</v>
      </c>
      <c r="H205" s="3">
        <v>41000</v>
      </c>
      <c r="I205" s="3"/>
      <c r="J205" s="3">
        <v>39000</v>
      </c>
      <c r="K205" s="3">
        <v>38000</v>
      </c>
      <c r="L205" s="3"/>
      <c r="M205" s="94" t="s">
        <v>30</v>
      </c>
      <c r="N205" s="170">
        <v>38000</v>
      </c>
      <c r="O205" s="23">
        <f t="shared" ref="O205" si="156">(C205*465)+N205</f>
        <v>47300</v>
      </c>
      <c r="P205" s="94">
        <f t="shared" ref="P205" si="157">O205-F205</f>
        <v>10180</v>
      </c>
      <c r="Q205" s="108">
        <f t="shared" ref="Q205" si="158">(P205/F205)*100</f>
        <v>27.424568965517242</v>
      </c>
      <c r="R205" s="108">
        <f t="shared" ref="R205" si="159">(D205-O205)/O205*100</f>
        <v>40.145877378435522</v>
      </c>
      <c r="S205" s="39" t="s">
        <v>40</v>
      </c>
      <c r="T205" s="92">
        <v>41585</v>
      </c>
      <c r="U205" s="3"/>
      <c r="V205" s="98">
        <v>1260</v>
      </c>
      <c r="W205" s="98">
        <v>1400</v>
      </c>
      <c r="X205" s="3"/>
      <c r="Y205" s="202">
        <v>1380</v>
      </c>
      <c r="Z205" s="3">
        <v>6</v>
      </c>
    </row>
    <row r="206" spans="1:26" x14ac:dyDescent="0.2">
      <c r="A206" s="23">
        <v>201</v>
      </c>
      <c r="B206" s="3" t="s">
        <v>18</v>
      </c>
      <c r="C206" s="3">
        <v>20</v>
      </c>
      <c r="D206" s="187">
        <v>170777</v>
      </c>
      <c r="E206" s="94">
        <v>103000</v>
      </c>
      <c r="F206" s="27">
        <f t="shared" si="142"/>
        <v>112300</v>
      </c>
      <c r="G206" s="3" t="s">
        <v>44</v>
      </c>
      <c r="H206" s="3">
        <v>134000</v>
      </c>
      <c r="I206" s="3"/>
      <c r="J206" s="3">
        <v>142000</v>
      </c>
      <c r="K206" s="3">
        <v>133500</v>
      </c>
      <c r="L206" s="3"/>
      <c r="M206" s="3">
        <v>141000</v>
      </c>
      <c r="N206" s="170">
        <v>133000</v>
      </c>
      <c r="O206" s="23">
        <f t="shared" ref="O206:O207" si="160">(C206*465)+N206</f>
        <v>142300</v>
      </c>
      <c r="P206" s="27">
        <f t="shared" si="144"/>
        <v>30000</v>
      </c>
      <c r="Q206" s="85">
        <f t="shared" si="145"/>
        <v>26.714158504007123</v>
      </c>
      <c r="R206" s="85">
        <f t="shared" si="155"/>
        <v>20.011946591707659</v>
      </c>
      <c r="S206" s="39" t="s">
        <v>40</v>
      </c>
      <c r="T206" s="92">
        <v>41585</v>
      </c>
      <c r="U206" s="3"/>
      <c r="V206" s="98">
        <v>1378</v>
      </c>
      <c r="W206" s="98">
        <v>1401</v>
      </c>
      <c r="X206" s="3"/>
      <c r="Y206" s="202">
        <v>1381</v>
      </c>
      <c r="Z206" s="3">
        <v>7</v>
      </c>
    </row>
    <row r="207" spans="1:26" x14ac:dyDescent="0.2">
      <c r="A207" s="23">
        <v>202</v>
      </c>
      <c r="B207" s="3" t="s">
        <v>32</v>
      </c>
      <c r="C207" s="3">
        <v>20</v>
      </c>
      <c r="D207" s="17">
        <v>56156</v>
      </c>
      <c r="E207" s="3">
        <v>26100</v>
      </c>
      <c r="F207" s="3">
        <f t="shared" si="142"/>
        <v>35400</v>
      </c>
      <c r="G207" s="3" t="s">
        <v>44</v>
      </c>
      <c r="H207" s="3">
        <v>39000</v>
      </c>
      <c r="I207" s="3"/>
      <c r="J207" s="3">
        <v>40000</v>
      </c>
      <c r="K207" s="3">
        <v>38000</v>
      </c>
      <c r="L207" s="3"/>
      <c r="M207" s="3" t="s">
        <v>44</v>
      </c>
      <c r="N207" s="170">
        <v>38000</v>
      </c>
      <c r="O207" s="23">
        <f t="shared" si="160"/>
        <v>47300</v>
      </c>
      <c r="P207" s="27">
        <f t="shared" si="144"/>
        <v>11900</v>
      </c>
      <c r="Q207" s="85">
        <f t="shared" si="145"/>
        <v>33.61581920903955</v>
      </c>
      <c r="R207" s="85">
        <f t="shared" si="155"/>
        <v>18.723044397463003</v>
      </c>
      <c r="S207" s="39" t="s">
        <v>40</v>
      </c>
      <c r="T207" s="92">
        <v>41585</v>
      </c>
      <c r="U207" s="3"/>
      <c r="V207" s="98">
        <v>1539</v>
      </c>
      <c r="W207" s="98">
        <v>1402</v>
      </c>
      <c r="X207" s="3"/>
      <c r="Y207" s="202">
        <v>1382</v>
      </c>
      <c r="Z207" s="3">
        <v>8</v>
      </c>
    </row>
    <row r="208" spans="1:26" x14ac:dyDescent="0.2">
      <c r="A208" s="23">
        <v>203</v>
      </c>
      <c r="B208" s="3" t="s">
        <v>25</v>
      </c>
      <c r="C208" s="3">
        <v>15</v>
      </c>
      <c r="D208" s="17">
        <v>101500</v>
      </c>
      <c r="E208" s="3">
        <v>63152</v>
      </c>
      <c r="F208" s="23">
        <f t="shared" ref="F208" si="161">(C208*465)+E208</f>
        <v>70127</v>
      </c>
      <c r="G208" s="3">
        <v>85000</v>
      </c>
      <c r="H208" s="3">
        <v>86000</v>
      </c>
      <c r="I208" s="3"/>
      <c r="J208" s="3">
        <v>89000</v>
      </c>
      <c r="K208" s="3">
        <v>85000</v>
      </c>
      <c r="L208" s="3"/>
      <c r="M208" s="3">
        <v>90000</v>
      </c>
      <c r="N208" s="170">
        <v>84000</v>
      </c>
      <c r="O208" s="23">
        <f t="shared" si="143"/>
        <v>90975</v>
      </c>
      <c r="P208" s="27">
        <f t="shared" ref="P208" si="162">O208-F208</f>
        <v>20848</v>
      </c>
      <c r="Q208" s="85">
        <f t="shared" ref="Q208" si="163">(P208/F208)*100</f>
        <v>29.728920387297329</v>
      </c>
      <c r="R208" s="83">
        <f t="shared" ref="R208" si="164">(D208-O208)/O208*100</f>
        <v>11.569112393514702</v>
      </c>
      <c r="S208" s="39" t="s">
        <v>40</v>
      </c>
      <c r="T208" s="92">
        <v>41585</v>
      </c>
      <c r="U208" s="3"/>
      <c r="V208" s="98">
        <v>953</v>
      </c>
      <c r="W208" s="98">
        <v>1403</v>
      </c>
      <c r="X208" s="3"/>
      <c r="Y208" s="202">
        <v>1383</v>
      </c>
      <c r="Z208" s="3">
        <v>9</v>
      </c>
    </row>
    <row r="209" spans="1:26" x14ac:dyDescent="0.2">
      <c r="A209" s="23">
        <v>204</v>
      </c>
      <c r="B209" s="3" t="s">
        <v>7</v>
      </c>
      <c r="C209" s="3">
        <v>20</v>
      </c>
      <c r="D209" s="187">
        <v>150556</v>
      </c>
      <c r="E209" s="94">
        <v>76470</v>
      </c>
      <c r="F209" s="27">
        <f t="shared" ref="F209:F214" si="165">(C209*465)+E209</f>
        <v>85770</v>
      </c>
      <c r="G209" s="94">
        <v>105000</v>
      </c>
      <c r="H209" s="3">
        <v>88000</v>
      </c>
      <c r="I209" s="3"/>
      <c r="J209" s="3">
        <v>102000</v>
      </c>
      <c r="K209" s="3">
        <v>101000</v>
      </c>
      <c r="L209" s="3"/>
      <c r="M209" s="3" t="s">
        <v>44</v>
      </c>
      <c r="N209" s="170">
        <v>88000</v>
      </c>
      <c r="O209" s="23">
        <f t="shared" si="143"/>
        <v>97300</v>
      </c>
      <c r="P209" s="27">
        <f t="shared" ref="P209:P214" si="166">O209-F209</f>
        <v>11530</v>
      </c>
      <c r="Q209" s="85">
        <f t="shared" ref="Q209:Q214" si="167">(P209/F209)*100</f>
        <v>13.442928762970736</v>
      </c>
      <c r="R209" s="85">
        <f t="shared" ref="R209:R214" si="168">(D209-O209)/O209*100</f>
        <v>54.733812949640296</v>
      </c>
      <c r="S209" s="39" t="s">
        <v>34</v>
      </c>
      <c r="T209" s="92">
        <v>41585</v>
      </c>
      <c r="U209" s="3">
        <f>K209-N209</f>
        <v>13000</v>
      </c>
      <c r="V209" s="98">
        <v>1618</v>
      </c>
      <c r="W209" s="98">
        <v>1404</v>
      </c>
      <c r="X209" s="3"/>
      <c r="Y209" s="202">
        <v>1384</v>
      </c>
      <c r="Z209" s="3">
        <v>10</v>
      </c>
    </row>
    <row r="210" spans="1:26" x14ac:dyDescent="0.2">
      <c r="A210" s="23">
        <v>205</v>
      </c>
      <c r="B210" s="3" t="s">
        <v>7</v>
      </c>
      <c r="C210" s="3">
        <v>20</v>
      </c>
      <c r="D210" s="187">
        <v>150556</v>
      </c>
      <c r="E210" s="94">
        <v>76470</v>
      </c>
      <c r="F210" s="27">
        <f t="shared" ref="F210:F212" si="169">(C210*465)+E210</f>
        <v>85770</v>
      </c>
      <c r="G210" s="94">
        <v>105000</v>
      </c>
      <c r="H210" s="3">
        <v>88000</v>
      </c>
      <c r="I210" s="3"/>
      <c r="J210" s="3">
        <v>102000</v>
      </c>
      <c r="K210" s="3">
        <v>101000</v>
      </c>
      <c r="L210" s="3"/>
      <c r="M210" s="3" t="s">
        <v>44</v>
      </c>
      <c r="N210" s="170">
        <v>88000</v>
      </c>
      <c r="O210" s="23">
        <f t="shared" ref="O210:O212" si="170">(C210*465)+N210</f>
        <v>97300</v>
      </c>
      <c r="P210" s="27">
        <f t="shared" ref="P210:P212" si="171">O210-F210</f>
        <v>11530</v>
      </c>
      <c r="Q210" s="85">
        <f t="shared" ref="Q210:Q212" si="172">(P210/F210)*100</f>
        <v>13.442928762970736</v>
      </c>
      <c r="R210" s="85">
        <f t="shared" ref="R210:R212" si="173">(D210-O210)/O210*100</f>
        <v>54.733812949640296</v>
      </c>
      <c r="S210" s="39" t="s">
        <v>34</v>
      </c>
      <c r="T210" s="92">
        <v>41585</v>
      </c>
      <c r="U210" s="3">
        <f>K210-N210</f>
        <v>13000</v>
      </c>
      <c r="V210" s="98">
        <v>1583</v>
      </c>
      <c r="W210" s="98">
        <v>1405</v>
      </c>
      <c r="X210" s="3"/>
      <c r="Y210" s="202">
        <v>1385</v>
      </c>
      <c r="Z210" s="3">
        <v>11</v>
      </c>
    </row>
    <row r="211" spans="1:26" x14ac:dyDescent="0.2">
      <c r="A211" s="23">
        <v>206</v>
      </c>
      <c r="B211" s="94" t="s">
        <v>13</v>
      </c>
      <c r="C211" s="94">
        <v>15</v>
      </c>
      <c r="D211" s="187">
        <v>73044</v>
      </c>
      <c r="E211" s="94">
        <v>26324</v>
      </c>
      <c r="F211" s="94">
        <f t="shared" si="169"/>
        <v>33299</v>
      </c>
      <c r="G211" s="94" t="s">
        <v>44</v>
      </c>
      <c r="H211" s="94">
        <v>40000</v>
      </c>
      <c r="I211" s="94"/>
      <c r="J211" s="94">
        <v>42000</v>
      </c>
      <c r="K211" s="94">
        <v>41000</v>
      </c>
      <c r="L211" s="94"/>
      <c r="M211" s="94" t="s">
        <v>44</v>
      </c>
      <c r="N211" s="170">
        <v>40000</v>
      </c>
      <c r="O211" s="27">
        <f t="shared" si="170"/>
        <v>46975</v>
      </c>
      <c r="P211" s="94">
        <f t="shared" si="171"/>
        <v>13676</v>
      </c>
      <c r="Q211" s="108">
        <f t="shared" si="172"/>
        <v>41.07030241148383</v>
      </c>
      <c r="R211" s="108">
        <f t="shared" si="173"/>
        <v>55.495476317189997</v>
      </c>
      <c r="S211" s="39" t="s">
        <v>34</v>
      </c>
      <c r="T211" s="95">
        <v>41586</v>
      </c>
      <c r="U211" s="94"/>
      <c r="V211" s="98">
        <v>1162</v>
      </c>
      <c r="W211" s="98">
        <v>1406</v>
      </c>
      <c r="X211" s="94"/>
      <c r="Y211" s="206">
        <v>1389</v>
      </c>
      <c r="Z211" s="3">
        <v>12</v>
      </c>
    </row>
    <row r="212" spans="1:26" x14ac:dyDescent="0.2">
      <c r="A212" s="23">
        <v>207</v>
      </c>
      <c r="B212" s="3" t="s">
        <v>62</v>
      </c>
      <c r="C212" s="3">
        <v>15</v>
      </c>
      <c r="D212" s="17">
        <v>41383</v>
      </c>
      <c r="E212" s="3">
        <v>19199</v>
      </c>
      <c r="F212" s="3">
        <f t="shared" si="169"/>
        <v>26174</v>
      </c>
      <c r="G212" s="3" t="s">
        <v>44</v>
      </c>
      <c r="H212" s="3">
        <v>24000</v>
      </c>
      <c r="I212" s="3"/>
      <c r="J212" s="3">
        <v>21500</v>
      </c>
      <c r="K212" s="3">
        <v>23000</v>
      </c>
      <c r="L212" s="3"/>
      <c r="M212" s="3">
        <v>24000</v>
      </c>
      <c r="N212" s="168">
        <v>21500</v>
      </c>
      <c r="O212" s="23">
        <f t="shared" si="170"/>
        <v>28475</v>
      </c>
      <c r="P212" s="3">
        <f t="shared" si="171"/>
        <v>2301</v>
      </c>
      <c r="Q212" s="42">
        <f t="shared" si="172"/>
        <v>8.791166806754795</v>
      </c>
      <c r="R212" s="42">
        <f t="shared" si="173"/>
        <v>45.330992098331869</v>
      </c>
      <c r="S212" s="38" t="s">
        <v>23</v>
      </c>
      <c r="T212" s="95">
        <v>41586</v>
      </c>
      <c r="U212" s="3"/>
      <c r="V212" s="98">
        <v>985</v>
      </c>
      <c r="W212" s="98">
        <v>1407</v>
      </c>
      <c r="X212" s="3"/>
      <c r="Y212" s="202">
        <v>1390</v>
      </c>
      <c r="Z212" s="3">
        <v>13</v>
      </c>
    </row>
    <row r="213" spans="1:26" x14ac:dyDescent="0.2">
      <c r="A213" s="23">
        <v>208</v>
      </c>
      <c r="B213" s="3" t="s">
        <v>33</v>
      </c>
      <c r="C213" s="3">
        <v>20</v>
      </c>
      <c r="D213" s="17">
        <v>36795</v>
      </c>
      <c r="E213" s="3">
        <v>17100</v>
      </c>
      <c r="F213" s="27">
        <f t="shared" si="165"/>
        <v>26400</v>
      </c>
      <c r="G213" s="3">
        <v>23000</v>
      </c>
      <c r="H213" s="3">
        <v>20500</v>
      </c>
      <c r="I213" s="3"/>
      <c r="J213" s="3">
        <v>21000</v>
      </c>
      <c r="K213" s="3">
        <v>22000</v>
      </c>
      <c r="L213" s="3"/>
      <c r="M213" s="3" t="s">
        <v>44</v>
      </c>
      <c r="N213" s="170">
        <v>20500</v>
      </c>
      <c r="O213" s="23">
        <f t="shared" si="143"/>
        <v>29800</v>
      </c>
      <c r="P213" s="27">
        <f t="shared" si="166"/>
        <v>3400</v>
      </c>
      <c r="Q213" s="85">
        <f t="shared" si="167"/>
        <v>12.878787878787879</v>
      </c>
      <c r="R213" s="85">
        <f t="shared" si="168"/>
        <v>23.473154362416107</v>
      </c>
      <c r="S213" s="39" t="s">
        <v>34</v>
      </c>
      <c r="T213" s="92">
        <v>41586</v>
      </c>
      <c r="U213" s="3"/>
      <c r="V213" s="98">
        <v>1313</v>
      </c>
      <c r="W213" s="98">
        <v>1408</v>
      </c>
      <c r="X213" s="3"/>
      <c r="Y213" s="202">
        <v>1391</v>
      </c>
      <c r="Z213" s="3">
        <v>14</v>
      </c>
    </row>
    <row r="214" spans="1:26" x14ac:dyDescent="0.2">
      <c r="A214" s="23">
        <v>209</v>
      </c>
      <c r="B214" s="64" t="s">
        <v>19</v>
      </c>
      <c r="C214" s="3">
        <v>20</v>
      </c>
      <c r="D214" s="17">
        <v>66289</v>
      </c>
      <c r="E214" s="3">
        <v>27820</v>
      </c>
      <c r="F214" s="3">
        <f t="shared" si="165"/>
        <v>37120</v>
      </c>
      <c r="G214" s="3" t="s">
        <v>44</v>
      </c>
      <c r="H214" s="3">
        <v>40000</v>
      </c>
      <c r="I214" s="3"/>
      <c r="J214" s="3">
        <v>37000</v>
      </c>
      <c r="K214" s="3">
        <v>38000</v>
      </c>
      <c r="L214" s="3"/>
      <c r="M214" s="3">
        <v>39000</v>
      </c>
      <c r="N214" s="168">
        <v>36500</v>
      </c>
      <c r="O214" s="23">
        <f t="shared" ref="O214" si="174">(C214*465)+N214</f>
        <v>45800</v>
      </c>
      <c r="P214" s="3">
        <f t="shared" si="166"/>
        <v>8680</v>
      </c>
      <c r="Q214" s="42">
        <f t="shared" si="167"/>
        <v>23.383620689655171</v>
      </c>
      <c r="R214" s="42">
        <f t="shared" si="168"/>
        <v>44.735807860262014</v>
      </c>
      <c r="S214" s="38" t="s">
        <v>23</v>
      </c>
      <c r="T214" s="95">
        <v>41586</v>
      </c>
      <c r="U214" s="3"/>
      <c r="V214" s="98">
        <v>1229</v>
      </c>
      <c r="W214" s="98">
        <v>1410</v>
      </c>
      <c r="X214" s="3"/>
      <c r="Y214" s="202">
        <v>1392</v>
      </c>
      <c r="Z214" s="3">
        <v>15</v>
      </c>
    </row>
    <row r="215" spans="1:26" x14ac:dyDescent="0.2">
      <c r="A215" s="23">
        <v>210</v>
      </c>
      <c r="B215" s="3" t="s">
        <v>14</v>
      </c>
      <c r="C215" s="3">
        <v>20</v>
      </c>
      <c r="D215" s="17">
        <v>89133</v>
      </c>
      <c r="E215" s="3">
        <v>41990</v>
      </c>
      <c r="F215" s="3">
        <f t="shared" ref="F215:F221" si="175">(C215*465)+E215</f>
        <v>51290</v>
      </c>
      <c r="G215" s="3" t="s">
        <v>44</v>
      </c>
      <c r="H215" s="3">
        <v>56000</v>
      </c>
      <c r="I215" s="3"/>
      <c r="J215" s="3">
        <v>57000</v>
      </c>
      <c r="K215" s="3">
        <v>55000</v>
      </c>
      <c r="L215" s="3"/>
      <c r="M215" s="3" t="s">
        <v>44</v>
      </c>
      <c r="N215" s="168">
        <v>55000</v>
      </c>
      <c r="O215" s="23">
        <f t="shared" si="143"/>
        <v>64300</v>
      </c>
      <c r="P215" s="3">
        <f t="shared" ref="P215:P229" si="176">O215-F215</f>
        <v>13010</v>
      </c>
      <c r="Q215" s="42">
        <f t="shared" ref="Q215:Q227" si="177">(P215/F215)*100</f>
        <v>25.365568336907778</v>
      </c>
      <c r="R215" s="42">
        <f t="shared" ref="R215:R240" si="178">(D215-O215)/O215*100</f>
        <v>38.620528771384137</v>
      </c>
      <c r="S215" s="39" t="s">
        <v>40</v>
      </c>
      <c r="T215" s="95">
        <v>41586</v>
      </c>
      <c r="U215" s="3"/>
      <c r="V215" s="98">
        <v>1364</v>
      </c>
      <c r="W215" s="98">
        <v>1409</v>
      </c>
      <c r="X215" s="3"/>
      <c r="Y215" s="202">
        <v>1393</v>
      </c>
      <c r="Z215" s="3">
        <v>16</v>
      </c>
    </row>
    <row r="216" spans="1:26" x14ac:dyDescent="0.2">
      <c r="A216" s="23">
        <v>211</v>
      </c>
      <c r="B216" s="64" t="s">
        <v>31</v>
      </c>
      <c r="C216" s="3">
        <v>16</v>
      </c>
      <c r="D216" s="187">
        <v>65493</v>
      </c>
      <c r="E216" s="94">
        <v>34400</v>
      </c>
      <c r="F216" s="94">
        <f t="shared" si="175"/>
        <v>41840</v>
      </c>
      <c r="G216" s="3" t="s">
        <v>176</v>
      </c>
      <c r="H216" s="3" t="s">
        <v>175</v>
      </c>
      <c r="I216" s="3"/>
      <c r="J216" s="3" t="s">
        <v>44</v>
      </c>
      <c r="K216" s="3" t="s">
        <v>177</v>
      </c>
      <c r="L216" s="3"/>
      <c r="M216" s="3" t="s">
        <v>44</v>
      </c>
      <c r="N216" s="168">
        <v>50600</v>
      </c>
      <c r="O216" s="23">
        <f t="shared" si="143"/>
        <v>58040</v>
      </c>
      <c r="P216" s="3">
        <f t="shared" si="176"/>
        <v>16200</v>
      </c>
      <c r="Q216" s="42">
        <f t="shared" si="177"/>
        <v>38.718929254302104</v>
      </c>
      <c r="R216" s="42">
        <f t="shared" si="178"/>
        <v>12.841144038594074</v>
      </c>
      <c r="S216" s="38" t="s">
        <v>40</v>
      </c>
      <c r="T216" s="95">
        <v>41587</v>
      </c>
      <c r="U216" s="3"/>
      <c r="V216" s="98">
        <v>1216</v>
      </c>
      <c r="W216" s="98">
        <v>1411</v>
      </c>
      <c r="X216" s="3"/>
      <c r="Y216" s="202">
        <v>1399</v>
      </c>
      <c r="Z216" s="3">
        <v>17</v>
      </c>
    </row>
    <row r="217" spans="1:26" x14ac:dyDescent="0.2">
      <c r="A217" s="23">
        <v>212</v>
      </c>
      <c r="B217" s="3" t="s">
        <v>7</v>
      </c>
      <c r="C217" s="3">
        <v>20</v>
      </c>
      <c r="D217" s="187">
        <v>150556</v>
      </c>
      <c r="E217" s="94">
        <v>76470</v>
      </c>
      <c r="F217" s="27">
        <f t="shared" si="175"/>
        <v>85770</v>
      </c>
      <c r="G217" s="3">
        <v>104000</v>
      </c>
      <c r="H217" s="3">
        <v>90000</v>
      </c>
      <c r="I217" s="3"/>
      <c r="J217" s="3">
        <v>105000</v>
      </c>
      <c r="K217" s="3">
        <v>103000</v>
      </c>
      <c r="L217" s="3"/>
      <c r="M217" s="3" t="s">
        <v>44</v>
      </c>
      <c r="N217" s="168">
        <v>90000</v>
      </c>
      <c r="O217" s="23">
        <f t="shared" si="143"/>
        <v>99300</v>
      </c>
      <c r="P217" s="3">
        <f t="shared" si="176"/>
        <v>13530</v>
      </c>
      <c r="Q217" s="42">
        <f t="shared" si="177"/>
        <v>15.774746414830359</v>
      </c>
      <c r="R217" s="42">
        <f t="shared" si="178"/>
        <v>51.617321248741192</v>
      </c>
      <c r="S217" s="38" t="s">
        <v>34</v>
      </c>
      <c r="T217" s="92">
        <v>41589</v>
      </c>
      <c r="U217" s="3">
        <f>K217-N217</f>
        <v>13000</v>
      </c>
      <c r="V217" s="98">
        <v>1689</v>
      </c>
      <c r="W217" s="98">
        <v>1412</v>
      </c>
      <c r="X217" s="3"/>
      <c r="Y217" s="202">
        <v>1403</v>
      </c>
      <c r="Z217" s="3">
        <v>18</v>
      </c>
    </row>
    <row r="218" spans="1:26" x14ac:dyDescent="0.2">
      <c r="A218" s="23">
        <v>213</v>
      </c>
      <c r="B218" s="3" t="s">
        <v>15</v>
      </c>
      <c r="C218" s="3">
        <v>20</v>
      </c>
      <c r="D218" s="17">
        <v>113333</v>
      </c>
      <c r="E218" s="3">
        <v>49520</v>
      </c>
      <c r="F218" s="3">
        <f t="shared" si="175"/>
        <v>58820</v>
      </c>
      <c r="G218" s="3">
        <v>66000</v>
      </c>
      <c r="H218" s="3">
        <v>65000</v>
      </c>
      <c r="I218" s="3"/>
      <c r="J218" s="3">
        <v>66000</v>
      </c>
      <c r="K218" s="3">
        <v>65000</v>
      </c>
      <c r="L218" s="3"/>
      <c r="M218" s="3">
        <v>64500</v>
      </c>
      <c r="N218" s="168">
        <v>64500</v>
      </c>
      <c r="O218" s="23">
        <f t="shared" si="143"/>
        <v>73800</v>
      </c>
      <c r="P218" s="3">
        <f t="shared" si="176"/>
        <v>14980</v>
      </c>
      <c r="Q218" s="42">
        <f t="shared" si="177"/>
        <v>25.467528051683104</v>
      </c>
      <c r="R218" s="42">
        <f t="shared" si="178"/>
        <v>53.567750677506773</v>
      </c>
      <c r="S218" s="38" t="s">
        <v>108</v>
      </c>
      <c r="T218" s="92">
        <v>41589</v>
      </c>
      <c r="U218" s="3"/>
      <c r="V218" s="98">
        <v>1609</v>
      </c>
      <c r="W218" s="98">
        <v>1413</v>
      </c>
      <c r="X218" s="3"/>
      <c r="Y218" s="202">
        <v>1404</v>
      </c>
      <c r="Z218" s="3">
        <v>19</v>
      </c>
    </row>
    <row r="219" spans="1:26" x14ac:dyDescent="0.2">
      <c r="A219" s="23">
        <v>214</v>
      </c>
      <c r="B219" s="3" t="s">
        <v>17</v>
      </c>
      <c r="C219" s="3">
        <v>20</v>
      </c>
      <c r="D219" s="17">
        <v>65267</v>
      </c>
      <c r="E219" s="3">
        <v>28895</v>
      </c>
      <c r="F219" s="3">
        <f t="shared" si="175"/>
        <v>38195</v>
      </c>
      <c r="G219" s="3">
        <v>45500</v>
      </c>
      <c r="H219" s="3">
        <v>46000</v>
      </c>
      <c r="I219" s="3"/>
      <c r="J219" s="3">
        <v>45000</v>
      </c>
      <c r="K219" s="3">
        <v>44500</v>
      </c>
      <c r="L219" s="3"/>
      <c r="M219" s="3" t="s">
        <v>173</v>
      </c>
      <c r="N219" s="168">
        <v>44000</v>
      </c>
      <c r="O219" s="23">
        <f t="shared" si="143"/>
        <v>53300</v>
      </c>
      <c r="P219" s="3">
        <f t="shared" si="176"/>
        <v>15105</v>
      </c>
      <c r="Q219" s="42">
        <f t="shared" si="177"/>
        <v>39.547061133656236</v>
      </c>
      <c r="R219" s="42">
        <f t="shared" si="178"/>
        <v>22.452157598499063</v>
      </c>
      <c r="S219" s="38" t="s">
        <v>40</v>
      </c>
      <c r="T219" s="92">
        <v>41589</v>
      </c>
      <c r="U219" s="3"/>
      <c r="V219" s="98">
        <v>1304</v>
      </c>
      <c r="W219" s="98">
        <v>1414</v>
      </c>
      <c r="X219" s="3"/>
      <c r="Y219" s="202">
        <v>1405</v>
      </c>
      <c r="Z219" s="3">
        <v>20</v>
      </c>
    </row>
    <row r="220" spans="1:26" x14ac:dyDescent="0.2">
      <c r="A220" s="23">
        <v>215</v>
      </c>
      <c r="B220" s="3" t="s">
        <v>39</v>
      </c>
      <c r="C220" s="3">
        <v>15</v>
      </c>
      <c r="D220" s="17">
        <v>85533</v>
      </c>
      <c r="E220" s="3">
        <v>49050</v>
      </c>
      <c r="F220" s="3">
        <f t="shared" si="175"/>
        <v>56025</v>
      </c>
      <c r="G220" s="3">
        <v>71000</v>
      </c>
      <c r="H220" s="3">
        <v>70500</v>
      </c>
      <c r="I220" s="3"/>
      <c r="J220" s="3" t="s">
        <v>44</v>
      </c>
      <c r="K220" s="3">
        <v>69500</v>
      </c>
      <c r="L220" s="3"/>
      <c r="M220" s="3">
        <v>72000</v>
      </c>
      <c r="N220" s="168">
        <v>69500</v>
      </c>
      <c r="O220" s="23">
        <f t="shared" si="143"/>
        <v>76475</v>
      </c>
      <c r="P220" s="3">
        <f t="shared" si="176"/>
        <v>20450</v>
      </c>
      <c r="Q220" s="42">
        <f t="shared" si="177"/>
        <v>36.501561802766624</v>
      </c>
      <c r="R220" s="42">
        <f t="shared" si="178"/>
        <v>11.844393592677346</v>
      </c>
      <c r="S220" s="38" t="s">
        <v>40</v>
      </c>
      <c r="T220" s="92">
        <v>41590</v>
      </c>
      <c r="U220" s="3"/>
      <c r="V220" s="98">
        <v>1081</v>
      </c>
      <c r="W220" s="98">
        <v>1415</v>
      </c>
      <c r="X220" s="3"/>
      <c r="Y220" s="202">
        <v>1407</v>
      </c>
      <c r="Z220" s="3">
        <v>21</v>
      </c>
    </row>
    <row r="221" spans="1:26" x14ac:dyDescent="0.2">
      <c r="A221" s="23">
        <v>216</v>
      </c>
      <c r="B221" s="3" t="s">
        <v>65</v>
      </c>
      <c r="C221" s="3">
        <v>20</v>
      </c>
      <c r="D221" s="17">
        <v>92777</v>
      </c>
      <c r="E221" s="3">
        <v>40490</v>
      </c>
      <c r="F221" s="3">
        <f t="shared" si="175"/>
        <v>49790</v>
      </c>
      <c r="G221" s="3">
        <v>66000</v>
      </c>
      <c r="H221" s="3">
        <v>65000</v>
      </c>
      <c r="I221" s="3"/>
      <c r="J221" s="3">
        <v>65500</v>
      </c>
      <c r="K221" s="3">
        <v>64500</v>
      </c>
      <c r="L221" s="3"/>
      <c r="M221" s="3">
        <v>66000</v>
      </c>
      <c r="N221" s="168">
        <v>64000</v>
      </c>
      <c r="O221" s="23">
        <f t="shared" si="143"/>
        <v>73300</v>
      </c>
      <c r="P221" s="27">
        <f t="shared" si="176"/>
        <v>23510</v>
      </c>
      <c r="Q221" s="85">
        <f t="shared" si="177"/>
        <v>47.218316931110664</v>
      </c>
      <c r="R221" s="85">
        <f t="shared" si="178"/>
        <v>26.571623465211459</v>
      </c>
      <c r="S221" s="38" t="s">
        <v>40</v>
      </c>
      <c r="T221" s="92">
        <v>41591</v>
      </c>
      <c r="U221" s="3"/>
      <c r="V221" s="98">
        <v>1288</v>
      </c>
      <c r="W221" s="98">
        <v>1416</v>
      </c>
      <c r="X221" s="3"/>
      <c r="Y221" s="202">
        <v>1417</v>
      </c>
      <c r="Z221" s="3">
        <v>22</v>
      </c>
    </row>
    <row r="222" spans="1:26" x14ac:dyDescent="0.2">
      <c r="A222" s="23">
        <v>217</v>
      </c>
      <c r="B222" s="64" t="s">
        <v>19</v>
      </c>
      <c r="C222" s="3">
        <v>20</v>
      </c>
      <c r="D222" s="17">
        <v>66289</v>
      </c>
      <c r="E222" s="3">
        <v>27820</v>
      </c>
      <c r="F222" s="3">
        <f t="shared" ref="F222:F226" si="179">(C222*465)+E222</f>
        <v>37120</v>
      </c>
      <c r="G222" s="3">
        <v>37000</v>
      </c>
      <c r="H222" s="3">
        <v>38000</v>
      </c>
      <c r="I222" s="3"/>
      <c r="J222" s="3" t="s">
        <v>44</v>
      </c>
      <c r="K222" s="3">
        <v>36500</v>
      </c>
      <c r="L222" s="3"/>
      <c r="M222" s="3">
        <v>38000</v>
      </c>
      <c r="N222" s="168">
        <v>36500</v>
      </c>
      <c r="O222" s="23">
        <f t="shared" si="143"/>
        <v>45800</v>
      </c>
      <c r="P222" s="3">
        <f t="shared" si="176"/>
        <v>8680</v>
      </c>
      <c r="Q222" s="42">
        <f t="shared" si="177"/>
        <v>23.383620689655171</v>
      </c>
      <c r="R222" s="42">
        <f t="shared" si="178"/>
        <v>44.735807860262014</v>
      </c>
      <c r="S222" s="38" t="s">
        <v>40</v>
      </c>
      <c r="T222" s="92">
        <v>41591</v>
      </c>
      <c r="U222" s="3"/>
      <c r="V222" s="98">
        <v>1206</v>
      </c>
      <c r="W222" s="98">
        <v>1417</v>
      </c>
      <c r="X222" s="3"/>
      <c r="Y222" s="202">
        <v>1416</v>
      </c>
      <c r="Z222" s="3">
        <v>23</v>
      </c>
    </row>
    <row r="223" spans="1:26" x14ac:dyDescent="0.2">
      <c r="A223" s="23">
        <v>218</v>
      </c>
      <c r="B223" s="3" t="s">
        <v>17</v>
      </c>
      <c r="C223" s="3">
        <v>15</v>
      </c>
      <c r="D223" s="17">
        <v>49650</v>
      </c>
      <c r="E223" s="3">
        <v>23622</v>
      </c>
      <c r="F223" s="3">
        <f t="shared" si="179"/>
        <v>30597</v>
      </c>
      <c r="G223" s="3">
        <v>35000</v>
      </c>
      <c r="H223" s="3">
        <v>36000</v>
      </c>
      <c r="I223" s="3"/>
      <c r="J223" s="3">
        <v>38000</v>
      </c>
      <c r="K223" s="3">
        <v>36000</v>
      </c>
      <c r="L223" s="3"/>
      <c r="M223" s="3" t="s">
        <v>44</v>
      </c>
      <c r="N223" s="168">
        <v>35000</v>
      </c>
      <c r="O223" s="23">
        <f t="shared" si="143"/>
        <v>41975</v>
      </c>
      <c r="P223" s="3">
        <f t="shared" si="176"/>
        <v>11378</v>
      </c>
      <c r="Q223" s="42">
        <f t="shared" si="177"/>
        <v>37.186652286171842</v>
      </c>
      <c r="R223" s="42">
        <f t="shared" si="178"/>
        <v>18.284693269803455</v>
      </c>
      <c r="S223" s="38" t="s">
        <v>3</v>
      </c>
      <c r="T223" s="92">
        <v>41593</v>
      </c>
      <c r="U223" s="3"/>
      <c r="V223" s="98">
        <v>1051</v>
      </c>
      <c r="W223" s="98">
        <v>1418</v>
      </c>
      <c r="X223" s="3"/>
      <c r="Y223" s="202">
        <v>1421</v>
      </c>
      <c r="Z223" s="3">
        <v>24</v>
      </c>
    </row>
    <row r="224" spans="1:26" x14ac:dyDescent="0.2">
      <c r="A224" s="23">
        <v>219</v>
      </c>
      <c r="B224" s="3" t="s">
        <v>14</v>
      </c>
      <c r="C224" s="3">
        <v>16</v>
      </c>
      <c r="D224" s="17">
        <v>71307</v>
      </c>
      <c r="E224" s="3">
        <v>36615</v>
      </c>
      <c r="F224" s="3">
        <f t="shared" si="179"/>
        <v>44055</v>
      </c>
      <c r="G224" s="3">
        <v>48000</v>
      </c>
      <c r="H224" s="3">
        <v>49000</v>
      </c>
      <c r="I224" s="3"/>
      <c r="J224" s="3">
        <v>47500</v>
      </c>
      <c r="K224" s="3">
        <v>47000</v>
      </c>
      <c r="L224" s="3"/>
      <c r="M224" s="3">
        <v>48000</v>
      </c>
      <c r="N224" s="168">
        <v>46500</v>
      </c>
      <c r="O224" s="23">
        <f t="shared" si="143"/>
        <v>53940</v>
      </c>
      <c r="P224" s="3">
        <f t="shared" si="176"/>
        <v>9885</v>
      </c>
      <c r="Q224" s="42">
        <f t="shared" si="177"/>
        <v>22.437861763704461</v>
      </c>
      <c r="R224" s="42">
        <f t="shared" si="178"/>
        <v>32.196885428253616</v>
      </c>
      <c r="S224" s="38" t="s">
        <v>40</v>
      </c>
      <c r="T224" s="92">
        <v>41593</v>
      </c>
      <c r="U224" s="3"/>
      <c r="V224" s="98">
        <v>1082</v>
      </c>
      <c r="W224" s="98">
        <v>1419</v>
      </c>
      <c r="X224" s="3"/>
      <c r="Y224" s="202">
        <v>1422</v>
      </c>
      <c r="Z224" s="3">
        <v>25</v>
      </c>
    </row>
    <row r="225" spans="1:26" x14ac:dyDescent="0.2">
      <c r="A225" s="23">
        <v>220</v>
      </c>
      <c r="B225" s="3" t="s">
        <v>14</v>
      </c>
      <c r="C225" s="3">
        <v>16</v>
      </c>
      <c r="D225" s="17">
        <v>71307</v>
      </c>
      <c r="E225" s="3">
        <v>36615</v>
      </c>
      <c r="F225" s="3">
        <f t="shared" si="179"/>
        <v>44055</v>
      </c>
      <c r="G225" s="3">
        <v>48000</v>
      </c>
      <c r="H225" s="3">
        <v>49000</v>
      </c>
      <c r="I225" s="3"/>
      <c r="J225" s="3">
        <v>47500</v>
      </c>
      <c r="K225" s="3">
        <v>47000</v>
      </c>
      <c r="L225" s="3"/>
      <c r="M225" s="3">
        <v>48000</v>
      </c>
      <c r="N225" s="168">
        <v>46500</v>
      </c>
      <c r="O225" s="23">
        <f t="shared" si="143"/>
        <v>53940</v>
      </c>
      <c r="P225" s="3">
        <f t="shared" si="176"/>
        <v>9885</v>
      </c>
      <c r="Q225" s="42">
        <f t="shared" si="177"/>
        <v>22.437861763704461</v>
      </c>
      <c r="R225" s="42">
        <f t="shared" si="178"/>
        <v>32.196885428253616</v>
      </c>
      <c r="S225" s="38" t="s">
        <v>40</v>
      </c>
      <c r="T225" s="92">
        <v>41593</v>
      </c>
      <c r="U225" s="3"/>
      <c r="V225" s="98">
        <v>1093</v>
      </c>
      <c r="W225" s="98">
        <v>1460</v>
      </c>
      <c r="X225" s="3"/>
      <c r="Y225" s="202">
        <v>1423</v>
      </c>
      <c r="Z225" s="3">
        <v>26</v>
      </c>
    </row>
    <row r="226" spans="1:26" x14ac:dyDescent="0.2">
      <c r="A226" s="23">
        <v>221</v>
      </c>
      <c r="B226" s="3" t="s">
        <v>15</v>
      </c>
      <c r="C226" s="3">
        <v>20</v>
      </c>
      <c r="D226" s="17">
        <v>114733</v>
      </c>
      <c r="E226" s="3">
        <v>49520</v>
      </c>
      <c r="F226" s="3">
        <f t="shared" si="179"/>
        <v>58820</v>
      </c>
      <c r="G226" s="3">
        <v>66000</v>
      </c>
      <c r="H226" s="3">
        <v>67000</v>
      </c>
      <c r="I226" s="3"/>
      <c r="J226" s="3">
        <v>66000</v>
      </c>
      <c r="K226" s="3">
        <v>65000</v>
      </c>
      <c r="L226" s="3"/>
      <c r="M226" s="3">
        <v>66500</v>
      </c>
      <c r="N226" s="168">
        <v>65000</v>
      </c>
      <c r="O226" s="23">
        <f t="shared" si="143"/>
        <v>74300</v>
      </c>
      <c r="P226" s="3">
        <f t="shared" si="176"/>
        <v>15480</v>
      </c>
      <c r="Q226" s="42">
        <f t="shared" si="177"/>
        <v>26.317579054743284</v>
      </c>
      <c r="R226" s="42">
        <f t="shared" si="178"/>
        <v>54.418573351278596</v>
      </c>
      <c r="S226" s="38" t="s">
        <v>40</v>
      </c>
      <c r="T226" s="92">
        <v>41593</v>
      </c>
      <c r="U226" s="3"/>
      <c r="V226" s="98">
        <v>1590</v>
      </c>
      <c r="W226" s="98">
        <v>1461</v>
      </c>
      <c r="X226" s="3"/>
      <c r="Y226" s="202">
        <v>1424</v>
      </c>
      <c r="Z226" s="3">
        <v>27</v>
      </c>
    </row>
    <row r="227" spans="1:26" x14ac:dyDescent="0.2">
      <c r="A227" s="23">
        <v>222</v>
      </c>
      <c r="B227" s="64" t="s">
        <v>19</v>
      </c>
      <c r="C227" s="3">
        <v>20</v>
      </c>
      <c r="D227" s="17">
        <v>66289</v>
      </c>
      <c r="E227" s="3">
        <v>27820</v>
      </c>
      <c r="F227" s="3">
        <f t="shared" ref="F227:F231" si="180">(C227*465)+E227</f>
        <v>37120</v>
      </c>
      <c r="G227" s="3">
        <v>39000</v>
      </c>
      <c r="H227" s="3">
        <v>39500</v>
      </c>
      <c r="I227" s="3"/>
      <c r="J227" s="3">
        <v>40000</v>
      </c>
      <c r="K227" s="3">
        <v>39000</v>
      </c>
      <c r="L227" s="3"/>
      <c r="M227" s="3" t="s">
        <v>44</v>
      </c>
      <c r="N227" s="168">
        <v>38500</v>
      </c>
      <c r="O227" s="23">
        <f t="shared" si="143"/>
        <v>47800</v>
      </c>
      <c r="P227" s="3">
        <f t="shared" si="176"/>
        <v>10680</v>
      </c>
      <c r="Q227" s="42">
        <f t="shared" si="177"/>
        <v>28.771551724137932</v>
      </c>
      <c r="R227" s="42">
        <f t="shared" si="178"/>
        <v>38.679916317991633</v>
      </c>
      <c r="S227" s="38" t="s">
        <v>3</v>
      </c>
      <c r="T227" s="92">
        <v>41594</v>
      </c>
      <c r="U227" s="3"/>
      <c r="V227" s="98">
        <v>1279</v>
      </c>
      <c r="W227" s="98">
        <v>1462</v>
      </c>
      <c r="X227" s="3"/>
      <c r="Y227" s="202">
        <v>1426</v>
      </c>
      <c r="Z227" s="3">
        <v>28</v>
      </c>
    </row>
    <row r="228" spans="1:26" x14ac:dyDescent="0.2">
      <c r="A228" s="23">
        <v>223</v>
      </c>
      <c r="B228" s="3" t="s">
        <v>7</v>
      </c>
      <c r="C228" s="3">
        <v>20</v>
      </c>
      <c r="D228" s="17">
        <v>152889</v>
      </c>
      <c r="E228" s="3">
        <v>76470</v>
      </c>
      <c r="F228" s="23">
        <f t="shared" si="180"/>
        <v>85770</v>
      </c>
      <c r="G228" s="3">
        <v>105000</v>
      </c>
      <c r="H228" s="3"/>
      <c r="I228" s="3"/>
      <c r="J228" s="3">
        <v>106000</v>
      </c>
      <c r="K228" s="3">
        <v>106000</v>
      </c>
      <c r="L228" s="3"/>
      <c r="M228" s="3" t="s">
        <v>44</v>
      </c>
      <c r="N228" s="168">
        <v>104500</v>
      </c>
      <c r="O228" s="23">
        <f t="shared" si="143"/>
        <v>113800</v>
      </c>
      <c r="P228" s="3">
        <f t="shared" si="176"/>
        <v>28030</v>
      </c>
      <c r="Q228" s="42">
        <f>(P228/F228)*100</f>
        <v>32.68042439081264</v>
      </c>
      <c r="R228" s="42">
        <f t="shared" si="178"/>
        <v>34.348857644991213</v>
      </c>
      <c r="S228" s="38" t="s">
        <v>3</v>
      </c>
      <c r="T228" s="92">
        <v>41597</v>
      </c>
      <c r="U228" s="3"/>
      <c r="V228" s="98">
        <v>1723</v>
      </c>
      <c r="W228" s="98">
        <v>1463</v>
      </c>
      <c r="X228" s="3"/>
      <c r="Y228" s="202">
        <v>1427</v>
      </c>
      <c r="Z228" s="3">
        <v>29</v>
      </c>
    </row>
    <row r="229" spans="1:26" x14ac:dyDescent="0.2">
      <c r="A229" s="23">
        <v>224</v>
      </c>
      <c r="B229" s="3" t="s">
        <v>62</v>
      </c>
      <c r="C229" s="3">
        <v>20</v>
      </c>
      <c r="D229" s="17">
        <v>55177</v>
      </c>
      <c r="E229" s="3">
        <v>23485</v>
      </c>
      <c r="F229" s="23">
        <f t="shared" si="180"/>
        <v>32785</v>
      </c>
      <c r="G229" s="3">
        <v>29000</v>
      </c>
      <c r="H229" s="3">
        <v>29500</v>
      </c>
      <c r="I229" s="3"/>
      <c r="J229" s="3">
        <v>30000</v>
      </c>
      <c r="K229" s="3">
        <v>28500</v>
      </c>
      <c r="L229" s="3"/>
      <c r="M229" s="3" t="s">
        <v>44</v>
      </c>
      <c r="N229" s="168">
        <v>28000</v>
      </c>
      <c r="O229" s="23">
        <f t="shared" si="143"/>
        <v>37300</v>
      </c>
      <c r="P229" s="3">
        <f t="shared" si="176"/>
        <v>4515</v>
      </c>
      <c r="Q229" s="42">
        <f>(P229/F229)*100</f>
        <v>13.771541863657161</v>
      </c>
      <c r="R229" s="42">
        <f t="shared" si="178"/>
        <v>47.927613941018762</v>
      </c>
      <c r="S229" s="38" t="s">
        <v>40</v>
      </c>
      <c r="T229" s="92">
        <v>41596</v>
      </c>
      <c r="U229" s="3"/>
      <c r="V229" s="98">
        <v>1293</v>
      </c>
      <c r="W229" s="98">
        <v>1464</v>
      </c>
      <c r="X229" s="3"/>
      <c r="Y229" s="202">
        <v>1432</v>
      </c>
      <c r="Z229" s="3">
        <v>30</v>
      </c>
    </row>
    <row r="230" spans="1:26" x14ac:dyDescent="0.2">
      <c r="A230" s="23">
        <v>225</v>
      </c>
      <c r="B230" s="3" t="s">
        <v>31</v>
      </c>
      <c r="C230" s="3">
        <v>20</v>
      </c>
      <c r="D230" s="17">
        <v>81867</v>
      </c>
      <c r="E230" s="3">
        <v>39450</v>
      </c>
      <c r="F230" s="3">
        <f t="shared" si="180"/>
        <v>48750</v>
      </c>
      <c r="G230" s="3">
        <v>60000</v>
      </c>
      <c r="H230" s="3">
        <v>59000</v>
      </c>
      <c r="I230" s="3"/>
      <c r="J230" s="3" t="s">
        <v>44</v>
      </c>
      <c r="K230" s="3">
        <v>59000</v>
      </c>
      <c r="L230" s="3"/>
      <c r="M230" s="3">
        <v>60000</v>
      </c>
      <c r="N230" s="168">
        <v>58000</v>
      </c>
      <c r="O230" s="23">
        <f t="shared" ref="O230" si="181">(C230*465)+N230</f>
        <v>67300</v>
      </c>
      <c r="P230" s="3">
        <f t="shared" ref="P230" si="182">O230-F230</f>
        <v>18550</v>
      </c>
      <c r="Q230" s="42">
        <f>(P230/F230)*100</f>
        <v>38.051282051282051</v>
      </c>
      <c r="R230" s="42">
        <f t="shared" si="178"/>
        <v>21.644873699851409</v>
      </c>
      <c r="S230" s="38" t="s">
        <v>40</v>
      </c>
      <c r="T230" s="92">
        <v>41597</v>
      </c>
      <c r="U230" s="3"/>
      <c r="V230" s="98">
        <v>1635</v>
      </c>
      <c r="W230" s="98">
        <v>1465</v>
      </c>
      <c r="X230" s="3"/>
      <c r="Y230" s="202">
        <v>1438</v>
      </c>
      <c r="Z230" s="3">
        <v>31</v>
      </c>
    </row>
    <row r="231" spans="1:26" x14ac:dyDescent="0.2">
      <c r="A231" s="23">
        <v>226</v>
      </c>
      <c r="B231" s="3" t="s">
        <v>18</v>
      </c>
      <c r="C231" s="3">
        <v>20</v>
      </c>
      <c r="D231" s="17">
        <v>173311</v>
      </c>
      <c r="E231" s="3">
        <v>100000</v>
      </c>
      <c r="F231" s="3">
        <f t="shared" si="180"/>
        <v>109300</v>
      </c>
      <c r="G231" s="3">
        <v>135000</v>
      </c>
      <c r="H231" s="3">
        <v>134500</v>
      </c>
      <c r="I231" s="3"/>
      <c r="J231" s="3" t="s">
        <v>44</v>
      </c>
      <c r="K231" s="3">
        <v>133500</v>
      </c>
      <c r="L231" s="3"/>
      <c r="M231" s="3">
        <v>136000</v>
      </c>
      <c r="N231" s="168">
        <v>133500</v>
      </c>
      <c r="O231" s="23">
        <f t="shared" ref="O231:O240" si="183">(C231*465)+N231</f>
        <v>142800</v>
      </c>
      <c r="P231" s="3">
        <f t="shared" ref="P231:P240" si="184">O231-F231</f>
        <v>33500</v>
      </c>
      <c r="Q231" s="42">
        <f>(P231/F231)*100</f>
        <v>30.649588289112533</v>
      </c>
      <c r="R231" s="42">
        <f t="shared" si="178"/>
        <v>21.366246498599438</v>
      </c>
      <c r="S231" s="38" t="s">
        <v>40</v>
      </c>
      <c r="T231" s="92">
        <v>41597</v>
      </c>
      <c r="U231" s="3"/>
      <c r="V231" s="98">
        <v>1611</v>
      </c>
      <c r="W231" s="98">
        <v>1466</v>
      </c>
      <c r="X231" s="3"/>
      <c r="Y231" s="202">
        <v>1439</v>
      </c>
      <c r="Z231" s="3">
        <v>32</v>
      </c>
    </row>
    <row r="232" spans="1:26" x14ac:dyDescent="0.2">
      <c r="A232" s="23">
        <v>227</v>
      </c>
      <c r="B232" s="64" t="s">
        <v>19</v>
      </c>
      <c r="C232" s="3">
        <v>20</v>
      </c>
      <c r="D232" s="17">
        <v>67223</v>
      </c>
      <c r="E232" s="3">
        <v>27820</v>
      </c>
      <c r="F232" s="3">
        <f t="shared" ref="F232:F241" si="185">(C232*465)+E232</f>
        <v>37120</v>
      </c>
      <c r="G232" s="3" t="s">
        <v>44</v>
      </c>
      <c r="H232" s="3">
        <v>41000</v>
      </c>
      <c r="I232" s="3"/>
      <c r="J232" s="3">
        <v>41500</v>
      </c>
      <c r="K232" s="3">
        <v>40500</v>
      </c>
      <c r="L232" s="3"/>
      <c r="M232" s="3">
        <v>41500</v>
      </c>
      <c r="N232" s="168">
        <v>40500</v>
      </c>
      <c r="O232" s="23">
        <f t="shared" si="183"/>
        <v>49800</v>
      </c>
      <c r="P232" s="3">
        <f t="shared" si="184"/>
        <v>12680</v>
      </c>
      <c r="Q232" s="42">
        <f>(P232/F232)*100</f>
        <v>34.15948275862069</v>
      </c>
      <c r="R232" s="42">
        <f t="shared" si="178"/>
        <v>34.985943775100402</v>
      </c>
      <c r="S232" s="38" t="s">
        <v>40</v>
      </c>
      <c r="T232" s="92">
        <v>41598</v>
      </c>
      <c r="U232" s="3"/>
      <c r="V232" s="98">
        <v>1259</v>
      </c>
      <c r="W232" s="98">
        <v>1467</v>
      </c>
      <c r="X232" s="3"/>
      <c r="Y232" s="202">
        <v>1444</v>
      </c>
      <c r="Z232" s="3">
        <v>33</v>
      </c>
    </row>
    <row r="233" spans="1:26" x14ac:dyDescent="0.2">
      <c r="A233" s="23">
        <v>228</v>
      </c>
      <c r="B233" s="3" t="s">
        <v>14</v>
      </c>
      <c r="C233" s="3">
        <v>20</v>
      </c>
      <c r="D233" s="17">
        <v>89133</v>
      </c>
      <c r="E233" s="3">
        <v>41990</v>
      </c>
      <c r="F233" s="3">
        <f t="shared" si="185"/>
        <v>51290</v>
      </c>
      <c r="G233" s="3" t="s">
        <v>44</v>
      </c>
      <c r="H233" s="3">
        <v>58000</v>
      </c>
      <c r="I233" s="3"/>
      <c r="J233" s="3">
        <v>57500</v>
      </c>
      <c r="K233" s="3">
        <v>56000</v>
      </c>
      <c r="L233" s="3"/>
      <c r="M233" s="3">
        <v>56500</v>
      </c>
      <c r="N233" s="168">
        <v>55500</v>
      </c>
      <c r="O233" s="23">
        <f t="shared" si="183"/>
        <v>64800</v>
      </c>
      <c r="P233" s="3">
        <f t="shared" si="184"/>
        <v>13510</v>
      </c>
      <c r="Q233" s="42">
        <f t="shared" ref="Q233:Q240" si="186">(P233/F233)*100</f>
        <v>26.340417235328523</v>
      </c>
      <c r="R233" s="42">
        <f t="shared" si="178"/>
        <v>37.550925925925924</v>
      </c>
      <c r="S233" s="38" t="s">
        <v>40</v>
      </c>
      <c r="T233" s="92">
        <v>41598</v>
      </c>
      <c r="U233" s="3"/>
      <c r="V233" s="98">
        <v>1395</v>
      </c>
      <c r="W233" s="98">
        <v>1468</v>
      </c>
      <c r="X233" s="3"/>
      <c r="Y233" s="202">
        <v>1445</v>
      </c>
      <c r="Z233" s="3">
        <v>34</v>
      </c>
    </row>
    <row r="234" spans="1:26" x14ac:dyDescent="0.2">
      <c r="A234" s="23">
        <v>229</v>
      </c>
      <c r="B234" s="3" t="s">
        <v>38</v>
      </c>
      <c r="C234" s="3">
        <v>9</v>
      </c>
      <c r="D234" s="17">
        <v>12135</v>
      </c>
      <c r="E234" s="23">
        <v>8283</v>
      </c>
      <c r="F234" s="23">
        <f t="shared" ref="F234" si="187">(C234*462)+E234</f>
        <v>12441</v>
      </c>
      <c r="G234" s="3" t="s">
        <v>44</v>
      </c>
      <c r="H234" s="3">
        <v>10000</v>
      </c>
      <c r="I234" s="3"/>
      <c r="J234" s="3">
        <v>9200</v>
      </c>
      <c r="K234" s="3">
        <v>11000</v>
      </c>
      <c r="L234" s="3"/>
      <c r="M234" s="3">
        <v>11000</v>
      </c>
      <c r="N234" s="168">
        <v>9200</v>
      </c>
      <c r="O234" s="23">
        <f t="shared" si="183"/>
        <v>13385</v>
      </c>
      <c r="P234" s="3">
        <f t="shared" si="184"/>
        <v>944</v>
      </c>
      <c r="Q234" s="42">
        <f t="shared" si="186"/>
        <v>7.5878144843662083</v>
      </c>
      <c r="R234" s="42">
        <f t="shared" si="178"/>
        <v>-9.3388121031004854</v>
      </c>
      <c r="S234" s="38" t="s">
        <v>23</v>
      </c>
      <c r="T234" s="92">
        <v>41598</v>
      </c>
      <c r="U234" s="3"/>
      <c r="V234" s="98">
        <v>608</v>
      </c>
      <c r="W234" s="98">
        <v>1469</v>
      </c>
      <c r="X234" s="3"/>
      <c r="Y234" s="202">
        <v>1446</v>
      </c>
      <c r="Z234" s="3">
        <v>35</v>
      </c>
    </row>
    <row r="235" spans="1:26" x14ac:dyDescent="0.2">
      <c r="A235" s="23">
        <v>230</v>
      </c>
      <c r="B235" s="3" t="s">
        <v>35</v>
      </c>
      <c r="C235" s="3">
        <v>9</v>
      </c>
      <c r="D235" s="17">
        <v>10815</v>
      </c>
      <c r="E235" s="23">
        <v>7240</v>
      </c>
      <c r="F235" s="23">
        <f>(C235*465)+E235</f>
        <v>11425</v>
      </c>
      <c r="G235" s="3">
        <v>9500</v>
      </c>
      <c r="H235" s="3">
        <v>9000</v>
      </c>
      <c r="I235" s="3"/>
      <c r="J235" s="3">
        <v>8500</v>
      </c>
      <c r="K235" s="3">
        <v>9500</v>
      </c>
      <c r="L235" s="3"/>
      <c r="M235" s="3" t="s">
        <v>44</v>
      </c>
      <c r="N235" s="168">
        <v>8500</v>
      </c>
      <c r="O235" s="23">
        <f t="shared" si="183"/>
        <v>12685</v>
      </c>
      <c r="P235" s="3">
        <f t="shared" si="184"/>
        <v>1260</v>
      </c>
      <c r="Q235" s="42">
        <f t="shared" si="186"/>
        <v>11.028446389496718</v>
      </c>
      <c r="R235" s="42">
        <f t="shared" si="178"/>
        <v>-14.741821048482459</v>
      </c>
      <c r="S235" s="38" t="s">
        <v>23</v>
      </c>
      <c r="T235" s="92">
        <v>41598</v>
      </c>
      <c r="U235" s="3"/>
      <c r="V235" s="98">
        <v>600</v>
      </c>
      <c r="W235" s="98">
        <v>1470</v>
      </c>
      <c r="X235" s="3"/>
      <c r="Y235" s="202">
        <v>1447</v>
      </c>
      <c r="Z235" s="3">
        <v>36</v>
      </c>
    </row>
    <row r="236" spans="1:26" x14ac:dyDescent="0.2">
      <c r="A236" s="23">
        <v>231</v>
      </c>
      <c r="B236" s="23" t="s">
        <v>15</v>
      </c>
      <c r="C236" s="3">
        <v>20</v>
      </c>
      <c r="D236" s="17">
        <v>114733</v>
      </c>
      <c r="E236" s="3">
        <v>49520</v>
      </c>
      <c r="F236" s="3">
        <f t="shared" ref="F236" si="188">(C236*465)+E236</f>
        <v>58820</v>
      </c>
      <c r="G236" s="3">
        <v>66000</v>
      </c>
      <c r="H236" s="3">
        <v>66500</v>
      </c>
      <c r="I236" s="3"/>
      <c r="J236" s="3" t="s">
        <v>44</v>
      </c>
      <c r="K236" s="3">
        <v>65000</v>
      </c>
      <c r="L236" s="3"/>
      <c r="M236" s="3" t="s">
        <v>44</v>
      </c>
      <c r="N236" s="168">
        <v>65000</v>
      </c>
      <c r="O236" s="23">
        <f t="shared" si="183"/>
        <v>74300</v>
      </c>
      <c r="P236" s="3">
        <f t="shared" si="184"/>
        <v>15480</v>
      </c>
      <c r="Q236" s="42">
        <f t="shared" si="186"/>
        <v>26.317579054743284</v>
      </c>
      <c r="R236" s="42">
        <f t="shared" si="178"/>
        <v>54.418573351278596</v>
      </c>
      <c r="S236" s="38" t="s">
        <v>40</v>
      </c>
      <c r="T236" s="92">
        <v>41598</v>
      </c>
      <c r="U236" s="3"/>
      <c r="V236" s="98">
        <v>1503</v>
      </c>
      <c r="W236" s="98">
        <v>1471</v>
      </c>
      <c r="X236" s="3"/>
      <c r="Y236" s="202">
        <v>1448</v>
      </c>
      <c r="Z236" s="3">
        <v>37</v>
      </c>
    </row>
    <row r="237" spans="1:26" x14ac:dyDescent="0.2">
      <c r="A237" s="23">
        <v>232</v>
      </c>
      <c r="B237" s="3" t="s">
        <v>75</v>
      </c>
      <c r="C237" s="3">
        <v>20</v>
      </c>
      <c r="D237" s="17">
        <v>135333</v>
      </c>
      <c r="E237" s="3">
        <v>75000</v>
      </c>
      <c r="F237" s="3">
        <f t="shared" ref="F237" si="189">(C237*465)+E237</f>
        <v>84300</v>
      </c>
      <c r="G237" s="3">
        <v>104000</v>
      </c>
      <c r="H237" s="3">
        <v>102000</v>
      </c>
      <c r="I237" s="3"/>
      <c r="J237" s="3">
        <v>102000</v>
      </c>
      <c r="K237" s="3">
        <v>100000</v>
      </c>
      <c r="L237" s="3"/>
      <c r="M237" s="3">
        <v>105000</v>
      </c>
      <c r="N237" s="168">
        <v>99000</v>
      </c>
      <c r="O237" s="23">
        <f t="shared" si="183"/>
        <v>108300</v>
      </c>
      <c r="P237" s="3">
        <f t="shared" si="184"/>
        <v>24000</v>
      </c>
      <c r="Q237" s="42">
        <f t="shared" si="186"/>
        <v>28.46975088967972</v>
      </c>
      <c r="R237" s="42">
        <f t="shared" si="178"/>
        <v>24.961218836565095</v>
      </c>
      <c r="S237" s="38" t="s">
        <v>40</v>
      </c>
      <c r="T237" s="92">
        <v>41598</v>
      </c>
      <c r="U237" s="3"/>
      <c r="V237" s="98">
        <v>1361</v>
      </c>
      <c r="W237" s="98">
        <v>1472</v>
      </c>
      <c r="X237" s="3"/>
      <c r="Y237" s="202">
        <v>1449</v>
      </c>
      <c r="Z237" s="3">
        <v>38</v>
      </c>
    </row>
    <row r="238" spans="1:26" x14ac:dyDescent="0.2">
      <c r="A238" s="23">
        <v>233</v>
      </c>
      <c r="B238" s="3" t="s">
        <v>21</v>
      </c>
      <c r="C238" s="3">
        <v>20</v>
      </c>
      <c r="D238" s="17">
        <v>98200</v>
      </c>
      <c r="E238" s="3">
        <v>52800</v>
      </c>
      <c r="F238" s="23">
        <f t="shared" ref="F238" si="190">(C238*465)+E238</f>
        <v>62100</v>
      </c>
      <c r="G238" s="3" t="s">
        <v>44</v>
      </c>
      <c r="H238" s="3">
        <v>88000</v>
      </c>
      <c r="I238" s="3"/>
      <c r="J238" s="3">
        <v>87500</v>
      </c>
      <c r="K238" s="3">
        <v>86000</v>
      </c>
      <c r="L238" s="3"/>
      <c r="M238" s="3" t="s">
        <v>44</v>
      </c>
      <c r="N238" s="168">
        <v>85500</v>
      </c>
      <c r="O238" s="23">
        <f t="shared" si="183"/>
        <v>94800</v>
      </c>
      <c r="P238" s="3">
        <f t="shared" si="184"/>
        <v>32700</v>
      </c>
      <c r="Q238" s="42">
        <f t="shared" si="186"/>
        <v>52.657004830917877</v>
      </c>
      <c r="R238" s="42">
        <f t="shared" si="178"/>
        <v>3.5864978902953584</v>
      </c>
      <c r="S238" s="38" t="s">
        <v>40</v>
      </c>
      <c r="T238" s="92">
        <v>41598</v>
      </c>
      <c r="U238" s="3"/>
      <c r="V238" s="98">
        <v>1498</v>
      </c>
      <c r="W238" s="98">
        <v>1473</v>
      </c>
      <c r="X238" s="3"/>
      <c r="Y238" s="202">
        <v>1450</v>
      </c>
      <c r="Z238" s="3">
        <v>39</v>
      </c>
    </row>
    <row r="239" spans="1:26" x14ac:dyDescent="0.2">
      <c r="A239" s="23">
        <v>234</v>
      </c>
      <c r="B239" s="3" t="s">
        <v>7</v>
      </c>
      <c r="C239" s="3">
        <v>20</v>
      </c>
      <c r="D239" s="17">
        <v>152889</v>
      </c>
      <c r="E239" s="3">
        <v>76470</v>
      </c>
      <c r="F239" s="23">
        <f t="shared" si="185"/>
        <v>85770</v>
      </c>
      <c r="G239" s="3">
        <v>105000</v>
      </c>
      <c r="H239" s="3">
        <v>90000</v>
      </c>
      <c r="I239" s="3"/>
      <c r="J239" s="3">
        <v>104000</v>
      </c>
      <c r="K239" s="3">
        <v>102000</v>
      </c>
      <c r="L239" s="3"/>
      <c r="M239" s="3">
        <v>102000</v>
      </c>
      <c r="N239" s="168">
        <v>90000</v>
      </c>
      <c r="O239" s="23">
        <f t="shared" si="183"/>
        <v>99300</v>
      </c>
      <c r="P239" s="3">
        <f t="shared" si="184"/>
        <v>13530</v>
      </c>
      <c r="Q239" s="42">
        <f t="shared" si="186"/>
        <v>15.774746414830359</v>
      </c>
      <c r="R239" s="42">
        <f t="shared" si="178"/>
        <v>53.966767371601208</v>
      </c>
      <c r="S239" s="38" t="s">
        <v>34</v>
      </c>
      <c r="T239" s="92">
        <v>41598</v>
      </c>
      <c r="U239" s="3">
        <f>M239-N239</f>
        <v>12000</v>
      </c>
      <c r="V239" s="98">
        <v>1446</v>
      </c>
      <c r="W239" s="98">
        <v>1474</v>
      </c>
      <c r="X239" s="3"/>
      <c r="Y239" s="202">
        <v>1451</v>
      </c>
      <c r="Z239" s="3">
        <v>40</v>
      </c>
    </row>
    <row r="240" spans="1:26" x14ac:dyDescent="0.2">
      <c r="A240" s="23">
        <v>235</v>
      </c>
      <c r="B240" s="3" t="s">
        <v>33</v>
      </c>
      <c r="C240" s="3">
        <v>20</v>
      </c>
      <c r="D240" s="17">
        <v>36795</v>
      </c>
      <c r="E240" s="3">
        <v>17100</v>
      </c>
      <c r="F240" s="23">
        <f t="shared" ref="F240" si="191">(C240*465)+E240</f>
        <v>26400</v>
      </c>
      <c r="G240" s="3">
        <v>22500</v>
      </c>
      <c r="H240" s="3">
        <v>21000</v>
      </c>
      <c r="I240" s="3"/>
      <c r="J240" s="3">
        <v>22000</v>
      </c>
      <c r="K240" s="3">
        <v>21500</v>
      </c>
      <c r="L240" s="3"/>
      <c r="M240" s="3">
        <v>22500</v>
      </c>
      <c r="N240" s="168">
        <v>20000</v>
      </c>
      <c r="O240" s="23">
        <f t="shared" si="183"/>
        <v>29300</v>
      </c>
      <c r="P240" s="3">
        <f t="shared" si="184"/>
        <v>2900</v>
      </c>
      <c r="Q240" s="42">
        <f t="shared" si="186"/>
        <v>10.984848484848484</v>
      </c>
      <c r="R240" s="42">
        <f t="shared" si="178"/>
        <v>25.580204778156997</v>
      </c>
      <c r="S240" s="38" t="s">
        <v>34</v>
      </c>
      <c r="T240" s="92">
        <v>41599</v>
      </c>
      <c r="U240" s="3"/>
      <c r="V240" s="98">
        <v>1318</v>
      </c>
      <c r="W240" s="98">
        <v>1475</v>
      </c>
      <c r="X240" s="3"/>
      <c r="Y240" s="202">
        <v>1452</v>
      </c>
      <c r="Z240" s="3">
        <v>41</v>
      </c>
    </row>
    <row r="241" spans="1:26" x14ac:dyDescent="0.2">
      <c r="A241" s="23">
        <v>236</v>
      </c>
      <c r="B241" s="3" t="s">
        <v>17</v>
      </c>
      <c r="C241" s="3">
        <v>20</v>
      </c>
      <c r="D241" s="17">
        <v>66200</v>
      </c>
      <c r="E241" s="3">
        <v>28895</v>
      </c>
      <c r="F241" s="3">
        <f t="shared" si="185"/>
        <v>38195</v>
      </c>
      <c r="G241" s="3">
        <v>46000</v>
      </c>
      <c r="H241" s="3">
        <v>45500</v>
      </c>
      <c r="I241" s="3"/>
      <c r="J241" s="3">
        <v>46000</v>
      </c>
      <c r="K241" s="3">
        <v>46000</v>
      </c>
      <c r="L241" s="3"/>
      <c r="M241" s="3">
        <v>46500</v>
      </c>
      <c r="N241" s="168">
        <v>45000</v>
      </c>
      <c r="O241" s="23">
        <f t="shared" ref="O241:O250" si="192">(C241*465)+N241</f>
        <v>54300</v>
      </c>
      <c r="P241" s="3">
        <f t="shared" ref="P241:P250" si="193">O241-F241</f>
        <v>16105</v>
      </c>
      <c r="Q241" s="42">
        <f t="shared" ref="Q241:Q250" si="194">(P241/F241)*100</f>
        <v>42.165204869747349</v>
      </c>
      <c r="R241" s="42">
        <f t="shared" ref="R241:R250" si="195">(D241-O241)/O241*100</f>
        <v>21.915285451197054</v>
      </c>
      <c r="S241" s="38" t="s">
        <v>40</v>
      </c>
      <c r="T241" s="92">
        <v>41599</v>
      </c>
      <c r="U241" s="3"/>
      <c r="V241" s="98">
        <v>1483</v>
      </c>
      <c r="W241" s="98">
        <v>1476</v>
      </c>
      <c r="X241" s="3"/>
      <c r="Y241" s="202">
        <v>1453</v>
      </c>
      <c r="Z241" s="3">
        <v>42</v>
      </c>
    </row>
    <row r="242" spans="1:26" x14ac:dyDescent="0.2">
      <c r="A242" s="23">
        <v>237</v>
      </c>
      <c r="B242" s="94" t="s">
        <v>12</v>
      </c>
      <c r="C242" s="94">
        <v>9</v>
      </c>
      <c r="D242" s="187">
        <v>11280</v>
      </c>
      <c r="E242" s="27">
        <v>7700</v>
      </c>
      <c r="F242" s="27">
        <f>(C242*465)+E242</f>
        <v>11885</v>
      </c>
      <c r="G242" s="94">
        <v>9500</v>
      </c>
      <c r="H242" s="94">
        <v>9500</v>
      </c>
      <c r="I242" s="94"/>
      <c r="J242" s="94">
        <v>9000</v>
      </c>
      <c r="K242" s="94">
        <v>9500</v>
      </c>
      <c r="L242" s="94"/>
      <c r="M242" s="94">
        <v>9500</v>
      </c>
      <c r="N242" s="170">
        <v>8500</v>
      </c>
      <c r="O242" s="23">
        <f t="shared" si="192"/>
        <v>12685</v>
      </c>
      <c r="P242" s="3">
        <f t="shared" si="193"/>
        <v>800</v>
      </c>
      <c r="Q242" s="42">
        <f t="shared" si="194"/>
        <v>6.731173748422381</v>
      </c>
      <c r="R242" s="42">
        <f t="shared" si="195"/>
        <v>-11.076074103271582</v>
      </c>
      <c r="S242" s="39" t="s">
        <v>23</v>
      </c>
      <c r="T242" s="95">
        <v>41599</v>
      </c>
      <c r="U242" s="94"/>
      <c r="V242" s="98">
        <v>618</v>
      </c>
      <c r="W242" s="98">
        <v>1477</v>
      </c>
      <c r="X242" s="94"/>
      <c r="Y242" s="202">
        <v>1454</v>
      </c>
      <c r="Z242" s="3">
        <v>43</v>
      </c>
    </row>
    <row r="243" spans="1:26" x14ac:dyDescent="0.2">
      <c r="A243" s="23">
        <v>238</v>
      </c>
      <c r="B243" s="3" t="s">
        <v>22</v>
      </c>
      <c r="C243" s="3">
        <v>16</v>
      </c>
      <c r="D243" s="17">
        <v>83165</v>
      </c>
      <c r="E243" s="23">
        <v>42432</v>
      </c>
      <c r="F243" s="23">
        <f>(C243*465)+E243</f>
        <v>49872</v>
      </c>
      <c r="G243" s="3" t="s">
        <v>178</v>
      </c>
      <c r="H243" s="3" t="s">
        <v>179</v>
      </c>
      <c r="I243" s="3"/>
      <c r="J243" s="3" t="s">
        <v>180</v>
      </c>
      <c r="K243" s="3" t="s">
        <v>181</v>
      </c>
      <c r="L243" s="3"/>
      <c r="M243" s="3">
        <v>58500</v>
      </c>
      <c r="N243" s="168">
        <v>61500</v>
      </c>
      <c r="O243" s="23">
        <f t="shared" si="192"/>
        <v>68940</v>
      </c>
      <c r="P243" s="3">
        <f t="shared" si="193"/>
        <v>19068</v>
      </c>
      <c r="Q243" s="42">
        <f t="shared" si="194"/>
        <v>38.233878729547641</v>
      </c>
      <c r="R243" s="42">
        <f t="shared" si="195"/>
        <v>20.633884537278792</v>
      </c>
      <c r="S243" s="39" t="s">
        <v>40</v>
      </c>
      <c r="T243" s="92">
        <v>41600</v>
      </c>
      <c r="U243" s="3"/>
      <c r="V243" s="98">
        <v>1125</v>
      </c>
      <c r="W243" s="98">
        <v>1490</v>
      </c>
      <c r="X243" s="3"/>
      <c r="Y243" s="202">
        <v>1460</v>
      </c>
      <c r="Z243" s="3">
        <v>44</v>
      </c>
    </row>
    <row r="244" spans="1:26" x14ac:dyDescent="0.2">
      <c r="A244" s="23">
        <v>239</v>
      </c>
      <c r="B244" s="3" t="s">
        <v>26</v>
      </c>
      <c r="C244" s="3">
        <v>15</v>
      </c>
      <c r="D244" s="17">
        <v>69008</v>
      </c>
      <c r="E244" s="3">
        <v>35561</v>
      </c>
      <c r="F244" s="3">
        <f>(C244*465)+E244</f>
        <v>42536</v>
      </c>
      <c r="G244" s="3">
        <v>57000</v>
      </c>
      <c r="H244" s="3">
        <v>58000</v>
      </c>
      <c r="I244" s="3"/>
      <c r="J244" s="3">
        <v>56500</v>
      </c>
      <c r="K244" s="3">
        <v>56000</v>
      </c>
      <c r="L244" s="3"/>
      <c r="M244" s="3" t="s">
        <v>30</v>
      </c>
      <c r="N244" s="168">
        <v>56000</v>
      </c>
      <c r="O244" s="23">
        <f t="shared" si="192"/>
        <v>62975</v>
      </c>
      <c r="P244" s="3">
        <f t="shared" si="193"/>
        <v>20439</v>
      </c>
      <c r="Q244" s="42">
        <f t="shared" si="194"/>
        <v>48.051062629302237</v>
      </c>
      <c r="R244" s="42">
        <f t="shared" si="195"/>
        <v>9.5799920603414055</v>
      </c>
      <c r="S244" s="38" t="s">
        <v>40</v>
      </c>
      <c r="T244" s="92">
        <v>41600</v>
      </c>
      <c r="U244" s="3"/>
      <c r="V244" s="98">
        <v>1100</v>
      </c>
      <c r="W244" s="98">
        <v>1491</v>
      </c>
      <c r="X244" s="3"/>
      <c r="Y244" s="202">
        <v>1461</v>
      </c>
      <c r="Z244" s="3">
        <v>45</v>
      </c>
    </row>
    <row r="245" spans="1:26" x14ac:dyDescent="0.2">
      <c r="A245" s="23">
        <v>240</v>
      </c>
      <c r="B245" s="3" t="s">
        <v>31</v>
      </c>
      <c r="C245" s="3">
        <v>15</v>
      </c>
      <c r="D245" s="17">
        <v>61400</v>
      </c>
      <c r="E245" s="3">
        <v>32250</v>
      </c>
      <c r="F245" s="3">
        <f>(C245*465)+E245</f>
        <v>39225</v>
      </c>
      <c r="G245" s="3">
        <v>48000</v>
      </c>
      <c r="H245" s="3">
        <v>46000</v>
      </c>
      <c r="I245" s="3"/>
      <c r="J245" s="3">
        <v>46000</v>
      </c>
      <c r="K245" s="3">
        <v>44500</v>
      </c>
      <c r="L245" s="3"/>
      <c r="M245" s="3">
        <v>46000</v>
      </c>
      <c r="N245" s="168">
        <v>44000</v>
      </c>
      <c r="O245" s="23">
        <f t="shared" si="192"/>
        <v>50975</v>
      </c>
      <c r="P245" s="3">
        <f t="shared" si="193"/>
        <v>11750</v>
      </c>
      <c r="Q245" s="42">
        <f t="shared" si="194"/>
        <v>29.955385595920969</v>
      </c>
      <c r="R245" s="42">
        <f t="shared" si="195"/>
        <v>20.451201569396762</v>
      </c>
      <c r="S245" s="38" t="s">
        <v>40</v>
      </c>
      <c r="T245" s="92">
        <v>41601</v>
      </c>
      <c r="U245" s="3"/>
      <c r="V245" s="98">
        <v>1253</v>
      </c>
      <c r="W245" s="98">
        <v>1492</v>
      </c>
      <c r="X245" s="3"/>
      <c r="Y245" s="202">
        <v>1468</v>
      </c>
      <c r="Z245" s="3">
        <v>46</v>
      </c>
    </row>
    <row r="246" spans="1:26" x14ac:dyDescent="0.2">
      <c r="A246" s="23">
        <v>241</v>
      </c>
      <c r="B246" s="3" t="s">
        <v>15</v>
      </c>
      <c r="C246" s="3">
        <v>15</v>
      </c>
      <c r="D246" s="17">
        <v>86050</v>
      </c>
      <c r="E246" s="3">
        <v>40483</v>
      </c>
      <c r="F246" s="3">
        <f>(C246*465)+E246</f>
        <v>47458</v>
      </c>
      <c r="G246" s="3">
        <v>56000</v>
      </c>
      <c r="H246" s="3">
        <v>58000</v>
      </c>
      <c r="I246" s="3"/>
      <c r="J246" s="3">
        <v>56000</v>
      </c>
      <c r="K246" s="3">
        <v>55000</v>
      </c>
      <c r="L246" s="3"/>
      <c r="M246" s="3">
        <v>57000</v>
      </c>
      <c r="N246" s="168">
        <v>55000</v>
      </c>
      <c r="O246" s="23">
        <f t="shared" si="192"/>
        <v>61975</v>
      </c>
      <c r="P246" s="3">
        <f t="shared" si="193"/>
        <v>14517</v>
      </c>
      <c r="Q246" s="42">
        <f t="shared" si="194"/>
        <v>30.589152513801675</v>
      </c>
      <c r="R246" s="42">
        <f t="shared" si="195"/>
        <v>38.84630899556273</v>
      </c>
      <c r="S246" s="38" t="s">
        <v>40</v>
      </c>
      <c r="T246" s="92">
        <v>41601</v>
      </c>
      <c r="U246" s="3"/>
      <c r="V246" s="98">
        <v>1335</v>
      </c>
      <c r="W246" s="98">
        <v>1493</v>
      </c>
      <c r="X246" s="3"/>
      <c r="Y246" s="202">
        <v>1469</v>
      </c>
      <c r="Z246" s="3">
        <v>47</v>
      </c>
    </row>
    <row r="247" spans="1:26" x14ac:dyDescent="0.2">
      <c r="A247" s="23">
        <v>242</v>
      </c>
      <c r="B247" s="64" t="s">
        <v>19</v>
      </c>
      <c r="C247" s="3">
        <v>15</v>
      </c>
      <c r="D247" s="17">
        <v>50417</v>
      </c>
      <c r="E247" s="3">
        <v>22743</v>
      </c>
      <c r="F247" s="3">
        <f t="shared" ref="F247" si="196">(C247*465)+E247</f>
        <v>29718</v>
      </c>
      <c r="G247" s="3">
        <v>30000</v>
      </c>
      <c r="H247" s="3">
        <v>32000</v>
      </c>
      <c r="I247" s="3"/>
      <c r="J247" s="3">
        <v>33000</v>
      </c>
      <c r="K247" s="3">
        <v>31000</v>
      </c>
      <c r="L247" s="3"/>
      <c r="M247" s="3">
        <v>33000</v>
      </c>
      <c r="N247" s="168">
        <v>30000</v>
      </c>
      <c r="O247" s="23">
        <f t="shared" si="192"/>
        <v>36975</v>
      </c>
      <c r="P247" s="3">
        <f t="shared" si="193"/>
        <v>7257</v>
      </c>
      <c r="Q247" s="42">
        <f t="shared" si="194"/>
        <v>24.419543710882294</v>
      </c>
      <c r="R247" s="42">
        <f t="shared" si="195"/>
        <v>36.354293441514535</v>
      </c>
      <c r="S247" s="38" t="s">
        <v>3</v>
      </c>
      <c r="T247" s="92">
        <v>41601</v>
      </c>
      <c r="U247" s="3"/>
      <c r="V247" s="98">
        <v>957</v>
      </c>
      <c r="W247" s="98">
        <v>1494</v>
      </c>
      <c r="X247" s="3"/>
      <c r="Y247" s="202">
        <v>1470</v>
      </c>
      <c r="Z247" s="3">
        <v>48</v>
      </c>
    </row>
    <row r="248" spans="1:26" x14ac:dyDescent="0.2">
      <c r="A248" s="23">
        <v>243</v>
      </c>
      <c r="B248" s="3" t="s">
        <v>15</v>
      </c>
      <c r="C248" s="3">
        <v>15</v>
      </c>
      <c r="D248" s="17">
        <v>86050</v>
      </c>
      <c r="E248" s="3">
        <v>40483</v>
      </c>
      <c r="F248" s="3">
        <f>(C248*465)+E248</f>
        <v>47458</v>
      </c>
      <c r="G248" s="3">
        <v>56000</v>
      </c>
      <c r="H248" s="3">
        <v>58000</v>
      </c>
      <c r="I248" s="3"/>
      <c r="J248" s="3">
        <v>56000</v>
      </c>
      <c r="K248" s="3">
        <v>55000</v>
      </c>
      <c r="L248" s="3"/>
      <c r="M248" s="3">
        <v>57000</v>
      </c>
      <c r="N248" s="168">
        <v>55000</v>
      </c>
      <c r="O248" s="23">
        <f t="shared" si="192"/>
        <v>61975</v>
      </c>
      <c r="P248" s="3">
        <f t="shared" si="193"/>
        <v>14517</v>
      </c>
      <c r="Q248" s="42">
        <f t="shared" si="194"/>
        <v>30.589152513801675</v>
      </c>
      <c r="R248" s="42">
        <f t="shared" si="195"/>
        <v>38.84630899556273</v>
      </c>
      <c r="S248" s="38" t="s">
        <v>40</v>
      </c>
      <c r="T248" s="92">
        <v>41601</v>
      </c>
      <c r="U248" s="3"/>
      <c r="V248" s="98">
        <v>1371</v>
      </c>
      <c r="W248" s="98">
        <v>1495</v>
      </c>
      <c r="X248" s="3"/>
      <c r="Y248" s="202">
        <v>1471</v>
      </c>
      <c r="Z248" s="3">
        <v>49</v>
      </c>
    </row>
    <row r="249" spans="1:26" x14ac:dyDescent="0.2">
      <c r="A249" s="23">
        <v>244</v>
      </c>
      <c r="B249" s="3" t="s">
        <v>32</v>
      </c>
      <c r="C249" s="3">
        <v>15</v>
      </c>
      <c r="D249" s="17">
        <v>42117</v>
      </c>
      <c r="E249" s="3">
        <v>21337</v>
      </c>
      <c r="F249" s="3">
        <f>(C249*465)+E249</f>
        <v>28312</v>
      </c>
      <c r="G249" s="3" t="s">
        <v>44</v>
      </c>
      <c r="H249" s="3">
        <v>28000</v>
      </c>
      <c r="I249" s="3"/>
      <c r="J249" s="3">
        <v>27500</v>
      </c>
      <c r="K249" s="3">
        <v>27000</v>
      </c>
      <c r="L249" s="3"/>
      <c r="M249" s="3">
        <v>27500</v>
      </c>
      <c r="N249" s="168">
        <v>26400</v>
      </c>
      <c r="O249" s="23">
        <f t="shared" si="192"/>
        <v>33375</v>
      </c>
      <c r="P249" s="3">
        <f t="shared" si="193"/>
        <v>5063</v>
      </c>
      <c r="Q249" s="42">
        <f t="shared" si="194"/>
        <v>17.882876518790621</v>
      </c>
      <c r="R249" s="42">
        <f t="shared" si="195"/>
        <v>26.193258426966292</v>
      </c>
      <c r="S249" s="38" t="s">
        <v>40</v>
      </c>
      <c r="T249" s="92">
        <v>41603</v>
      </c>
      <c r="U249" s="3"/>
      <c r="V249" s="98">
        <v>1052</v>
      </c>
      <c r="W249" s="98">
        <v>1478</v>
      </c>
      <c r="X249" s="3"/>
      <c r="Y249" s="202">
        <v>1476</v>
      </c>
      <c r="Z249" s="3">
        <v>50</v>
      </c>
    </row>
    <row r="250" spans="1:26" x14ac:dyDescent="0.2">
      <c r="A250" s="23">
        <v>245</v>
      </c>
      <c r="B250" s="64" t="s">
        <v>13</v>
      </c>
      <c r="C250" s="3">
        <v>15</v>
      </c>
      <c r="D250" s="17">
        <v>54783</v>
      </c>
      <c r="E250" s="3">
        <v>26324</v>
      </c>
      <c r="F250" s="3">
        <f>(C250*465)+E250</f>
        <v>33299</v>
      </c>
      <c r="G250" s="3">
        <v>43000</v>
      </c>
      <c r="H250" s="3">
        <v>42500</v>
      </c>
      <c r="I250" s="3"/>
      <c r="J250" s="3">
        <v>42000</v>
      </c>
      <c r="K250" s="3">
        <v>41500</v>
      </c>
      <c r="L250" s="3"/>
      <c r="M250" s="3">
        <v>41500</v>
      </c>
      <c r="N250" s="168">
        <v>40800</v>
      </c>
      <c r="O250" s="23">
        <f t="shared" si="192"/>
        <v>47775</v>
      </c>
      <c r="P250" s="3">
        <f t="shared" si="193"/>
        <v>14476</v>
      </c>
      <c r="Q250" s="42">
        <f t="shared" si="194"/>
        <v>43.47277696026908</v>
      </c>
      <c r="R250" s="42">
        <f t="shared" si="195"/>
        <v>14.668759811616955</v>
      </c>
      <c r="S250" s="38" t="s">
        <v>40</v>
      </c>
      <c r="T250" s="92">
        <v>41603</v>
      </c>
      <c r="U250" s="3"/>
      <c r="V250" s="98">
        <v>1163</v>
      </c>
      <c r="W250" s="98">
        <v>1479</v>
      </c>
      <c r="X250" s="3"/>
      <c r="Y250" s="202">
        <v>1477</v>
      </c>
      <c r="Z250" s="3">
        <v>51</v>
      </c>
    </row>
    <row r="251" spans="1:26" x14ac:dyDescent="0.2">
      <c r="A251" s="23">
        <v>246</v>
      </c>
      <c r="B251" s="3" t="s">
        <v>62</v>
      </c>
      <c r="C251" s="3">
        <v>15</v>
      </c>
      <c r="D251" s="17">
        <v>41383</v>
      </c>
      <c r="E251" s="3">
        <v>19199</v>
      </c>
      <c r="F251" s="23">
        <f>(C251*469)+E251</f>
        <v>26234</v>
      </c>
      <c r="G251" s="3">
        <v>24000</v>
      </c>
      <c r="H251" s="3">
        <v>24000</v>
      </c>
      <c r="I251" s="3"/>
      <c r="J251" s="3">
        <v>23500</v>
      </c>
      <c r="K251" s="3">
        <v>24000</v>
      </c>
      <c r="L251" s="3"/>
      <c r="M251" s="3">
        <v>26000</v>
      </c>
      <c r="N251" s="168">
        <v>23000</v>
      </c>
      <c r="O251" s="23">
        <f t="shared" ref="O251:O255" si="197">(C251*465)+N251</f>
        <v>29975</v>
      </c>
      <c r="P251" s="3">
        <f t="shared" ref="P251:P255" si="198">O251-F251</f>
        <v>3741</v>
      </c>
      <c r="Q251" s="42">
        <f t="shared" ref="Q251:Q257" si="199">(P251/F251)*100</f>
        <v>14.260120454372188</v>
      </c>
      <c r="R251" s="42">
        <f t="shared" ref="R251:R255" si="200">(D251-O251)/O251*100</f>
        <v>38.058381984987491</v>
      </c>
      <c r="S251" s="38" t="s">
        <v>23</v>
      </c>
      <c r="T251" s="92">
        <v>41603</v>
      </c>
      <c r="U251" s="3"/>
      <c r="V251" s="98">
        <v>976</v>
      </c>
      <c r="W251" s="98">
        <v>1510</v>
      </c>
      <c r="X251" s="3"/>
      <c r="Y251" s="202">
        <v>1478</v>
      </c>
      <c r="Z251" s="3">
        <v>52</v>
      </c>
    </row>
    <row r="252" spans="1:26" x14ac:dyDescent="0.2">
      <c r="A252" s="23">
        <v>247</v>
      </c>
      <c r="B252" s="3" t="s">
        <v>31</v>
      </c>
      <c r="C252" s="3">
        <v>15</v>
      </c>
      <c r="D252" s="17">
        <v>61400</v>
      </c>
      <c r="E252" s="3">
        <v>32250</v>
      </c>
      <c r="F252" s="3">
        <f>(C252*465)+E252</f>
        <v>39225</v>
      </c>
      <c r="G252" s="3">
        <v>46000</v>
      </c>
      <c r="H252" s="3">
        <v>45500</v>
      </c>
      <c r="I252" s="3"/>
      <c r="J252" s="3">
        <v>45000</v>
      </c>
      <c r="K252" s="3">
        <v>44000</v>
      </c>
      <c r="L252" s="3"/>
      <c r="M252" s="3" t="s">
        <v>44</v>
      </c>
      <c r="N252" s="168">
        <v>44000</v>
      </c>
      <c r="O252" s="23">
        <f t="shared" si="197"/>
        <v>50975</v>
      </c>
      <c r="P252" s="3">
        <f t="shared" si="198"/>
        <v>11750</v>
      </c>
      <c r="Q252" s="42">
        <f t="shared" si="199"/>
        <v>29.955385595920969</v>
      </c>
      <c r="R252" s="42">
        <f t="shared" si="200"/>
        <v>20.451201569396762</v>
      </c>
      <c r="S252" s="38" t="s">
        <v>40</v>
      </c>
      <c r="T252" s="92">
        <v>41603</v>
      </c>
      <c r="U252" s="3"/>
      <c r="V252" s="98">
        <v>1340</v>
      </c>
      <c r="W252" s="98">
        <v>1511</v>
      </c>
      <c r="X252" s="3"/>
      <c r="Y252" s="202">
        <v>1479</v>
      </c>
      <c r="Z252" s="3">
        <v>53</v>
      </c>
    </row>
    <row r="253" spans="1:26" x14ac:dyDescent="0.2">
      <c r="A253" s="23">
        <v>248</v>
      </c>
      <c r="B253" s="3" t="s">
        <v>31</v>
      </c>
      <c r="C253" s="3">
        <v>20</v>
      </c>
      <c r="D253" s="17">
        <v>81867</v>
      </c>
      <c r="E253" s="3">
        <v>39450</v>
      </c>
      <c r="F253" s="3">
        <f t="shared" ref="F253:F256" si="201">(C253*465)+E253</f>
        <v>48750</v>
      </c>
      <c r="G253" s="3">
        <v>58000</v>
      </c>
      <c r="H253" s="3">
        <v>59500</v>
      </c>
      <c r="I253" s="3"/>
      <c r="J253" s="3">
        <v>57500</v>
      </c>
      <c r="K253" s="3">
        <v>57000</v>
      </c>
      <c r="L253" s="3"/>
      <c r="M253" s="3">
        <v>58000</v>
      </c>
      <c r="N253" s="168">
        <v>56000</v>
      </c>
      <c r="O253" s="23">
        <f t="shared" si="197"/>
        <v>65300</v>
      </c>
      <c r="P253" s="3">
        <f t="shared" si="198"/>
        <v>16550</v>
      </c>
      <c r="Q253" s="42">
        <f t="shared" si="199"/>
        <v>33.948717948717949</v>
      </c>
      <c r="R253" s="42">
        <f t="shared" si="200"/>
        <v>25.370597243491577</v>
      </c>
      <c r="S253" s="38" t="s">
        <v>40</v>
      </c>
      <c r="T253" s="92">
        <v>41604</v>
      </c>
      <c r="U253" s="3"/>
      <c r="V253" s="98">
        <v>1885</v>
      </c>
      <c r="W253" s="98">
        <v>1512</v>
      </c>
      <c r="X253" s="3"/>
      <c r="Y253" s="202">
        <v>1483</v>
      </c>
      <c r="Z253" s="3">
        <v>54</v>
      </c>
    </row>
    <row r="254" spans="1:26" x14ac:dyDescent="0.2">
      <c r="A254" s="23">
        <v>249</v>
      </c>
      <c r="B254" s="64" t="s">
        <v>19</v>
      </c>
      <c r="C254" s="3">
        <v>20</v>
      </c>
      <c r="D254" s="17">
        <v>67223</v>
      </c>
      <c r="E254" s="3">
        <v>27820</v>
      </c>
      <c r="F254" s="3">
        <f t="shared" si="201"/>
        <v>37120</v>
      </c>
      <c r="G254" s="3">
        <v>38000</v>
      </c>
      <c r="H254" s="3">
        <v>38500</v>
      </c>
      <c r="I254" s="3"/>
      <c r="J254" s="3">
        <v>37500</v>
      </c>
      <c r="K254" s="3">
        <v>37000</v>
      </c>
      <c r="L254" s="3"/>
      <c r="M254" s="3">
        <v>38000</v>
      </c>
      <c r="N254" s="168">
        <v>36500</v>
      </c>
      <c r="O254" s="23">
        <f t="shared" si="197"/>
        <v>45800</v>
      </c>
      <c r="P254" s="3">
        <f t="shared" si="198"/>
        <v>8680</v>
      </c>
      <c r="Q254" s="42">
        <f t="shared" si="199"/>
        <v>23.383620689655171</v>
      </c>
      <c r="R254" s="42">
        <f t="shared" si="200"/>
        <v>46.775109170305676</v>
      </c>
      <c r="S254" s="38" t="s">
        <v>40</v>
      </c>
      <c r="T254" s="92">
        <v>41604</v>
      </c>
      <c r="U254" s="3"/>
      <c r="V254" s="98">
        <v>1245</v>
      </c>
      <c r="W254" s="98">
        <v>1513</v>
      </c>
      <c r="X254" s="3"/>
      <c r="Y254" s="202">
        <v>1484</v>
      </c>
      <c r="Z254" s="3">
        <v>55</v>
      </c>
    </row>
    <row r="255" spans="1:26" x14ac:dyDescent="0.2">
      <c r="A255" s="23">
        <v>250</v>
      </c>
      <c r="B255" s="3" t="s">
        <v>17</v>
      </c>
      <c r="C255" s="3">
        <v>15</v>
      </c>
      <c r="D255" s="17">
        <v>49650</v>
      </c>
      <c r="E255" s="3">
        <v>23622</v>
      </c>
      <c r="F255" s="3">
        <f>(C255*469)+E255</f>
        <v>30657</v>
      </c>
      <c r="G255" s="3">
        <v>35000</v>
      </c>
      <c r="H255" s="3">
        <v>34000</v>
      </c>
      <c r="I255" s="3"/>
      <c r="J255" s="3" t="s">
        <v>44</v>
      </c>
      <c r="K255" s="3">
        <v>32500</v>
      </c>
      <c r="L255" s="3"/>
      <c r="M255" s="3" t="s">
        <v>44</v>
      </c>
      <c r="N255" s="168">
        <v>32300</v>
      </c>
      <c r="O255" s="23">
        <f t="shared" si="197"/>
        <v>39275</v>
      </c>
      <c r="P255" s="3">
        <f t="shared" si="198"/>
        <v>8618</v>
      </c>
      <c r="Q255" s="42">
        <f t="shared" si="199"/>
        <v>28.111035000163092</v>
      </c>
      <c r="R255" s="42">
        <f t="shared" si="200"/>
        <v>26.416295353278169</v>
      </c>
      <c r="S255" s="38" t="s">
        <v>40</v>
      </c>
      <c r="T255" s="92">
        <v>41605</v>
      </c>
      <c r="U255" s="3"/>
      <c r="V255" s="98">
        <v>1058</v>
      </c>
      <c r="W255" s="98">
        <v>1514</v>
      </c>
      <c r="X255" s="3"/>
      <c r="Y255" s="202">
        <v>1490</v>
      </c>
      <c r="Z255" s="3">
        <v>56</v>
      </c>
    </row>
    <row r="256" spans="1:26" x14ac:dyDescent="0.2">
      <c r="A256" s="23">
        <v>246</v>
      </c>
      <c r="B256" s="3" t="s">
        <v>62</v>
      </c>
      <c r="C256" s="3">
        <v>15</v>
      </c>
      <c r="D256" s="17">
        <v>41383</v>
      </c>
      <c r="E256" s="3">
        <v>19199</v>
      </c>
      <c r="F256" s="23">
        <f t="shared" si="201"/>
        <v>26174</v>
      </c>
      <c r="G256" s="3">
        <v>24000</v>
      </c>
      <c r="H256" s="3">
        <v>23500</v>
      </c>
      <c r="I256" s="3"/>
      <c r="J256" s="3">
        <v>22500</v>
      </c>
      <c r="K256" s="3">
        <v>23500</v>
      </c>
      <c r="L256" s="3"/>
      <c r="M256" s="3" t="s">
        <v>44</v>
      </c>
      <c r="N256" s="168">
        <v>22500</v>
      </c>
      <c r="O256" s="23">
        <f t="shared" ref="O256:O257" si="202">(C256*465)+N256</f>
        <v>29475</v>
      </c>
      <c r="P256" s="3">
        <f t="shared" ref="P256:P257" si="203">O256-F256</f>
        <v>3301</v>
      </c>
      <c r="Q256" s="42">
        <f t="shared" si="199"/>
        <v>12.61175212042485</v>
      </c>
      <c r="R256" s="42">
        <f t="shared" ref="R256:R321" si="204">(D256-O256)/O256*100</f>
        <v>40.400339270568281</v>
      </c>
      <c r="S256" s="38" t="s">
        <v>23</v>
      </c>
      <c r="T256" s="92">
        <v>41605</v>
      </c>
      <c r="U256" s="3"/>
      <c r="V256" s="98">
        <v>992</v>
      </c>
      <c r="W256" s="98">
        <v>1515</v>
      </c>
      <c r="X256" s="3"/>
      <c r="Y256" s="202">
        <v>1491</v>
      </c>
      <c r="Z256" s="3">
        <v>57</v>
      </c>
    </row>
    <row r="257" spans="1:27" x14ac:dyDescent="0.2">
      <c r="A257" s="23">
        <v>252</v>
      </c>
      <c r="B257" s="64" t="s">
        <v>19</v>
      </c>
      <c r="C257" s="94">
        <v>15</v>
      </c>
      <c r="D257" s="187">
        <v>50417</v>
      </c>
      <c r="E257" s="94">
        <v>22743</v>
      </c>
      <c r="F257" s="94">
        <f t="shared" ref="F257:F258" si="205">(C257*465)+E257</f>
        <v>29718</v>
      </c>
      <c r="G257" s="94">
        <v>30000</v>
      </c>
      <c r="H257" s="94">
        <v>31000</v>
      </c>
      <c r="I257" s="94"/>
      <c r="J257" s="94">
        <v>29500</v>
      </c>
      <c r="K257" s="94">
        <v>31000</v>
      </c>
      <c r="L257" s="94"/>
      <c r="M257" s="94">
        <v>32000</v>
      </c>
      <c r="N257" s="170">
        <v>29500</v>
      </c>
      <c r="O257" s="27">
        <f t="shared" si="202"/>
        <v>36475</v>
      </c>
      <c r="P257" s="94">
        <f t="shared" si="203"/>
        <v>6757</v>
      </c>
      <c r="Q257" s="108">
        <f t="shared" si="199"/>
        <v>22.737061713439665</v>
      </c>
      <c r="R257" s="108">
        <f t="shared" si="204"/>
        <v>38.223440712816995</v>
      </c>
      <c r="S257" s="39" t="s">
        <v>23</v>
      </c>
      <c r="T257" s="95">
        <v>41605</v>
      </c>
      <c r="U257" s="94"/>
      <c r="V257" s="98">
        <v>955</v>
      </c>
      <c r="W257" s="98">
        <v>1516</v>
      </c>
      <c r="X257" s="94"/>
      <c r="Y257" s="202">
        <v>1492</v>
      </c>
      <c r="Z257" s="3">
        <v>58</v>
      </c>
    </row>
    <row r="258" spans="1:27" x14ac:dyDescent="0.2">
      <c r="A258" s="27">
        <v>253</v>
      </c>
      <c r="B258" s="94" t="s">
        <v>7</v>
      </c>
      <c r="C258" s="94">
        <v>20</v>
      </c>
      <c r="D258" s="187">
        <v>152889</v>
      </c>
      <c r="E258" s="94">
        <v>76470</v>
      </c>
      <c r="F258" s="27">
        <f t="shared" si="205"/>
        <v>85770</v>
      </c>
      <c r="G258" s="3">
        <v>103000</v>
      </c>
      <c r="H258" s="3">
        <v>90000</v>
      </c>
      <c r="I258" s="94"/>
      <c r="J258" s="3" t="s">
        <v>44</v>
      </c>
      <c r="K258" s="3">
        <v>105000</v>
      </c>
      <c r="L258" s="94"/>
      <c r="M258" s="3">
        <v>104000</v>
      </c>
      <c r="N258" s="170">
        <v>90000</v>
      </c>
      <c r="O258" s="27">
        <f>(C258*469)+N258</f>
        <v>99380</v>
      </c>
      <c r="P258" s="94">
        <f t="shared" ref="P258:P323" si="206">O258-F258</f>
        <v>13610</v>
      </c>
      <c r="Q258" s="108">
        <f t="shared" ref="Q258:Q323" si="207">(P258/F258)*100</f>
        <v>15.868019120904744</v>
      </c>
      <c r="R258" s="108">
        <f t="shared" si="204"/>
        <v>53.842825518212919</v>
      </c>
      <c r="S258" s="39" t="s">
        <v>34</v>
      </c>
      <c r="T258" s="95">
        <v>41607</v>
      </c>
      <c r="U258" s="94">
        <f>G258-N258</f>
        <v>13000</v>
      </c>
      <c r="V258" s="98">
        <v>1935</v>
      </c>
      <c r="W258" s="98">
        <v>1517</v>
      </c>
      <c r="X258" s="94"/>
      <c r="Y258" s="202">
        <v>1500</v>
      </c>
      <c r="Z258" s="3">
        <v>59</v>
      </c>
    </row>
    <row r="259" spans="1:27" x14ac:dyDescent="0.2">
      <c r="A259" s="27"/>
      <c r="B259" s="94"/>
      <c r="C259" s="107">
        <f>SUM(C200:C258)</f>
        <v>1041</v>
      </c>
      <c r="D259" s="187"/>
      <c r="E259" s="94"/>
      <c r="F259" s="27"/>
      <c r="G259" s="3"/>
      <c r="H259" s="3"/>
      <c r="I259" s="94"/>
      <c r="J259" s="3"/>
      <c r="K259" s="3"/>
      <c r="L259" s="94"/>
      <c r="M259" s="3"/>
      <c r="N259" s="170"/>
      <c r="O259" s="27"/>
      <c r="P259" s="94"/>
      <c r="Q259" s="108"/>
      <c r="R259" s="108"/>
      <c r="S259" s="39"/>
      <c r="T259" s="95"/>
      <c r="U259" s="94"/>
      <c r="V259" s="98"/>
      <c r="W259" s="98"/>
      <c r="X259" s="94"/>
      <c r="Y259" s="202"/>
      <c r="Z259" s="3"/>
    </row>
    <row r="260" spans="1:27" x14ac:dyDescent="0.2">
      <c r="A260" s="23">
        <v>254</v>
      </c>
      <c r="B260" s="3" t="s">
        <v>18</v>
      </c>
      <c r="C260" s="3">
        <v>20</v>
      </c>
      <c r="D260" s="17">
        <v>173311</v>
      </c>
      <c r="E260" s="3">
        <v>103000</v>
      </c>
      <c r="F260" s="3">
        <f t="shared" ref="F260:F268" si="208">(C260*469)+E260</f>
        <v>112380</v>
      </c>
      <c r="G260" s="3">
        <v>129500</v>
      </c>
      <c r="H260" s="3">
        <v>131000</v>
      </c>
      <c r="I260" s="3"/>
      <c r="J260" s="3">
        <v>130000</v>
      </c>
      <c r="K260" s="3">
        <v>133500</v>
      </c>
      <c r="L260" s="3"/>
      <c r="M260" s="3" t="s">
        <v>44</v>
      </c>
      <c r="N260" s="168">
        <v>129000</v>
      </c>
      <c r="O260" s="27">
        <f t="shared" ref="O260:O330" si="209">(C260*469)+N260</f>
        <v>138380</v>
      </c>
      <c r="P260" s="94">
        <f t="shared" si="206"/>
        <v>26000</v>
      </c>
      <c r="Q260" s="108">
        <f t="shared" si="207"/>
        <v>23.135789286349883</v>
      </c>
      <c r="R260" s="108">
        <f t="shared" si="204"/>
        <v>25.242809654574362</v>
      </c>
      <c r="S260" s="38" t="s">
        <v>3</v>
      </c>
      <c r="T260" s="92">
        <v>41610</v>
      </c>
      <c r="U260" s="3"/>
      <c r="V260" s="98">
        <v>1416</v>
      </c>
      <c r="W260" s="98">
        <v>1518</v>
      </c>
      <c r="X260" s="3"/>
      <c r="Y260" s="202">
        <v>1507</v>
      </c>
      <c r="Z260" s="3">
        <v>1</v>
      </c>
      <c r="AA260" s="55">
        <v>1</v>
      </c>
    </row>
    <row r="261" spans="1:27" x14ac:dyDescent="0.2">
      <c r="A261" s="23">
        <v>255</v>
      </c>
      <c r="B261" s="3" t="s">
        <v>14</v>
      </c>
      <c r="C261" s="3">
        <v>15</v>
      </c>
      <c r="D261" s="17">
        <v>66850</v>
      </c>
      <c r="E261" s="3">
        <v>34327</v>
      </c>
      <c r="F261" s="3">
        <f t="shared" si="208"/>
        <v>41362</v>
      </c>
      <c r="G261" s="3">
        <v>44500</v>
      </c>
      <c r="H261" s="3">
        <v>45000</v>
      </c>
      <c r="I261" s="3"/>
      <c r="J261" s="3">
        <v>44000</v>
      </c>
      <c r="K261" s="3">
        <v>44500</v>
      </c>
      <c r="L261" s="3"/>
      <c r="M261" s="3">
        <v>46000</v>
      </c>
      <c r="N261" s="168">
        <v>44000</v>
      </c>
      <c r="O261" s="27">
        <f t="shared" si="209"/>
        <v>51035</v>
      </c>
      <c r="P261" s="94">
        <f t="shared" si="206"/>
        <v>9673</v>
      </c>
      <c r="Q261" s="108">
        <f t="shared" si="207"/>
        <v>23.386199893622166</v>
      </c>
      <c r="R261" s="108">
        <f t="shared" si="204"/>
        <v>30.988537278338395</v>
      </c>
      <c r="S261" s="38" t="s">
        <v>23</v>
      </c>
      <c r="T261" s="92">
        <v>41610</v>
      </c>
      <c r="U261" s="3"/>
      <c r="V261" s="98">
        <v>1130</v>
      </c>
      <c r="W261" s="98">
        <v>1519</v>
      </c>
      <c r="X261" s="3"/>
      <c r="Y261" s="202">
        <v>1508</v>
      </c>
      <c r="Z261" s="3">
        <v>2</v>
      </c>
      <c r="AA261" s="55">
        <v>1</v>
      </c>
    </row>
    <row r="262" spans="1:27" x14ac:dyDescent="0.2">
      <c r="A262" s="23">
        <v>256</v>
      </c>
      <c r="B262" s="3" t="s">
        <v>15</v>
      </c>
      <c r="C262" s="3">
        <v>15</v>
      </c>
      <c r="D262" s="17">
        <v>86050</v>
      </c>
      <c r="E262" s="3">
        <v>40483</v>
      </c>
      <c r="F262" s="3">
        <f t="shared" si="208"/>
        <v>47518</v>
      </c>
      <c r="G262" s="3" t="s">
        <v>186</v>
      </c>
      <c r="H262" s="3" t="s">
        <v>101</v>
      </c>
      <c r="I262" s="3"/>
      <c r="J262" s="3" t="s">
        <v>185</v>
      </c>
      <c r="K262" s="3" t="s">
        <v>184</v>
      </c>
      <c r="L262" s="3"/>
      <c r="M262" s="3" t="s">
        <v>44</v>
      </c>
      <c r="N262" s="168">
        <v>54500</v>
      </c>
      <c r="O262" s="27">
        <f t="shared" si="209"/>
        <v>61535</v>
      </c>
      <c r="P262" s="94">
        <f t="shared" si="206"/>
        <v>14017</v>
      </c>
      <c r="Q262" s="108">
        <f t="shared" si="207"/>
        <v>29.498295382802308</v>
      </c>
      <c r="R262" s="108">
        <f t="shared" si="204"/>
        <v>39.839115950272202</v>
      </c>
      <c r="S262" s="38" t="s">
        <v>23</v>
      </c>
      <c r="T262" s="92">
        <v>41610</v>
      </c>
      <c r="U262" s="3"/>
      <c r="V262" s="98">
        <v>1249</v>
      </c>
      <c r="W262" s="98">
        <v>1550</v>
      </c>
      <c r="X262" s="3"/>
      <c r="Y262" s="202">
        <v>1509</v>
      </c>
      <c r="Z262" s="3">
        <v>3</v>
      </c>
    </row>
    <row r="263" spans="1:27" x14ac:dyDescent="0.2">
      <c r="A263" s="23">
        <v>257</v>
      </c>
      <c r="B263" s="3" t="s">
        <v>94</v>
      </c>
      <c r="C263" s="3">
        <v>15</v>
      </c>
      <c r="D263" s="17">
        <v>73650</v>
      </c>
      <c r="E263" s="3">
        <v>43246</v>
      </c>
      <c r="F263" s="3">
        <f t="shared" si="208"/>
        <v>50281</v>
      </c>
      <c r="G263" s="3" t="s">
        <v>44</v>
      </c>
      <c r="H263" s="3">
        <v>67000</v>
      </c>
      <c r="I263" s="3"/>
      <c r="J263" s="3">
        <v>66500</v>
      </c>
      <c r="K263" s="3">
        <v>68000</v>
      </c>
      <c r="L263" s="3"/>
      <c r="M263" s="3">
        <v>69000</v>
      </c>
      <c r="N263" s="168">
        <v>66500</v>
      </c>
      <c r="O263" s="27">
        <f t="shared" si="209"/>
        <v>73535</v>
      </c>
      <c r="P263" s="94">
        <f t="shared" si="206"/>
        <v>23254</v>
      </c>
      <c r="Q263" s="108">
        <f t="shared" si="207"/>
        <v>46.248085758039814</v>
      </c>
      <c r="R263" s="108">
        <f t="shared" si="204"/>
        <v>0.15638811450329773</v>
      </c>
      <c r="S263" s="38" t="s">
        <v>23</v>
      </c>
      <c r="T263" s="92">
        <v>41610</v>
      </c>
      <c r="U263" s="3"/>
      <c r="V263" s="98">
        <v>1222</v>
      </c>
      <c r="W263" s="98">
        <v>1551</v>
      </c>
      <c r="X263" s="3"/>
      <c r="Y263" s="202">
        <v>1510</v>
      </c>
      <c r="Z263" s="3">
        <v>4</v>
      </c>
    </row>
    <row r="264" spans="1:27" x14ac:dyDescent="0.2">
      <c r="A264" s="23">
        <v>258</v>
      </c>
      <c r="B264" s="3" t="s">
        <v>7</v>
      </c>
      <c r="C264" s="3">
        <v>20</v>
      </c>
      <c r="D264" s="187">
        <v>152889</v>
      </c>
      <c r="E264" s="94">
        <v>76470</v>
      </c>
      <c r="F264" s="27">
        <f t="shared" si="208"/>
        <v>85850</v>
      </c>
      <c r="G264" s="3">
        <v>102000</v>
      </c>
      <c r="H264" s="3">
        <v>90000</v>
      </c>
      <c r="I264" s="3"/>
      <c r="J264" s="3">
        <v>101000</v>
      </c>
      <c r="K264" s="3">
        <v>102000</v>
      </c>
      <c r="L264" s="3"/>
      <c r="M264" s="3">
        <v>101000</v>
      </c>
      <c r="N264" s="168">
        <v>90000</v>
      </c>
      <c r="O264" s="27">
        <f t="shared" si="209"/>
        <v>99380</v>
      </c>
      <c r="P264" s="94">
        <f t="shared" si="206"/>
        <v>13530</v>
      </c>
      <c r="Q264" s="108">
        <f t="shared" si="207"/>
        <v>15.760046592894582</v>
      </c>
      <c r="R264" s="108">
        <f t="shared" si="204"/>
        <v>53.842825518212919</v>
      </c>
      <c r="S264" s="38" t="s">
        <v>34</v>
      </c>
      <c r="T264" s="92">
        <v>41612</v>
      </c>
      <c r="U264" s="3">
        <f>M264-N264</f>
        <v>11000</v>
      </c>
      <c r="V264" s="98">
        <v>1828</v>
      </c>
      <c r="W264" s="98">
        <v>1552</v>
      </c>
      <c r="X264" s="3"/>
      <c r="Y264" s="202">
        <v>1518</v>
      </c>
      <c r="Z264" s="3">
        <v>5</v>
      </c>
      <c r="AA264" s="55">
        <v>1</v>
      </c>
    </row>
    <row r="265" spans="1:27" x14ac:dyDescent="0.2">
      <c r="A265" s="23">
        <v>259</v>
      </c>
      <c r="B265" s="3" t="s">
        <v>38</v>
      </c>
      <c r="C265" s="3">
        <v>9</v>
      </c>
      <c r="D265" s="17">
        <v>12135</v>
      </c>
      <c r="E265" s="23">
        <v>8283</v>
      </c>
      <c r="F265" s="23">
        <f t="shared" si="208"/>
        <v>12504</v>
      </c>
      <c r="G265" s="3" t="s">
        <v>44</v>
      </c>
      <c r="H265" s="3">
        <v>10000</v>
      </c>
      <c r="I265" s="3"/>
      <c r="J265" s="3">
        <v>9500</v>
      </c>
      <c r="K265" s="3" t="s">
        <v>44</v>
      </c>
      <c r="L265" s="3"/>
      <c r="M265" s="3">
        <v>10000</v>
      </c>
      <c r="N265" s="168">
        <v>9200</v>
      </c>
      <c r="O265" s="27">
        <f t="shared" si="209"/>
        <v>13421</v>
      </c>
      <c r="P265" s="94">
        <f t="shared" si="206"/>
        <v>917</v>
      </c>
      <c r="Q265" s="108">
        <f t="shared" si="207"/>
        <v>7.3336532309660907</v>
      </c>
      <c r="R265" s="108">
        <f t="shared" si="204"/>
        <v>-9.5819983607778845</v>
      </c>
      <c r="S265" s="38" t="s">
        <v>23</v>
      </c>
      <c r="T265" s="92">
        <v>41613</v>
      </c>
      <c r="U265" s="3"/>
      <c r="V265" s="98">
        <v>584</v>
      </c>
      <c r="W265" s="98">
        <v>1553</v>
      </c>
      <c r="X265" s="3"/>
      <c r="Y265" s="202">
        <v>1521</v>
      </c>
      <c r="Z265" s="3">
        <v>6</v>
      </c>
    </row>
    <row r="266" spans="1:27" x14ac:dyDescent="0.2">
      <c r="A266" s="23">
        <v>260</v>
      </c>
      <c r="B266" s="3" t="s">
        <v>35</v>
      </c>
      <c r="C266" s="3">
        <v>9</v>
      </c>
      <c r="D266" s="17">
        <v>10815</v>
      </c>
      <c r="E266" s="23">
        <v>7240</v>
      </c>
      <c r="F266" s="23">
        <f t="shared" si="208"/>
        <v>11461</v>
      </c>
      <c r="G266" s="3">
        <v>9500</v>
      </c>
      <c r="H266" s="3">
        <v>9000</v>
      </c>
      <c r="I266" s="3"/>
      <c r="J266" s="3">
        <v>9000</v>
      </c>
      <c r="K266" s="3">
        <v>9500</v>
      </c>
      <c r="L266" s="3"/>
      <c r="M266" s="3">
        <v>9500</v>
      </c>
      <c r="N266" s="168">
        <v>8500</v>
      </c>
      <c r="O266" s="27">
        <f t="shared" si="209"/>
        <v>12721</v>
      </c>
      <c r="P266" s="94">
        <f t="shared" si="206"/>
        <v>1260</v>
      </c>
      <c r="Q266" s="108">
        <f t="shared" si="207"/>
        <v>10.993805078090917</v>
      </c>
      <c r="R266" s="108">
        <f t="shared" si="204"/>
        <v>-14.9830988129864</v>
      </c>
      <c r="S266" s="38" t="s">
        <v>23</v>
      </c>
      <c r="T266" s="109">
        <v>41613</v>
      </c>
      <c r="U266" s="3"/>
      <c r="V266" s="98">
        <v>668</v>
      </c>
      <c r="W266" s="98">
        <v>1554</v>
      </c>
      <c r="X266" s="3"/>
      <c r="Y266" s="202">
        <v>1522</v>
      </c>
      <c r="Z266" s="3">
        <v>7</v>
      </c>
    </row>
    <row r="267" spans="1:27" x14ac:dyDescent="0.2">
      <c r="A267" s="23">
        <v>261</v>
      </c>
      <c r="B267" s="3" t="s">
        <v>32</v>
      </c>
      <c r="C267" s="3">
        <v>15</v>
      </c>
      <c r="D267" s="17">
        <v>42117</v>
      </c>
      <c r="E267" s="3">
        <v>21337</v>
      </c>
      <c r="F267" s="3">
        <f t="shared" si="208"/>
        <v>28372</v>
      </c>
      <c r="G267" s="3">
        <v>28000</v>
      </c>
      <c r="H267" s="3">
        <v>27500</v>
      </c>
      <c r="I267" s="3"/>
      <c r="J267" s="3">
        <v>27000</v>
      </c>
      <c r="K267" s="3">
        <v>26500</v>
      </c>
      <c r="L267" s="3"/>
      <c r="M267" s="3">
        <v>27000</v>
      </c>
      <c r="N267" s="168">
        <v>26000</v>
      </c>
      <c r="O267" s="27">
        <f t="shared" si="209"/>
        <v>33035</v>
      </c>
      <c r="P267" s="94">
        <f t="shared" si="206"/>
        <v>4663</v>
      </c>
      <c r="Q267" s="108">
        <f t="shared" si="207"/>
        <v>16.435217820386296</v>
      </c>
      <c r="R267" s="108">
        <f t="shared" si="204"/>
        <v>27.492053882246104</v>
      </c>
      <c r="S267" s="38" t="s">
        <v>40</v>
      </c>
      <c r="T267" s="92">
        <v>41613</v>
      </c>
      <c r="U267" s="3"/>
      <c r="V267" s="98">
        <v>1262</v>
      </c>
      <c r="W267" s="98">
        <v>1555</v>
      </c>
      <c r="X267" s="3"/>
      <c r="Y267" s="202">
        <v>1523</v>
      </c>
      <c r="Z267" s="3">
        <v>8</v>
      </c>
    </row>
    <row r="268" spans="1:27" x14ac:dyDescent="0.2">
      <c r="A268" s="23">
        <v>262</v>
      </c>
      <c r="B268" s="3" t="s">
        <v>94</v>
      </c>
      <c r="C268" s="3">
        <v>15</v>
      </c>
      <c r="D268" s="17">
        <v>73650</v>
      </c>
      <c r="E268" s="3">
        <v>43246</v>
      </c>
      <c r="F268" s="3">
        <f t="shared" si="208"/>
        <v>50281</v>
      </c>
      <c r="G268" s="3">
        <v>62000</v>
      </c>
      <c r="H268" s="3">
        <v>61500</v>
      </c>
      <c r="I268" s="3"/>
      <c r="J268" s="3">
        <v>62000</v>
      </c>
      <c r="K268" s="3">
        <v>61000</v>
      </c>
      <c r="L268" s="3"/>
      <c r="M268" s="3">
        <v>63000</v>
      </c>
      <c r="N268" s="168">
        <v>61000</v>
      </c>
      <c r="O268" s="27">
        <f t="shared" si="209"/>
        <v>68035</v>
      </c>
      <c r="P268" s="94">
        <f t="shared" si="206"/>
        <v>17754</v>
      </c>
      <c r="Q268" s="108">
        <f t="shared" si="207"/>
        <v>35.30956027127543</v>
      </c>
      <c r="R268" s="108">
        <f t="shared" si="204"/>
        <v>8.2531050194752691</v>
      </c>
      <c r="S268" s="38" t="s">
        <v>40</v>
      </c>
      <c r="T268" s="3" t="s">
        <v>183</v>
      </c>
      <c r="U268" s="3"/>
      <c r="V268" s="98">
        <v>1034</v>
      </c>
      <c r="W268" s="98">
        <v>1556</v>
      </c>
      <c r="X268" s="3"/>
      <c r="Y268" s="202">
        <v>1524</v>
      </c>
      <c r="Z268" s="3">
        <v>9</v>
      </c>
    </row>
    <row r="269" spans="1:27" x14ac:dyDescent="0.2">
      <c r="A269" s="23">
        <v>263</v>
      </c>
      <c r="B269" s="3" t="s">
        <v>37</v>
      </c>
      <c r="C269" s="3">
        <v>15</v>
      </c>
      <c r="D269" s="163">
        <v>81283</v>
      </c>
      <c r="E269" s="23">
        <v>47415</v>
      </c>
      <c r="F269" s="23">
        <f>(C269*469)+E269</f>
        <v>54450</v>
      </c>
      <c r="G269" s="3">
        <v>60000</v>
      </c>
      <c r="H269" s="3">
        <v>61000</v>
      </c>
      <c r="I269" s="3"/>
      <c r="J269" s="3">
        <v>59500</v>
      </c>
      <c r="K269" s="3">
        <v>58000</v>
      </c>
      <c r="L269" s="3"/>
      <c r="M269" s="3" t="s">
        <v>44</v>
      </c>
      <c r="N269" s="168">
        <v>57500</v>
      </c>
      <c r="O269" s="27">
        <f t="shared" si="209"/>
        <v>64535</v>
      </c>
      <c r="P269" s="94">
        <f t="shared" si="206"/>
        <v>10085</v>
      </c>
      <c r="Q269" s="108">
        <f t="shared" si="207"/>
        <v>18.521579430670339</v>
      </c>
      <c r="R269" s="108">
        <f t="shared" si="204"/>
        <v>25.951809095839469</v>
      </c>
      <c r="S269" s="38" t="s">
        <v>40</v>
      </c>
      <c r="T269" s="92">
        <v>41615</v>
      </c>
      <c r="U269" s="3"/>
      <c r="V269" s="98">
        <v>925</v>
      </c>
      <c r="W269" s="98">
        <v>1557</v>
      </c>
      <c r="X269" s="3"/>
      <c r="Y269" s="202">
        <v>1530</v>
      </c>
      <c r="Z269" s="3">
        <v>10</v>
      </c>
    </row>
    <row r="270" spans="1:27" x14ac:dyDescent="0.2">
      <c r="A270" s="27">
        <v>264</v>
      </c>
      <c r="B270" s="64" t="s">
        <v>19</v>
      </c>
      <c r="C270" s="94">
        <v>16</v>
      </c>
      <c r="D270" s="187">
        <v>53778</v>
      </c>
      <c r="E270" s="94">
        <v>24259</v>
      </c>
      <c r="F270" s="94">
        <f>(C270*469)+E270</f>
        <v>31763</v>
      </c>
      <c r="G270" s="94">
        <v>32000</v>
      </c>
      <c r="H270" s="94">
        <v>32000</v>
      </c>
      <c r="I270" s="94"/>
      <c r="J270" s="94">
        <v>31500</v>
      </c>
      <c r="K270" s="94">
        <v>31000</v>
      </c>
      <c r="L270" s="94"/>
      <c r="M270" s="94">
        <v>33000</v>
      </c>
      <c r="N270" s="168">
        <v>30500</v>
      </c>
      <c r="O270" s="27">
        <f t="shared" si="209"/>
        <v>38004</v>
      </c>
      <c r="P270" s="94">
        <f t="shared" si="206"/>
        <v>6241</v>
      </c>
      <c r="Q270" s="108">
        <f t="shared" si="207"/>
        <v>19.648647797752101</v>
      </c>
      <c r="R270" s="108">
        <f t="shared" si="204"/>
        <v>41.506157246605618</v>
      </c>
      <c r="S270" s="39" t="s">
        <v>3</v>
      </c>
      <c r="T270" s="95">
        <v>41617</v>
      </c>
      <c r="U270" s="94"/>
      <c r="V270" s="98">
        <v>959</v>
      </c>
      <c r="W270" s="98">
        <v>1558</v>
      </c>
      <c r="X270" s="94"/>
      <c r="Y270" s="202">
        <v>1531</v>
      </c>
      <c r="Z270" s="3">
        <v>11</v>
      </c>
      <c r="AA270" s="55">
        <v>1</v>
      </c>
    </row>
    <row r="271" spans="1:27" x14ac:dyDescent="0.2">
      <c r="A271" s="94">
        <v>265</v>
      </c>
      <c r="B271" s="94" t="s">
        <v>14</v>
      </c>
      <c r="C271" s="94">
        <v>15</v>
      </c>
      <c r="D271" s="17">
        <v>66850</v>
      </c>
      <c r="E271" s="3">
        <v>34327</v>
      </c>
      <c r="F271" s="3">
        <f>(C271*469)+E271</f>
        <v>41362</v>
      </c>
      <c r="G271" s="94">
        <v>42000</v>
      </c>
      <c r="H271" s="94" t="s">
        <v>182</v>
      </c>
      <c r="I271" s="94"/>
      <c r="J271" s="94">
        <v>42000</v>
      </c>
      <c r="K271" s="94">
        <v>41500</v>
      </c>
      <c r="L271" s="94"/>
      <c r="M271" s="94">
        <v>43000</v>
      </c>
      <c r="N271" s="170">
        <v>40500</v>
      </c>
      <c r="O271" s="27">
        <f t="shared" si="209"/>
        <v>47535</v>
      </c>
      <c r="P271" s="94">
        <f t="shared" si="206"/>
        <v>6173</v>
      </c>
      <c r="Q271" s="108">
        <f t="shared" si="207"/>
        <v>14.924326676659735</v>
      </c>
      <c r="R271" s="108">
        <f t="shared" si="204"/>
        <v>40.633217629115386</v>
      </c>
      <c r="S271" s="39" t="s">
        <v>3</v>
      </c>
      <c r="T271" s="95">
        <v>41618</v>
      </c>
      <c r="U271" s="94"/>
      <c r="V271" s="98">
        <v>1064</v>
      </c>
      <c r="W271" s="98">
        <v>1559</v>
      </c>
      <c r="X271" s="94"/>
      <c r="Y271" s="202">
        <v>1538</v>
      </c>
      <c r="Z271" s="3">
        <v>12</v>
      </c>
      <c r="AA271" s="55">
        <v>1</v>
      </c>
    </row>
    <row r="272" spans="1:27" x14ac:dyDescent="0.2">
      <c r="A272" s="27">
        <v>266</v>
      </c>
      <c r="B272" s="94" t="s">
        <v>15</v>
      </c>
      <c r="C272" s="94">
        <v>16</v>
      </c>
      <c r="D272" s="187">
        <v>91787</v>
      </c>
      <c r="E272" s="94">
        <v>43181</v>
      </c>
      <c r="F272" s="94">
        <f>(C272*469)+E272</f>
        <v>50685</v>
      </c>
      <c r="G272" s="94" t="s">
        <v>193</v>
      </c>
      <c r="H272" s="94" t="s">
        <v>191</v>
      </c>
      <c r="I272" s="94"/>
      <c r="J272" s="94" t="s">
        <v>192</v>
      </c>
      <c r="K272" s="94" t="s">
        <v>143</v>
      </c>
      <c r="L272" s="94"/>
      <c r="M272" s="94" t="s">
        <v>191</v>
      </c>
      <c r="N272" s="170">
        <v>53000</v>
      </c>
      <c r="O272" s="27">
        <f t="shared" si="209"/>
        <v>60504</v>
      </c>
      <c r="P272" s="94">
        <f t="shared" si="206"/>
        <v>9819</v>
      </c>
      <c r="Q272" s="108">
        <f t="shared" si="207"/>
        <v>19.372595442438591</v>
      </c>
      <c r="R272" s="108">
        <f t="shared" si="204"/>
        <v>51.704019568954116</v>
      </c>
      <c r="S272" s="38" t="s">
        <v>40</v>
      </c>
      <c r="T272" s="95">
        <v>41618</v>
      </c>
      <c r="U272" s="94"/>
      <c r="V272" s="98">
        <v>1428</v>
      </c>
      <c r="W272" s="98">
        <v>1560</v>
      </c>
      <c r="X272" s="94"/>
      <c r="Y272" s="202">
        <v>1540</v>
      </c>
      <c r="Z272" s="3">
        <v>13</v>
      </c>
    </row>
    <row r="273" spans="1:27" x14ac:dyDescent="0.2">
      <c r="A273" s="3">
        <v>267</v>
      </c>
      <c r="B273" s="3" t="s">
        <v>31</v>
      </c>
      <c r="C273" s="3">
        <v>16</v>
      </c>
      <c r="D273" s="17">
        <v>65493</v>
      </c>
      <c r="E273" s="3">
        <v>34400</v>
      </c>
      <c r="F273" s="3">
        <f>(C273*469)+E273</f>
        <v>41904</v>
      </c>
      <c r="G273" s="3" t="s">
        <v>187</v>
      </c>
      <c r="H273" s="3" t="s">
        <v>188</v>
      </c>
      <c r="I273" s="3"/>
      <c r="J273" s="3" t="s">
        <v>189</v>
      </c>
      <c r="K273" s="3" t="s">
        <v>190</v>
      </c>
      <c r="L273" s="3"/>
      <c r="M273" s="3" t="s">
        <v>188</v>
      </c>
      <c r="N273" s="168">
        <v>44000</v>
      </c>
      <c r="O273" s="23">
        <f t="shared" si="209"/>
        <v>51504</v>
      </c>
      <c r="P273" s="3">
        <f t="shared" si="206"/>
        <v>9600</v>
      </c>
      <c r="Q273" s="42">
        <f t="shared" si="207"/>
        <v>22.90950744558992</v>
      </c>
      <c r="R273" s="42">
        <f t="shared" si="204"/>
        <v>27.160997204100649</v>
      </c>
      <c r="S273" s="38" t="s">
        <v>40</v>
      </c>
      <c r="T273" s="92">
        <v>41618</v>
      </c>
      <c r="U273" s="3"/>
      <c r="V273" s="80">
        <v>1263</v>
      </c>
      <c r="W273" s="80">
        <v>1561</v>
      </c>
      <c r="X273" s="3"/>
      <c r="Y273" s="202">
        <v>1541</v>
      </c>
      <c r="Z273" s="3">
        <v>14</v>
      </c>
    </row>
    <row r="274" spans="1:27" x14ac:dyDescent="0.2">
      <c r="A274" s="3">
        <v>268</v>
      </c>
      <c r="B274" s="3" t="s">
        <v>18</v>
      </c>
      <c r="C274" s="3">
        <v>20</v>
      </c>
      <c r="D274" s="17">
        <v>173311</v>
      </c>
      <c r="E274" s="3">
        <v>103000</v>
      </c>
      <c r="F274" s="3">
        <f t="shared" ref="F274:F275" si="210">(C274*469)+E274</f>
        <v>112380</v>
      </c>
      <c r="G274" s="3">
        <v>127000</v>
      </c>
      <c r="H274" s="3">
        <v>129500</v>
      </c>
      <c r="I274" s="3"/>
      <c r="J274" s="3">
        <v>130000</v>
      </c>
      <c r="K274" s="3">
        <v>125000</v>
      </c>
      <c r="L274" s="3"/>
      <c r="M274" s="3">
        <v>131000</v>
      </c>
      <c r="N274" s="168">
        <v>124500</v>
      </c>
      <c r="O274" s="2">
        <f t="shared" si="209"/>
        <v>133880</v>
      </c>
      <c r="P274" s="2">
        <f t="shared" si="206"/>
        <v>21500</v>
      </c>
      <c r="Q274" s="57">
        <f t="shared" si="207"/>
        <v>19.131518063712406</v>
      </c>
      <c r="R274" s="57">
        <f t="shared" si="204"/>
        <v>29.452494771437109</v>
      </c>
      <c r="S274" s="38" t="s">
        <v>40</v>
      </c>
      <c r="T274" s="92">
        <v>41619</v>
      </c>
      <c r="U274" s="3"/>
      <c r="V274" s="80">
        <v>1563</v>
      </c>
      <c r="W274" s="80">
        <v>1562</v>
      </c>
      <c r="X274" s="3"/>
      <c r="Y274" s="202">
        <v>1543</v>
      </c>
      <c r="Z274" s="3">
        <v>15</v>
      </c>
      <c r="AA274" s="55">
        <v>1</v>
      </c>
    </row>
    <row r="275" spans="1:27" x14ac:dyDescent="0.2">
      <c r="A275" s="3">
        <v>269</v>
      </c>
      <c r="B275" s="3" t="s">
        <v>7</v>
      </c>
      <c r="C275" s="3">
        <v>20</v>
      </c>
      <c r="D275" s="17">
        <v>152889</v>
      </c>
      <c r="E275" s="3">
        <v>76470</v>
      </c>
      <c r="F275" s="23">
        <f t="shared" si="210"/>
        <v>85850</v>
      </c>
      <c r="G275" s="3">
        <v>101000</v>
      </c>
      <c r="H275" s="3">
        <v>88000</v>
      </c>
      <c r="I275" s="3"/>
      <c r="J275" s="3" t="s">
        <v>44</v>
      </c>
      <c r="K275" s="3">
        <v>98000</v>
      </c>
      <c r="L275" s="3"/>
      <c r="M275" s="3">
        <v>97000</v>
      </c>
      <c r="N275" s="168">
        <v>88000</v>
      </c>
      <c r="O275" s="2">
        <f t="shared" si="209"/>
        <v>97380</v>
      </c>
      <c r="P275" s="2">
        <f t="shared" si="206"/>
        <v>11530</v>
      </c>
      <c r="Q275" s="57">
        <f t="shared" si="207"/>
        <v>13.430401863715783</v>
      </c>
      <c r="R275" s="57">
        <f t="shared" si="204"/>
        <v>57.002464571780656</v>
      </c>
      <c r="S275" s="38" t="s">
        <v>34</v>
      </c>
      <c r="T275" s="92">
        <v>41619</v>
      </c>
      <c r="U275" s="3">
        <f>M275-N275</f>
        <v>9000</v>
      </c>
      <c r="V275" s="80">
        <v>1654</v>
      </c>
      <c r="W275" s="80">
        <v>1563</v>
      </c>
      <c r="X275" s="3"/>
      <c r="Y275" s="202">
        <v>1544</v>
      </c>
      <c r="Z275" s="3">
        <v>16</v>
      </c>
      <c r="AA275" s="55">
        <v>1</v>
      </c>
    </row>
    <row r="276" spans="1:27" x14ac:dyDescent="0.2">
      <c r="A276" s="3">
        <v>270</v>
      </c>
      <c r="B276" s="64" t="s">
        <v>19</v>
      </c>
      <c r="C276" s="3">
        <v>20</v>
      </c>
      <c r="D276" s="17">
        <v>67223</v>
      </c>
      <c r="E276" s="3">
        <v>27820</v>
      </c>
      <c r="F276" s="3">
        <f t="shared" ref="F276" si="211">(C276*465)+E276</f>
        <v>37120</v>
      </c>
      <c r="G276" s="3">
        <v>36000</v>
      </c>
      <c r="H276" s="3">
        <v>36000</v>
      </c>
      <c r="I276" s="3"/>
      <c r="J276" s="3">
        <v>36500</v>
      </c>
      <c r="K276" s="3">
        <v>36000</v>
      </c>
      <c r="L276" s="3"/>
      <c r="M276" s="3">
        <v>35500</v>
      </c>
      <c r="N276" s="168">
        <v>35500</v>
      </c>
      <c r="O276" s="2">
        <f t="shared" si="209"/>
        <v>44880</v>
      </c>
      <c r="P276" s="2">
        <f t="shared" si="206"/>
        <v>7760</v>
      </c>
      <c r="Q276" s="57">
        <f t="shared" si="207"/>
        <v>20.905172413793103</v>
      </c>
      <c r="R276" s="57">
        <f t="shared" si="204"/>
        <v>49.783868092691627</v>
      </c>
      <c r="S276" s="38" t="s">
        <v>108</v>
      </c>
      <c r="T276" s="92">
        <v>41619</v>
      </c>
      <c r="U276" s="3"/>
      <c r="V276" s="80">
        <v>1191</v>
      </c>
      <c r="W276" s="80">
        <v>1564</v>
      </c>
      <c r="X276" s="3"/>
      <c r="Y276" s="202">
        <v>1545</v>
      </c>
      <c r="Z276" s="3">
        <v>17</v>
      </c>
      <c r="AA276" s="55">
        <v>1</v>
      </c>
    </row>
    <row r="277" spans="1:27" x14ac:dyDescent="0.2">
      <c r="A277" s="3">
        <v>271</v>
      </c>
      <c r="B277" s="3" t="s">
        <v>7</v>
      </c>
      <c r="C277" s="3">
        <v>20</v>
      </c>
      <c r="D277" s="17">
        <v>152889</v>
      </c>
      <c r="E277" s="3">
        <v>76470</v>
      </c>
      <c r="F277" s="23">
        <f t="shared" ref="F277:F278" si="212">(C277*469)+E277</f>
        <v>85850</v>
      </c>
      <c r="G277" s="3">
        <v>101000</v>
      </c>
      <c r="H277" s="3">
        <v>88000</v>
      </c>
      <c r="I277" s="3"/>
      <c r="J277" s="3" t="s">
        <v>44</v>
      </c>
      <c r="K277" s="3">
        <v>98000</v>
      </c>
      <c r="L277" s="3"/>
      <c r="M277" s="3">
        <v>97000</v>
      </c>
      <c r="N277" s="168">
        <v>88000</v>
      </c>
      <c r="O277" s="2">
        <f t="shared" si="209"/>
        <v>97380</v>
      </c>
      <c r="P277" s="2">
        <f t="shared" si="206"/>
        <v>11530</v>
      </c>
      <c r="Q277" s="57">
        <f t="shared" si="207"/>
        <v>13.430401863715783</v>
      </c>
      <c r="R277" s="57">
        <f t="shared" si="204"/>
        <v>57.002464571780656</v>
      </c>
      <c r="S277" s="38" t="s">
        <v>34</v>
      </c>
      <c r="T277" s="92">
        <v>41619</v>
      </c>
      <c r="U277" s="3">
        <f>M277-N277</f>
        <v>9000</v>
      </c>
      <c r="V277" s="80">
        <v>1660</v>
      </c>
      <c r="W277" s="80">
        <v>1565</v>
      </c>
      <c r="X277" s="3"/>
      <c r="Y277" s="202">
        <v>1546</v>
      </c>
      <c r="Z277" s="3">
        <v>18</v>
      </c>
      <c r="AA277" s="55">
        <v>1</v>
      </c>
    </row>
    <row r="278" spans="1:27" x14ac:dyDescent="0.2">
      <c r="A278" s="94">
        <v>272</v>
      </c>
      <c r="B278" s="94" t="s">
        <v>33</v>
      </c>
      <c r="C278" s="94">
        <v>15</v>
      </c>
      <c r="D278" s="190">
        <v>27596</v>
      </c>
      <c r="E278" s="85">
        <v>13979</v>
      </c>
      <c r="F278" s="27">
        <f t="shared" si="212"/>
        <v>21014</v>
      </c>
      <c r="G278" s="94">
        <v>20000</v>
      </c>
      <c r="H278" s="94">
        <v>19500</v>
      </c>
      <c r="I278" s="94"/>
      <c r="J278" s="94">
        <v>17500</v>
      </c>
      <c r="K278" s="94" t="s">
        <v>44</v>
      </c>
      <c r="L278" s="94"/>
      <c r="M278" s="94" t="s">
        <v>44</v>
      </c>
      <c r="N278" s="170">
        <v>17000</v>
      </c>
      <c r="O278" s="96">
        <f t="shared" si="209"/>
        <v>24035</v>
      </c>
      <c r="P278" s="96">
        <f t="shared" si="206"/>
        <v>3021</v>
      </c>
      <c r="Q278" s="83">
        <f t="shared" si="207"/>
        <v>14.376130198915011</v>
      </c>
      <c r="R278" s="83">
        <f t="shared" si="204"/>
        <v>14.815893488662368</v>
      </c>
      <c r="S278" s="39" t="s">
        <v>23</v>
      </c>
      <c r="T278" s="95">
        <v>41619</v>
      </c>
      <c r="U278" s="94"/>
      <c r="V278" s="98">
        <v>1024</v>
      </c>
      <c r="W278" s="98">
        <v>1566</v>
      </c>
      <c r="X278" s="94"/>
      <c r="Y278" s="206">
        <v>1548</v>
      </c>
      <c r="Z278" s="3">
        <v>19</v>
      </c>
    </row>
    <row r="279" spans="1:27" x14ac:dyDescent="0.2">
      <c r="A279" s="3">
        <v>273</v>
      </c>
      <c r="B279" s="3" t="s">
        <v>17</v>
      </c>
      <c r="C279" s="3">
        <v>15</v>
      </c>
      <c r="D279" s="17">
        <v>49650</v>
      </c>
      <c r="E279" s="3">
        <v>23622</v>
      </c>
      <c r="F279" s="3">
        <f>(C279*469)+E279</f>
        <v>30657</v>
      </c>
      <c r="G279" s="3">
        <v>30000</v>
      </c>
      <c r="H279" s="3">
        <v>30000</v>
      </c>
      <c r="I279" s="3"/>
      <c r="J279" s="3">
        <v>29500</v>
      </c>
      <c r="K279" s="3">
        <v>30000</v>
      </c>
      <c r="L279" s="3"/>
      <c r="M279" s="3">
        <v>30500</v>
      </c>
      <c r="N279" s="170">
        <v>29500</v>
      </c>
      <c r="O279" s="96">
        <f t="shared" si="209"/>
        <v>36535</v>
      </c>
      <c r="P279" s="96">
        <f t="shared" si="206"/>
        <v>5878</v>
      </c>
      <c r="Q279" s="83">
        <f t="shared" si="207"/>
        <v>19.173435104543824</v>
      </c>
      <c r="R279" s="83">
        <f t="shared" si="204"/>
        <v>35.89708498699877</v>
      </c>
      <c r="S279" s="39" t="s">
        <v>23</v>
      </c>
      <c r="T279" s="92">
        <v>41620</v>
      </c>
      <c r="U279" s="3"/>
      <c r="V279" s="98">
        <v>1132</v>
      </c>
      <c r="W279" s="98">
        <v>1610</v>
      </c>
      <c r="X279" s="3"/>
      <c r="Y279" s="202">
        <v>1555</v>
      </c>
      <c r="Z279" s="3">
        <v>20</v>
      </c>
    </row>
    <row r="280" spans="1:27" x14ac:dyDescent="0.2">
      <c r="A280" s="23">
        <v>246</v>
      </c>
      <c r="B280" s="3" t="s">
        <v>62</v>
      </c>
      <c r="C280" s="3">
        <v>15</v>
      </c>
      <c r="D280" s="17">
        <v>41383</v>
      </c>
      <c r="E280" s="3">
        <v>19199</v>
      </c>
      <c r="F280" s="23">
        <f>(C280*469)+E280</f>
        <v>26234</v>
      </c>
      <c r="G280" s="3">
        <v>22000</v>
      </c>
      <c r="H280" s="3">
        <v>23000</v>
      </c>
      <c r="I280" s="3"/>
      <c r="J280" s="3">
        <v>21500</v>
      </c>
      <c r="K280" s="3">
        <v>22000</v>
      </c>
      <c r="L280" s="3"/>
      <c r="M280" s="3">
        <v>22000</v>
      </c>
      <c r="N280" s="170">
        <v>21000</v>
      </c>
      <c r="O280" s="96">
        <f t="shared" si="209"/>
        <v>28035</v>
      </c>
      <c r="P280" s="96">
        <f t="shared" si="206"/>
        <v>1801</v>
      </c>
      <c r="Q280" s="83">
        <f t="shared" si="207"/>
        <v>6.8651368453152397</v>
      </c>
      <c r="R280" s="83">
        <f t="shared" si="204"/>
        <v>47.611913679329412</v>
      </c>
      <c r="S280" s="39" t="s">
        <v>23</v>
      </c>
      <c r="T280" s="92">
        <v>41620</v>
      </c>
      <c r="U280" s="3"/>
      <c r="V280" s="98">
        <v>997</v>
      </c>
      <c r="W280" s="98">
        <v>1611</v>
      </c>
      <c r="X280" s="3"/>
      <c r="Y280" s="202">
        <v>1556</v>
      </c>
      <c r="Z280" s="3">
        <v>21</v>
      </c>
    </row>
    <row r="281" spans="1:27" x14ac:dyDescent="0.2">
      <c r="A281" s="3">
        <v>275</v>
      </c>
      <c r="B281" s="3" t="s">
        <v>16</v>
      </c>
      <c r="C281" s="3">
        <v>15</v>
      </c>
      <c r="D281" s="17">
        <v>98009</v>
      </c>
      <c r="E281" s="3">
        <v>52197</v>
      </c>
      <c r="F281" s="3">
        <f>(C281*469)+E281</f>
        <v>59232</v>
      </c>
      <c r="G281" s="3" t="s">
        <v>44</v>
      </c>
      <c r="H281" s="3">
        <v>67000</v>
      </c>
      <c r="I281" s="3"/>
      <c r="J281" s="3">
        <v>68000</v>
      </c>
      <c r="K281" s="3">
        <v>66000</v>
      </c>
      <c r="L281" s="3"/>
      <c r="M281" s="3">
        <v>70000</v>
      </c>
      <c r="N281" s="170">
        <v>66000</v>
      </c>
      <c r="O281" s="96">
        <f t="shared" si="209"/>
        <v>73035</v>
      </c>
      <c r="P281" s="96">
        <f t="shared" si="206"/>
        <v>13803</v>
      </c>
      <c r="Q281" s="83">
        <f t="shared" si="207"/>
        <v>23.303282009724473</v>
      </c>
      <c r="R281" s="83">
        <f t="shared" si="204"/>
        <v>34.194564250017116</v>
      </c>
      <c r="S281" s="39" t="s">
        <v>40</v>
      </c>
      <c r="T281" s="92">
        <v>41620</v>
      </c>
      <c r="U281" s="3"/>
      <c r="V281" s="98">
        <v>1362</v>
      </c>
      <c r="W281" s="98">
        <v>1612</v>
      </c>
      <c r="X281" s="3"/>
      <c r="Y281" s="202">
        <v>1557</v>
      </c>
      <c r="Z281" s="3">
        <v>22</v>
      </c>
    </row>
    <row r="282" spans="1:27" x14ac:dyDescent="0.2">
      <c r="A282" s="3">
        <v>277</v>
      </c>
      <c r="B282" s="3" t="s">
        <v>22</v>
      </c>
      <c r="C282" s="3">
        <v>15</v>
      </c>
      <c r="D282" s="17">
        <v>77967</v>
      </c>
      <c r="E282" s="3">
        <v>39780</v>
      </c>
      <c r="F282" s="3">
        <f>(C282*469)+E282</f>
        <v>46815</v>
      </c>
      <c r="G282" s="3">
        <v>54500</v>
      </c>
      <c r="H282" s="3" t="s">
        <v>44</v>
      </c>
      <c r="I282" s="3"/>
      <c r="J282" s="3" t="s">
        <v>44</v>
      </c>
      <c r="K282" s="3">
        <v>50000</v>
      </c>
      <c r="L282" s="3"/>
      <c r="M282" s="3">
        <v>51000</v>
      </c>
      <c r="N282" s="170">
        <v>50000</v>
      </c>
      <c r="O282" s="96">
        <f t="shared" si="209"/>
        <v>57035</v>
      </c>
      <c r="P282" s="96">
        <f t="shared" si="206"/>
        <v>10220</v>
      </c>
      <c r="Q282" s="83">
        <f t="shared" si="207"/>
        <v>21.830609847271173</v>
      </c>
      <c r="R282" s="83">
        <f t="shared" si="204"/>
        <v>36.700271762952575</v>
      </c>
      <c r="S282" s="39" t="s">
        <v>40</v>
      </c>
      <c r="T282" s="92">
        <v>41621</v>
      </c>
      <c r="U282" s="3"/>
      <c r="V282" s="98">
        <v>1130</v>
      </c>
      <c r="W282" s="98">
        <v>1613</v>
      </c>
      <c r="X282" s="3"/>
      <c r="Y282" s="202">
        <v>1573</v>
      </c>
      <c r="Z282" s="3">
        <v>23</v>
      </c>
    </row>
    <row r="283" spans="1:27" x14ac:dyDescent="0.2">
      <c r="A283" s="3">
        <v>276</v>
      </c>
      <c r="B283" s="3" t="s">
        <v>17</v>
      </c>
      <c r="C283" s="3">
        <v>16</v>
      </c>
      <c r="D283" s="17">
        <v>52960</v>
      </c>
      <c r="E283" s="3">
        <v>25196</v>
      </c>
      <c r="F283" s="3">
        <f>(C283*469)+E283</f>
        <v>32700</v>
      </c>
      <c r="G283" s="3">
        <v>30000</v>
      </c>
      <c r="H283" s="3">
        <v>31000</v>
      </c>
      <c r="I283" s="3"/>
      <c r="J283" s="3">
        <v>29500</v>
      </c>
      <c r="K283" s="3">
        <v>30000</v>
      </c>
      <c r="L283" s="3"/>
      <c r="M283" s="3">
        <v>30000</v>
      </c>
      <c r="N283" s="170">
        <v>29000</v>
      </c>
      <c r="O283" s="96">
        <f t="shared" si="209"/>
        <v>36504</v>
      </c>
      <c r="P283" s="96">
        <f t="shared" si="206"/>
        <v>3804</v>
      </c>
      <c r="Q283" s="83">
        <f t="shared" si="207"/>
        <v>11.63302752293578</v>
      </c>
      <c r="R283" s="83">
        <f t="shared" si="204"/>
        <v>45.079991233837383</v>
      </c>
      <c r="S283" s="39" t="s">
        <v>23</v>
      </c>
      <c r="T283" s="92">
        <v>41621</v>
      </c>
      <c r="U283" s="3"/>
      <c r="V283" s="98">
        <v>1198</v>
      </c>
      <c r="W283" s="98">
        <v>1614</v>
      </c>
      <c r="X283" s="3"/>
      <c r="Y283" s="202">
        <v>1574</v>
      </c>
      <c r="Z283" s="3">
        <v>24</v>
      </c>
    </row>
    <row r="284" spans="1:27" x14ac:dyDescent="0.2">
      <c r="A284" s="3">
        <v>278</v>
      </c>
      <c r="B284" s="3" t="s">
        <v>21</v>
      </c>
      <c r="C284" s="3">
        <v>15</v>
      </c>
      <c r="D284" s="17">
        <v>73650</v>
      </c>
      <c r="E284" s="3">
        <v>43246</v>
      </c>
      <c r="F284" s="3">
        <f t="shared" ref="F284:F292" si="213">(C284*469)+E284</f>
        <v>50281</v>
      </c>
      <c r="G284" s="3">
        <v>58500</v>
      </c>
      <c r="H284" s="3">
        <v>60000</v>
      </c>
      <c r="I284" s="3"/>
      <c r="J284" s="3">
        <v>59000</v>
      </c>
      <c r="K284" s="3">
        <v>58000</v>
      </c>
      <c r="L284" s="3"/>
      <c r="M284" s="3">
        <v>60000</v>
      </c>
      <c r="N284" s="170">
        <v>58000</v>
      </c>
      <c r="O284" s="96">
        <f t="shared" si="209"/>
        <v>65035</v>
      </c>
      <c r="P284" s="96">
        <f t="shared" si="206"/>
        <v>14754</v>
      </c>
      <c r="Q284" s="83">
        <f t="shared" si="207"/>
        <v>29.343091823949401</v>
      </c>
      <c r="R284" s="83">
        <f t="shared" si="204"/>
        <v>13.246713308218652</v>
      </c>
      <c r="S284" s="39" t="s">
        <v>40</v>
      </c>
      <c r="T284" s="92">
        <v>41621</v>
      </c>
      <c r="U284" s="3"/>
      <c r="V284" s="98">
        <v>1193</v>
      </c>
      <c r="W284" s="98">
        <v>1615</v>
      </c>
      <c r="X284" s="3"/>
      <c r="Y284" s="202">
        <v>1576</v>
      </c>
      <c r="Z284" s="3">
        <v>25</v>
      </c>
    </row>
    <row r="285" spans="1:27" x14ac:dyDescent="0.2">
      <c r="A285" s="3">
        <v>279</v>
      </c>
      <c r="B285" s="3" t="s">
        <v>39</v>
      </c>
      <c r="C285" s="3">
        <v>15</v>
      </c>
      <c r="D285" s="17">
        <v>85533</v>
      </c>
      <c r="E285" s="3">
        <v>49050</v>
      </c>
      <c r="F285" s="3">
        <f t="shared" si="213"/>
        <v>56085</v>
      </c>
      <c r="G285" s="3">
        <v>65500</v>
      </c>
      <c r="H285" s="3">
        <v>65000</v>
      </c>
      <c r="I285" s="3"/>
      <c r="J285" s="3">
        <v>65000</v>
      </c>
      <c r="K285" s="3">
        <v>64500</v>
      </c>
      <c r="L285" s="3"/>
      <c r="M285" s="3">
        <v>65500</v>
      </c>
      <c r="N285" s="170">
        <v>64500</v>
      </c>
      <c r="O285" s="96">
        <f t="shared" si="209"/>
        <v>71535</v>
      </c>
      <c r="P285" s="96">
        <f t="shared" si="206"/>
        <v>15450</v>
      </c>
      <c r="Q285" s="83">
        <f t="shared" si="207"/>
        <v>27.547472586253008</v>
      </c>
      <c r="R285" s="83">
        <f t="shared" si="204"/>
        <v>19.568043615013629</v>
      </c>
      <c r="S285" s="39" t="s">
        <v>40</v>
      </c>
      <c r="T285" s="92">
        <v>41621</v>
      </c>
      <c r="U285" s="3"/>
      <c r="V285" s="98">
        <v>1341</v>
      </c>
      <c r="W285" s="98">
        <v>1616</v>
      </c>
      <c r="X285" s="3"/>
      <c r="Y285" s="202">
        <v>1577</v>
      </c>
      <c r="Z285" s="3">
        <v>26</v>
      </c>
    </row>
    <row r="286" spans="1:27" x14ac:dyDescent="0.2">
      <c r="A286" s="3">
        <v>280</v>
      </c>
      <c r="B286" s="3" t="s">
        <v>35</v>
      </c>
      <c r="C286" s="3">
        <v>9</v>
      </c>
      <c r="D286" s="17">
        <v>10815</v>
      </c>
      <c r="E286" s="3">
        <v>7240</v>
      </c>
      <c r="F286" s="3">
        <f t="shared" si="213"/>
        <v>11461</v>
      </c>
      <c r="G286" s="3">
        <v>9500</v>
      </c>
      <c r="H286" s="3">
        <v>9000</v>
      </c>
      <c r="I286" s="3"/>
      <c r="J286" s="3">
        <v>9000</v>
      </c>
      <c r="K286" s="3" t="s">
        <v>44</v>
      </c>
      <c r="L286" s="3"/>
      <c r="M286" s="3" t="s">
        <v>44</v>
      </c>
      <c r="N286" s="170">
        <v>8500</v>
      </c>
      <c r="O286" s="96">
        <f t="shared" si="209"/>
        <v>12721</v>
      </c>
      <c r="P286" s="96">
        <f t="shared" si="206"/>
        <v>1260</v>
      </c>
      <c r="Q286" s="83">
        <f t="shared" si="207"/>
        <v>10.993805078090917</v>
      </c>
      <c r="R286" s="83">
        <f t="shared" si="204"/>
        <v>-14.9830988129864</v>
      </c>
      <c r="S286" s="39" t="s">
        <v>23</v>
      </c>
      <c r="T286" s="92">
        <v>41622</v>
      </c>
      <c r="U286" s="3"/>
      <c r="V286" s="98">
        <v>650</v>
      </c>
      <c r="W286" s="98">
        <v>1617</v>
      </c>
      <c r="X286" s="3"/>
      <c r="Y286" s="202">
        <v>1589</v>
      </c>
      <c r="Z286" s="3">
        <v>27</v>
      </c>
    </row>
    <row r="287" spans="1:27" x14ac:dyDescent="0.2">
      <c r="A287" s="3">
        <v>281</v>
      </c>
      <c r="B287" s="64" t="s">
        <v>19</v>
      </c>
      <c r="C287" s="3">
        <v>15</v>
      </c>
      <c r="D287" s="17">
        <v>50417</v>
      </c>
      <c r="E287" s="3">
        <v>22743</v>
      </c>
      <c r="F287" s="3">
        <f t="shared" si="213"/>
        <v>29778</v>
      </c>
      <c r="G287" s="3">
        <v>30000</v>
      </c>
      <c r="H287" s="3">
        <v>29500</v>
      </c>
      <c r="I287" s="3"/>
      <c r="J287" s="3">
        <v>29500</v>
      </c>
      <c r="K287" s="3">
        <v>30000</v>
      </c>
      <c r="L287" s="3"/>
      <c r="M287" s="3">
        <v>30000</v>
      </c>
      <c r="N287" s="170">
        <v>29300</v>
      </c>
      <c r="O287" s="96">
        <f t="shared" si="209"/>
        <v>36335</v>
      </c>
      <c r="P287" s="96">
        <f t="shared" si="206"/>
        <v>6557</v>
      </c>
      <c r="Q287" s="83">
        <f t="shared" si="207"/>
        <v>22.019611793941838</v>
      </c>
      <c r="R287" s="83">
        <f t="shared" si="204"/>
        <v>38.756020366038257</v>
      </c>
      <c r="S287" s="39" t="s">
        <v>23</v>
      </c>
      <c r="T287" s="92">
        <v>41622</v>
      </c>
      <c r="U287" s="3"/>
      <c r="V287" s="98">
        <v>948</v>
      </c>
      <c r="W287" s="98">
        <v>1618</v>
      </c>
      <c r="X287" s="3"/>
      <c r="Y287" s="202">
        <v>1590</v>
      </c>
      <c r="Z287" s="3">
        <v>28</v>
      </c>
      <c r="AA287" s="55">
        <v>1</v>
      </c>
    </row>
    <row r="288" spans="1:27" x14ac:dyDescent="0.2">
      <c r="A288" s="3">
        <v>282</v>
      </c>
      <c r="B288" s="3" t="s">
        <v>32</v>
      </c>
      <c r="C288" s="3">
        <v>15</v>
      </c>
      <c r="D288" s="17">
        <v>42117</v>
      </c>
      <c r="E288" s="3">
        <v>21337</v>
      </c>
      <c r="F288" s="3">
        <f t="shared" si="213"/>
        <v>28372</v>
      </c>
      <c r="G288" s="3">
        <v>26500</v>
      </c>
      <c r="H288" s="3">
        <v>26000</v>
      </c>
      <c r="I288" s="3"/>
      <c r="J288" s="3">
        <v>26000</v>
      </c>
      <c r="K288" s="3">
        <v>25500</v>
      </c>
      <c r="L288" s="3"/>
      <c r="M288" s="3">
        <v>26500</v>
      </c>
      <c r="N288" s="170">
        <v>25500</v>
      </c>
      <c r="O288" s="96">
        <f t="shared" si="209"/>
        <v>32535</v>
      </c>
      <c r="P288" s="96">
        <f t="shared" si="206"/>
        <v>4163</v>
      </c>
      <c r="Q288" s="83">
        <f t="shared" si="207"/>
        <v>14.672916960383478</v>
      </c>
      <c r="R288" s="83">
        <f t="shared" si="204"/>
        <v>29.451360073766715</v>
      </c>
      <c r="S288" s="39" t="s">
        <v>40</v>
      </c>
      <c r="T288" s="92">
        <v>41624</v>
      </c>
      <c r="U288" s="3"/>
      <c r="V288" s="98">
        <v>1257</v>
      </c>
      <c r="W288" s="98">
        <v>1619</v>
      </c>
      <c r="X288" s="3"/>
      <c r="Y288" s="202">
        <v>1591</v>
      </c>
      <c r="Z288" s="3">
        <v>29</v>
      </c>
    </row>
    <row r="289" spans="1:27" x14ac:dyDescent="0.2">
      <c r="A289" s="3">
        <v>283</v>
      </c>
      <c r="B289" s="3" t="s">
        <v>13</v>
      </c>
      <c r="C289" s="3">
        <v>15</v>
      </c>
      <c r="D289" s="17">
        <v>54783</v>
      </c>
      <c r="E289" s="3">
        <v>26324</v>
      </c>
      <c r="F289" s="3">
        <f t="shared" si="213"/>
        <v>33359</v>
      </c>
      <c r="G289" s="3">
        <v>36000</v>
      </c>
      <c r="H289" s="3">
        <v>37000</v>
      </c>
      <c r="I289" s="3"/>
      <c r="J289" s="3">
        <v>36500</v>
      </c>
      <c r="K289" s="3">
        <v>36000</v>
      </c>
      <c r="L289" s="3"/>
      <c r="M289" s="3">
        <v>37000</v>
      </c>
      <c r="N289" s="170">
        <v>35800</v>
      </c>
      <c r="O289" s="96">
        <f t="shared" si="209"/>
        <v>42835</v>
      </c>
      <c r="P289" s="96">
        <f t="shared" si="206"/>
        <v>9476</v>
      </c>
      <c r="Q289" s="83">
        <f t="shared" si="207"/>
        <v>28.406127281992866</v>
      </c>
      <c r="R289" s="83">
        <f t="shared" si="204"/>
        <v>27.89307809034668</v>
      </c>
      <c r="S289" s="39" t="s">
        <v>40</v>
      </c>
      <c r="T289" s="92">
        <v>41624</v>
      </c>
      <c r="U289" s="3"/>
      <c r="V289" s="98">
        <v>1234</v>
      </c>
      <c r="W289" s="98">
        <v>1620</v>
      </c>
      <c r="X289" s="3"/>
      <c r="Y289" s="202">
        <v>1592</v>
      </c>
      <c r="Z289" s="3">
        <v>30</v>
      </c>
    </row>
    <row r="290" spans="1:27" x14ac:dyDescent="0.2">
      <c r="A290" s="3">
        <v>284</v>
      </c>
      <c r="B290" s="3" t="s">
        <v>31</v>
      </c>
      <c r="C290" s="3">
        <v>15</v>
      </c>
      <c r="D290" s="17">
        <v>61400</v>
      </c>
      <c r="E290" s="3">
        <v>32250</v>
      </c>
      <c r="F290" s="3">
        <f t="shared" si="213"/>
        <v>39285</v>
      </c>
      <c r="G290" s="3">
        <v>41500</v>
      </c>
      <c r="H290" s="3">
        <v>43000</v>
      </c>
      <c r="I290" s="3"/>
      <c r="J290" s="3">
        <v>41500</v>
      </c>
      <c r="K290" s="3">
        <v>41000</v>
      </c>
      <c r="L290" s="3"/>
      <c r="M290" s="3">
        <v>42000</v>
      </c>
      <c r="N290" s="170">
        <v>41000</v>
      </c>
      <c r="O290" s="96">
        <f t="shared" si="209"/>
        <v>48035</v>
      </c>
      <c r="P290" s="96">
        <f t="shared" si="206"/>
        <v>8750</v>
      </c>
      <c r="Q290" s="83">
        <f t="shared" si="207"/>
        <v>22.273132238767978</v>
      </c>
      <c r="R290" s="83">
        <f t="shared" si="204"/>
        <v>27.823462058915378</v>
      </c>
      <c r="S290" s="39" t="s">
        <v>40</v>
      </c>
      <c r="T290" s="92">
        <v>41624</v>
      </c>
      <c r="U290" s="3"/>
      <c r="V290" s="98">
        <v>1230</v>
      </c>
      <c r="W290" s="98">
        <v>1621</v>
      </c>
      <c r="X290" s="3"/>
      <c r="Y290" s="202">
        <v>1593</v>
      </c>
      <c r="Z290" s="3">
        <v>31</v>
      </c>
    </row>
    <row r="291" spans="1:27" x14ac:dyDescent="0.2">
      <c r="A291" s="3">
        <v>286</v>
      </c>
      <c r="B291" s="3" t="s">
        <v>15</v>
      </c>
      <c r="C291" s="3">
        <v>15</v>
      </c>
      <c r="D291" s="17">
        <v>86050</v>
      </c>
      <c r="E291" s="3">
        <v>40483</v>
      </c>
      <c r="F291" s="3">
        <f t="shared" si="213"/>
        <v>47518</v>
      </c>
      <c r="G291" s="3">
        <v>51000</v>
      </c>
      <c r="H291" s="3">
        <v>51000</v>
      </c>
      <c r="I291" s="3"/>
      <c r="J291" s="3">
        <v>51500</v>
      </c>
      <c r="K291" s="3">
        <v>51000</v>
      </c>
      <c r="L291" s="3"/>
      <c r="M291" s="3">
        <v>51500</v>
      </c>
      <c r="N291" s="170">
        <v>50000</v>
      </c>
      <c r="O291" s="96">
        <f t="shared" si="209"/>
        <v>57035</v>
      </c>
      <c r="P291" s="96">
        <f t="shared" si="206"/>
        <v>9517</v>
      </c>
      <c r="Q291" s="83">
        <f t="shared" si="207"/>
        <v>20.028199840060608</v>
      </c>
      <c r="R291" s="83">
        <f t="shared" si="204"/>
        <v>50.872271412290701</v>
      </c>
      <c r="S291" s="39" t="s">
        <v>40</v>
      </c>
      <c r="T291" s="92">
        <v>41624</v>
      </c>
      <c r="U291" s="3"/>
      <c r="V291" s="98">
        <v>1419</v>
      </c>
      <c r="W291" s="98">
        <v>1622</v>
      </c>
      <c r="X291" s="3"/>
      <c r="Y291" s="202">
        <v>1598</v>
      </c>
      <c r="Z291" s="3">
        <v>32</v>
      </c>
    </row>
    <row r="292" spans="1:27" x14ac:dyDescent="0.2">
      <c r="A292" s="3">
        <v>285</v>
      </c>
      <c r="B292" s="3" t="s">
        <v>14</v>
      </c>
      <c r="C292" s="3">
        <v>15</v>
      </c>
      <c r="D292" s="17">
        <v>66850</v>
      </c>
      <c r="E292" s="3">
        <v>34327</v>
      </c>
      <c r="F292" s="3">
        <f t="shared" si="213"/>
        <v>41362</v>
      </c>
      <c r="G292" s="3">
        <v>42000</v>
      </c>
      <c r="H292" s="3">
        <v>41500</v>
      </c>
      <c r="I292" s="3"/>
      <c r="J292" s="3">
        <v>41500</v>
      </c>
      <c r="K292" s="3">
        <v>41000</v>
      </c>
      <c r="L292" s="3"/>
      <c r="M292" s="3">
        <v>41500</v>
      </c>
      <c r="N292" s="168">
        <v>40300</v>
      </c>
      <c r="O292" s="96">
        <f t="shared" si="209"/>
        <v>47335</v>
      </c>
      <c r="P292" s="96">
        <f t="shared" si="206"/>
        <v>5973</v>
      </c>
      <c r="Q292" s="83">
        <f t="shared" si="207"/>
        <v>14.440791064261882</v>
      </c>
      <c r="R292" s="83">
        <f t="shared" si="204"/>
        <v>41.227421569663043</v>
      </c>
      <c r="S292" s="38" t="s">
        <v>40</v>
      </c>
      <c r="T292" s="92">
        <v>41624</v>
      </c>
      <c r="U292" s="3"/>
      <c r="V292" s="98">
        <v>1104</v>
      </c>
      <c r="W292" s="98">
        <v>1623</v>
      </c>
      <c r="X292" s="3"/>
      <c r="Y292" s="202">
        <v>1599</v>
      </c>
      <c r="Z292" s="3">
        <v>33</v>
      </c>
      <c r="AA292" s="55">
        <v>1</v>
      </c>
    </row>
    <row r="293" spans="1:27" x14ac:dyDescent="0.2">
      <c r="A293" s="3">
        <v>287</v>
      </c>
      <c r="B293" s="3" t="s">
        <v>15</v>
      </c>
      <c r="C293" s="3">
        <v>15</v>
      </c>
      <c r="D293" s="17">
        <v>86050</v>
      </c>
      <c r="E293" s="3">
        <v>40483</v>
      </c>
      <c r="F293" s="3">
        <f t="shared" ref="F293:F296" si="214">(C293*469)+E293</f>
        <v>47518</v>
      </c>
      <c r="G293" s="3">
        <v>51000</v>
      </c>
      <c r="H293" s="3">
        <v>51000</v>
      </c>
      <c r="I293" s="3"/>
      <c r="J293" s="3">
        <v>51500</v>
      </c>
      <c r="K293" s="3">
        <v>50000</v>
      </c>
      <c r="L293" s="3"/>
      <c r="M293" s="3">
        <v>51500</v>
      </c>
      <c r="N293" s="168">
        <v>50000</v>
      </c>
      <c r="O293" s="96">
        <f t="shared" si="209"/>
        <v>57035</v>
      </c>
      <c r="P293" s="96">
        <f t="shared" si="206"/>
        <v>9517</v>
      </c>
      <c r="Q293" s="83">
        <f t="shared" si="207"/>
        <v>20.028199840060608</v>
      </c>
      <c r="R293" s="83">
        <f t="shared" si="204"/>
        <v>50.872271412290701</v>
      </c>
      <c r="S293" s="38" t="s">
        <v>40</v>
      </c>
      <c r="T293" s="92">
        <v>41625</v>
      </c>
      <c r="U293" s="3"/>
      <c r="V293" s="98">
        <v>1424</v>
      </c>
      <c r="W293" s="98">
        <v>1624</v>
      </c>
      <c r="X293" s="3"/>
      <c r="Y293" s="202">
        <v>1610</v>
      </c>
      <c r="Z293" s="3">
        <v>34</v>
      </c>
    </row>
    <row r="294" spans="1:27" x14ac:dyDescent="0.2">
      <c r="A294" s="3">
        <v>288</v>
      </c>
      <c r="B294" s="3" t="s">
        <v>7</v>
      </c>
      <c r="C294" s="3">
        <v>20</v>
      </c>
      <c r="D294" s="17">
        <v>152889</v>
      </c>
      <c r="E294" s="3">
        <v>76470</v>
      </c>
      <c r="F294" s="3">
        <f t="shared" si="214"/>
        <v>85850</v>
      </c>
      <c r="G294" s="3">
        <v>98500</v>
      </c>
      <c r="H294" s="3">
        <v>88000</v>
      </c>
      <c r="I294" s="3"/>
      <c r="J294" s="3">
        <v>92000</v>
      </c>
      <c r="K294" s="3">
        <v>87500</v>
      </c>
      <c r="L294" s="3"/>
      <c r="M294" s="3">
        <v>92000</v>
      </c>
      <c r="N294" s="168">
        <v>87500</v>
      </c>
      <c r="O294" s="96">
        <f t="shared" si="209"/>
        <v>96880</v>
      </c>
      <c r="P294" s="96">
        <f t="shared" si="206"/>
        <v>11030</v>
      </c>
      <c r="Q294" s="83">
        <f t="shared" si="207"/>
        <v>12.847990681421084</v>
      </c>
      <c r="R294" s="83">
        <f t="shared" si="204"/>
        <v>57.812758051197356</v>
      </c>
      <c r="S294" s="38" t="s">
        <v>40</v>
      </c>
      <c r="T294" s="92">
        <v>41625</v>
      </c>
      <c r="U294" s="3"/>
      <c r="V294" s="98">
        <v>1598</v>
      </c>
      <c r="W294" s="98">
        <v>1625</v>
      </c>
      <c r="X294" s="3"/>
      <c r="Y294" s="202">
        <v>1611</v>
      </c>
      <c r="Z294" s="3">
        <v>35</v>
      </c>
      <c r="AA294" s="55">
        <v>1</v>
      </c>
    </row>
    <row r="295" spans="1:27" x14ac:dyDescent="0.2">
      <c r="A295" s="3">
        <v>289</v>
      </c>
      <c r="B295" s="3" t="s">
        <v>65</v>
      </c>
      <c r="C295" s="3">
        <v>15</v>
      </c>
      <c r="D295" s="17">
        <v>69583</v>
      </c>
      <c r="E295" s="3">
        <v>33101</v>
      </c>
      <c r="F295" s="3">
        <f t="shared" si="214"/>
        <v>40136</v>
      </c>
      <c r="G295" s="3">
        <v>44500</v>
      </c>
      <c r="H295" s="3">
        <v>40500</v>
      </c>
      <c r="I295" s="3"/>
      <c r="J295" s="3">
        <v>44000</v>
      </c>
      <c r="K295" s="3">
        <v>44000</v>
      </c>
      <c r="L295" s="3"/>
      <c r="M295" s="3">
        <v>45000</v>
      </c>
      <c r="N295" s="168">
        <v>43500</v>
      </c>
      <c r="O295" s="96">
        <f t="shared" si="209"/>
        <v>50535</v>
      </c>
      <c r="P295" s="96">
        <f t="shared" si="206"/>
        <v>10399</v>
      </c>
      <c r="Q295" s="83">
        <f t="shared" si="207"/>
        <v>25.909408012756629</v>
      </c>
      <c r="R295" s="83">
        <f t="shared" si="204"/>
        <v>37.692688235876126</v>
      </c>
      <c r="S295" s="38" t="s">
        <v>40</v>
      </c>
      <c r="T295" s="92">
        <v>41625</v>
      </c>
      <c r="U295" s="3"/>
      <c r="V295" s="98">
        <v>1045</v>
      </c>
      <c r="W295" s="98">
        <v>1626</v>
      </c>
      <c r="X295" s="3"/>
      <c r="Y295" s="202">
        <v>1612</v>
      </c>
      <c r="Z295" s="3">
        <v>36</v>
      </c>
    </row>
    <row r="296" spans="1:27" x14ac:dyDescent="0.2">
      <c r="A296" s="3">
        <v>290</v>
      </c>
      <c r="B296" s="3" t="s">
        <v>18</v>
      </c>
      <c r="C296" s="3">
        <v>15</v>
      </c>
      <c r="D296" s="17">
        <v>129983</v>
      </c>
      <c r="E296" s="3">
        <v>84203</v>
      </c>
      <c r="F296" s="3">
        <f t="shared" si="214"/>
        <v>91238</v>
      </c>
      <c r="G296" s="3">
        <v>102000</v>
      </c>
      <c r="H296" s="3">
        <v>101000</v>
      </c>
      <c r="I296" s="3"/>
      <c r="J296" s="3">
        <v>98500</v>
      </c>
      <c r="K296" s="3">
        <v>97500</v>
      </c>
      <c r="L296" s="3"/>
      <c r="M296" s="3" t="s">
        <v>44</v>
      </c>
      <c r="N296" s="168">
        <v>96500</v>
      </c>
      <c r="O296" s="96">
        <f t="shared" si="209"/>
        <v>103535</v>
      </c>
      <c r="P296" s="96">
        <f t="shared" si="206"/>
        <v>12297</v>
      </c>
      <c r="Q296" s="83">
        <f t="shared" si="207"/>
        <v>13.47793682456871</v>
      </c>
      <c r="R296" s="83">
        <f t="shared" si="204"/>
        <v>25.544984787752934</v>
      </c>
      <c r="S296" s="38" t="s">
        <v>40</v>
      </c>
      <c r="T296" s="92">
        <v>41625</v>
      </c>
      <c r="U296" s="3"/>
      <c r="V296" s="98">
        <v>1087</v>
      </c>
      <c r="W296" s="98">
        <v>1627</v>
      </c>
      <c r="X296" s="3"/>
      <c r="Y296" s="202">
        <v>1613</v>
      </c>
      <c r="Z296" s="3">
        <v>37</v>
      </c>
      <c r="AA296" s="55">
        <v>1</v>
      </c>
    </row>
    <row r="297" spans="1:27" x14ac:dyDescent="0.2">
      <c r="A297" s="3">
        <v>291</v>
      </c>
      <c r="B297" s="3" t="s">
        <v>7</v>
      </c>
      <c r="C297" s="3">
        <v>20</v>
      </c>
      <c r="D297" s="17">
        <v>152889</v>
      </c>
      <c r="E297" s="3">
        <v>76470</v>
      </c>
      <c r="F297" s="3">
        <f t="shared" ref="F297:F307" si="215">(C297*469)+E297</f>
        <v>85850</v>
      </c>
      <c r="G297" s="3">
        <v>98000</v>
      </c>
      <c r="H297" s="3">
        <v>87000</v>
      </c>
      <c r="I297" s="3"/>
      <c r="J297" s="3">
        <v>92000</v>
      </c>
      <c r="K297" s="3">
        <v>86500</v>
      </c>
      <c r="L297" s="3"/>
      <c r="M297" s="3" t="s">
        <v>44</v>
      </c>
      <c r="N297" s="168">
        <v>86500</v>
      </c>
      <c r="O297" s="96">
        <f t="shared" si="209"/>
        <v>95880</v>
      </c>
      <c r="P297" s="96">
        <f t="shared" si="206"/>
        <v>10030</v>
      </c>
      <c r="Q297" s="83">
        <f t="shared" si="207"/>
        <v>11.683168316831685</v>
      </c>
      <c r="R297" s="83">
        <f t="shared" si="204"/>
        <v>59.458698372966211</v>
      </c>
      <c r="S297" s="38" t="s">
        <v>40</v>
      </c>
      <c r="T297" s="92">
        <v>41626</v>
      </c>
      <c r="U297" s="3"/>
      <c r="V297" s="98">
        <v>1585</v>
      </c>
      <c r="W297" s="98">
        <v>1628</v>
      </c>
      <c r="X297" s="3"/>
      <c r="Y297" s="202">
        <v>1619</v>
      </c>
      <c r="Z297" s="3">
        <v>38</v>
      </c>
      <c r="AA297" s="55">
        <v>1</v>
      </c>
    </row>
    <row r="298" spans="1:27" x14ac:dyDescent="0.2">
      <c r="A298" s="94">
        <v>300</v>
      </c>
      <c r="B298" s="64" t="s">
        <v>19</v>
      </c>
      <c r="C298" s="94">
        <v>15</v>
      </c>
      <c r="D298" s="187">
        <v>50417</v>
      </c>
      <c r="E298" s="94">
        <v>22743</v>
      </c>
      <c r="F298" s="94">
        <f t="shared" si="215"/>
        <v>29778</v>
      </c>
      <c r="G298" s="94">
        <v>29000</v>
      </c>
      <c r="H298" s="94">
        <v>30000</v>
      </c>
      <c r="I298" s="94"/>
      <c r="J298" s="94">
        <v>30000</v>
      </c>
      <c r="K298" s="94">
        <v>29500</v>
      </c>
      <c r="L298" s="94"/>
      <c r="M298" s="94">
        <v>30000</v>
      </c>
      <c r="N298" s="170">
        <v>29000</v>
      </c>
      <c r="O298" s="96">
        <f t="shared" si="209"/>
        <v>36035</v>
      </c>
      <c r="P298" s="96">
        <f t="shared" si="206"/>
        <v>6257</v>
      </c>
      <c r="Q298" s="83">
        <f t="shared" si="207"/>
        <v>21.012156625696825</v>
      </c>
      <c r="R298" s="83">
        <f t="shared" si="204"/>
        <v>39.9111974469266</v>
      </c>
      <c r="S298" s="39" t="s">
        <v>3</v>
      </c>
      <c r="T298" s="95">
        <v>41626</v>
      </c>
      <c r="U298" s="94"/>
      <c r="V298" s="98">
        <v>1005</v>
      </c>
      <c r="W298" s="98">
        <v>1642</v>
      </c>
      <c r="X298" s="94"/>
      <c r="Y298" s="206">
        <v>1620</v>
      </c>
      <c r="Z298" s="3">
        <v>39</v>
      </c>
      <c r="AA298" s="55">
        <v>1</v>
      </c>
    </row>
    <row r="299" spans="1:27" x14ac:dyDescent="0.2">
      <c r="A299" s="3">
        <v>301</v>
      </c>
      <c r="B299" s="3" t="s">
        <v>15</v>
      </c>
      <c r="C299" s="3">
        <v>15</v>
      </c>
      <c r="D299" s="17">
        <v>86050</v>
      </c>
      <c r="E299" s="3">
        <v>40483</v>
      </c>
      <c r="F299" s="3">
        <f t="shared" si="215"/>
        <v>47518</v>
      </c>
      <c r="G299" s="3">
        <v>50000</v>
      </c>
      <c r="H299" s="3">
        <v>50000</v>
      </c>
      <c r="I299" s="3"/>
      <c r="J299" s="3">
        <v>50500</v>
      </c>
      <c r="K299" s="3">
        <v>48000</v>
      </c>
      <c r="L299" s="3"/>
      <c r="M299" s="3">
        <v>50000</v>
      </c>
      <c r="N299" s="170">
        <v>48000</v>
      </c>
      <c r="O299" s="96">
        <f t="shared" si="209"/>
        <v>55035</v>
      </c>
      <c r="P299" s="96">
        <f t="shared" si="206"/>
        <v>7517</v>
      </c>
      <c r="Q299" s="83">
        <f t="shared" si="207"/>
        <v>15.819268487730964</v>
      </c>
      <c r="R299" s="83">
        <f t="shared" si="204"/>
        <v>56.355046788407378</v>
      </c>
      <c r="S299" s="39" t="s">
        <v>34</v>
      </c>
      <c r="T299" s="92">
        <v>41627</v>
      </c>
      <c r="U299" s="3"/>
      <c r="V299" s="98">
        <v>1207</v>
      </c>
      <c r="W299" s="98">
        <v>1629</v>
      </c>
      <c r="X299" s="3"/>
      <c r="Y299" s="202">
        <v>1632</v>
      </c>
      <c r="Z299" s="3">
        <v>40</v>
      </c>
    </row>
    <row r="300" spans="1:27" x14ac:dyDescent="0.2">
      <c r="A300" s="94">
        <v>302</v>
      </c>
      <c r="B300" s="3" t="s">
        <v>75</v>
      </c>
      <c r="C300" s="3">
        <v>15</v>
      </c>
      <c r="D300" s="17">
        <v>101500</v>
      </c>
      <c r="E300" s="3">
        <v>63152</v>
      </c>
      <c r="F300" s="3">
        <f t="shared" si="215"/>
        <v>70187</v>
      </c>
      <c r="G300" s="3">
        <v>78000</v>
      </c>
      <c r="H300" s="3">
        <v>78000</v>
      </c>
      <c r="I300" s="3"/>
      <c r="J300" s="3">
        <v>79000</v>
      </c>
      <c r="K300" s="3">
        <v>78000</v>
      </c>
      <c r="L300" s="3"/>
      <c r="M300" s="3">
        <v>79000</v>
      </c>
      <c r="N300" s="170">
        <v>77000</v>
      </c>
      <c r="O300" s="96">
        <f t="shared" si="209"/>
        <v>84035</v>
      </c>
      <c r="P300" s="96">
        <f t="shared" si="206"/>
        <v>13848</v>
      </c>
      <c r="Q300" s="83">
        <f t="shared" si="207"/>
        <v>19.730149457876813</v>
      </c>
      <c r="R300" s="83">
        <f t="shared" si="204"/>
        <v>20.783007080383172</v>
      </c>
      <c r="S300" s="39" t="s">
        <v>40</v>
      </c>
      <c r="T300" s="92">
        <v>41627</v>
      </c>
      <c r="U300" s="3"/>
      <c r="V300" s="98">
        <v>1001</v>
      </c>
      <c r="W300" s="98">
        <v>1650</v>
      </c>
      <c r="X300" s="3"/>
      <c r="Y300" s="202">
        <v>1633</v>
      </c>
      <c r="Z300" s="3">
        <v>41</v>
      </c>
    </row>
    <row r="301" spans="1:27" x14ac:dyDescent="0.2">
      <c r="A301" s="3">
        <v>303</v>
      </c>
      <c r="B301" s="3" t="s">
        <v>26</v>
      </c>
      <c r="C301" s="3">
        <v>20</v>
      </c>
      <c r="D301" s="17">
        <v>92011</v>
      </c>
      <c r="E301" s="3">
        <v>43500</v>
      </c>
      <c r="F301" s="3">
        <f t="shared" si="215"/>
        <v>52880</v>
      </c>
      <c r="G301" s="3">
        <v>56000</v>
      </c>
      <c r="H301" s="3">
        <v>52000</v>
      </c>
      <c r="I301" s="3"/>
      <c r="J301" s="3">
        <v>55000</v>
      </c>
      <c r="K301" s="3">
        <v>57000</v>
      </c>
      <c r="L301" s="3"/>
      <c r="M301" s="3">
        <v>55000</v>
      </c>
      <c r="N301" s="170">
        <v>52000</v>
      </c>
      <c r="O301" s="96">
        <f t="shared" si="209"/>
        <v>61380</v>
      </c>
      <c r="P301" s="96">
        <f t="shared" si="206"/>
        <v>8500</v>
      </c>
      <c r="Q301" s="83">
        <f t="shared" si="207"/>
        <v>16.074130105900149</v>
      </c>
      <c r="R301" s="83">
        <f t="shared" si="204"/>
        <v>49.903877484522646</v>
      </c>
      <c r="S301" s="39" t="s">
        <v>34</v>
      </c>
      <c r="T301" s="92">
        <v>41627</v>
      </c>
      <c r="U301" s="3"/>
      <c r="V301" s="98">
        <v>1599</v>
      </c>
      <c r="W301" s="98">
        <v>1651</v>
      </c>
      <c r="X301" s="3"/>
      <c r="Y301" s="202">
        <v>1634</v>
      </c>
      <c r="Z301" s="3">
        <v>42</v>
      </c>
    </row>
    <row r="302" spans="1:27" x14ac:dyDescent="0.2">
      <c r="A302" s="94">
        <v>304</v>
      </c>
      <c r="B302" s="3" t="s">
        <v>33</v>
      </c>
      <c r="C302" s="3">
        <v>15</v>
      </c>
      <c r="D302" s="17">
        <v>27596</v>
      </c>
      <c r="E302" s="3">
        <v>13979</v>
      </c>
      <c r="F302" s="3">
        <f t="shared" si="215"/>
        <v>21014</v>
      </c>
      <c r="G302" s="3">
        <v>16500</v>
      </c>
      <c r="H302" s="3">
        <v>17500</v>
      </c>
      <c r="I302" s="3"/>
      <c r="J302" s="3">
        <v>18000</v>
      </c>
      <c r="K302" s="3" t="s">
        <v>44</v>
      </c>
      <c r="L302" s="3"/>
      <c r="M302" s="3">
        <v>17500</v>
      </c>
      <c r="N302" s="170">
        <v>16500</v>
      </c>
      <c r="O302" s="96">
        <f t="shared" si="209"/>
        <v>23535</v>
      </c>
      <c r="P302" s="96">
        <f t="shared" si="206"/>
        <v>2521</v>
      </c>
      <c r="Q302" s="83">
        <f t="shared" si="207"/>
        <v>11.996764062053868</v>
      </c>
      <c r="R302" s="83">
        <f t="shared" si="204"/>
        <v>17.255151901423414</v>
      </c>
      <c r="S302" s="39" t="s">
        <v>3</v>
      </c>
      <c r="T302" s="92">
        <v>41627</v>
      </c>
      <c r="U302" s="3"/>
      <c r="V302" s="98">
        <v>980</v>
      </c>
      <c r="W302" s="98">
        <v>1652</v>
      </c>
      <c r="X302" s="3"/>
      <c r="Y302" s="202">
        <v>1635</v>
      </c>
      <c r="Z302" s="3">
        <v>43</v>
      </c>
    </row>
    <row r="303" spans="1:27" x14ac:dyDescent="0.2">
      <c r="A303" s="3">
        <v>305</v>
      </c>
      <c r="B303" s="3" t="s">
        <v>16</v>
      </c>
      <c r="C303" s="3">
        <v>15</v>
      </c>
      <c r="D303" s="17">
        <v>98009</v>
      </c>
      <c r="E303" s="3">
        <v>52197</v>
      </c>
      <c r="F303" s="3">
        <f t="shared" si="215"/>
        <v>59232</v>
      </c>
      <c r="G303" s="3">
        <v>66000</v>
      </c>
      <c r="H303" s="3">
        <v>65000</v>
      </c>
      <c r="I303" s="3"/>
      <c r="J303" s="3" t="s">
        <v>44</v>
      </c>
      <c r="K303" s="3">
        <v>65000</v>
      </c>
      <c r="L303" s="3"/>
      <c r="M303" s="3" t="s">
        <v>44</v>
      </c>
      <c r="N303" s="168">
        <v>65000</v>
      </c>
      <c r="O303" s="96">
        <f t="shared" si="209"/>
        <v>72035</v>
      </c>
      <c r="P303" s="96">
        <f t="shared" si="206"/>
        <v>12803</v>
      </c>
      <c r="Q303" s="83">
        <f t="shared" si="207"/>
        <v>21.615005402485142</v>
      </c>
      <c r="R303" s="83">
        <f t="shared" si="204"/>
        <v>36.057472062191991</v>
      </c>
      <c r="S303" s="38" t="s">
        <v>34</v>
      </c>
      <c r="T303" s="92">
        <v>41627</v>
      </c>
      <c r="U303" s="3"/>
      <c r="V303" s="98">
        <v>1493</v>
      </c>
      <c r="W303" s="98">
        <v>1653</v>
      </c>
      <c r="X303" s="3"/>
      <c r="Y303" s="202">
        <v>1636</v>
      </c>
      <c r="Z303" s="3">
        <v>44</v>
      </c>
    </row>
    <row r="304" spans="1:27" x14ac:dyDescent="0.2">
      <c r="A304" s="94">
        <v>306</v>
      </c>
      <c r="B304" s="94" t="s">
        <v>21</v>
      </c>
      <c r="C304" s="94">
        <v>15</v>
      </c>
      <c r="D304" s="187">
        <v>73650</v>
      </c>
      <c r="E304" s="94">
        <v>43246</v>
      </c>
      <c r="F304" s="94">
        <f t="shared" si="215"/>
        <v>50281</v>
      </c>
      <c r="G304" s="94">
        <v>55500</v>
      </c>
      <c r="H304" s="94">
        <v>57500</v>
      </c>
      <c r="I304" s="94"/>
      <c r="J304" s="94">
        <v>60000</v>
      </c>
      <c r="K304" s="94">
        <v>56000</v>
      </c>
      <c r="L304" s="94"/>
      <c r="M304" s="94" t="s">
        <v>44</v>
      </c>
      <c r="N304" s="170">
        <v>54800</v>
      </c>
      <c r="O304" s="96">
        <f t="shared" si="209"/>
        <v>61835</v>
      </c>
      <c r="P304" s="96">
        <f t="shared" si="206"/>
        <v>11554</v>
      </c>
      <c r="Q304" s="83">
        <f t="shared" si="207"/>
        <v>22.97885881346831</v>
      </c>
      <c r="R304" s="83">
        <f t="shared" si="204"/>
        <v>19.107301689981401</v>
      </c>
      <c r="S304" s="39" t="s">
        <v>40</v>
      </c>
      <c r="T304" s="95">
        <v>41628</v>
      </c>
      <c r="U304" s="94"/>
      <c r="V304" s="98">
        <v>1414</v>
      </c>
      <c r="W304" s="98">
        <v>1654</v>
      </c>
      <c r="X304" s="94"/>
      <c r="Y304" s="206">
        <v>1647</v>
      </c>
      <c r="Z304" s="3">
        <v>45</v>
      </c>
    </row>
    <row r="305" spans="1:29" x14ac:dyDescent="0.2">
      <c r="A305" s="3">
        <v>307</v>
      </c>
      <c r="B305" s="3" t="s">
        <v>14</v>
      </c>
      <c r="C305" s="3">
        <v>15</v>
      </c>
      <c r="D305" s="17">
        <v>66850</v>
      </c>
      <c r="E305" s="3">
        <v>34327</v>
      </c>
      <c r="F305" s="3">
        <f t="shared" si="215"/>
        <v>41362</v>
      </c>
      <c r="G305" s="3">
        <v>40500</v>
      </c>
      <c r="H305" s="3">
        <v>42000</v>
      </c>
      <c r="I305" s="3"/>
      <c r="J305" s="3">
        <v>41000</v>
      </c>
      <c r="K305" s="3">
        <v>40500</v>
      </c>
      <c r="L305" s="3"/>
      <c r="M305" s="3">
        <v>41000</v>
      </c>
      <c r="N305" s="170">
        <v>40000</v>
      </c>
      <c r="O305" s="96">
        <f t="shared" si="209"/>
        <v>47035</v>
      </c>
      <c r="P305" s="96">
        <f t="shared" si="206"/>
        <v>5673</v>
      </c>
      <c r="Q305" s="83">
        <f t="shared" si="207"/>
        <v>13.715487645665103</v>
      </c>
      <c r="R305" s="83">
        <f t="shared" si="204"/>
        <v>42.12820240246625</v>
      </c>
      <c r="S305" s="39" t="s">
        <v>40</v>
      </c>
      <c r="T305" s="95">
        <v>41628</v>
      </c>
      <c r="U305" s="3"/>
      <c r="V305" s="98">
        <v>1046</v>
      </c>
      <c r="W305" s="98">
        <v>1655</v>
      </c>
      <c r="X305" s="3"/>
      <c r="Y305" s="202">
        <v>1648</v>
      </c>
      <c r="Z305" s="3">
        <v>46</v>
      </c>
      <c r="AA305" s="55">
        <v>1</v>
      </c>
    </row>
    <row r="306" spans="1:29" x14ac:dyDescent="0.2">
      <c r="A306" s="94">
        <v>308</v>
      </c>
      <c r="B306" s="64" t="s">
        <v>19</v>
      </c>
      <c r="C306" s="3">
        <v>15</v>
      </c>
      <c r="D306" s="17">
        <v>50417</v>
      </c>
      <c r="E306" s="3">
        <v>22743</v>
      </c>
      <c r="F306" s="3">
        <f t="shared" si="215"/>
        <v>29778</v>
      </c>
      <c r="G306" s="3">
        <v>28500</v>
      </c>
      <c r="H306" s="3">
        <v>29000</v>
      </c>
      <c r="I306" s="3"/>
      <c r="J306" s="3" t="s">
        <v>44</v>
      </c>
      <c r="K306" s="3">
        <v>29000</v>
      </c>
      <c r="L306" s="3"/>
      <c r="M306" s="3">
        <v>28000</v>
      </c>
      <c r="N306" s="170">
        <v>27500</v>
      </c>
      <c r="O306" s="96">
        <f t="shared" si="209"/>
        <v>34535</v>
      </c>
      <c r="P306" s="96">
        <f t="shared" si="206"/>
        <v>4757</v>
      </c>
      <c r="Q306" s="83">
        <f t="shared" si="207"/>
        <v>15.974880784471758</v>
      </c>
      <c r="R306" s="83">
        <f t="shared" si="204"/>
        <v>45.988127986101055</v>
      </c>
      <c r="S306" s="39" t="s">
        <v>108</v>
      </c>
      <c r="T306" s="95">
        <v>41628</v>
      </c>
      <c r="U306" s="3"/>
      <c r="V306" s="98">
        <v>915</v>
      </c>
      <c r="W306" s="98">
        <v>1656</v>
      </c>
      <c r="X306" s="3"/>
      <c r="Y306" s="202">
        <v>1649</v>
      </c>
      <c r="Z306" s="3">
        <v>47</v>
      </c>
      <c r="AA306" s="55">
        <v>1</v>
      </c>
    </row>
    <row r="307" spans="1:29" x14ac:dyDescent="0.2">
      <c r="A307" s="3">
        <v>309</v>
      </c>
      <c r="B307" s="3" t="s">
        <v>17</v>
      </c>
      <c r="C307" s="3">
        <v>15</v>
      </c>
      <c r="D307" s="17">
        <v>49650</v>
      </c>
      <c r="E307" s="3">
        <v>23622</v>
      </c>
      <c r="F307" s="3">
        <f t="shared" si="215"/>
        <v>30657</v>
      </c>
      <c r="G307" s="3">
        <v>28500</v>
      </c>
      <c r="H307" s="3">
        <v>30500</v>
      </c>
      <c r="I307" s="3"/>
      <c r="J307" s="3" t="s">
        <v>44</v>
      </c>
      <c r="K307" s="3">
        <v>29000</v>
      </c>
      <c r="L307" s="3"/>
      <c r="M307" s="3">
        <v>29000</v>
      </c>
      <c r="N307" s="170">
        <v>28500</v>
      </c>
      <c r="O307" s="96">
        <f t="shared" si="209"/>
        <v>35535</v>
      </c>
      <c r="P307" s="96">
        <f t="shared" si="206"/>
        <v>4878</v>
      </c>
      <c r="Q307" s="83">
        <f t="shared" si="207"/>
        <v>15.911537332420004</v>
      </c>
      <c r="R307" s="83">
        <f t="shared" si="204"/>
        <v>39.721401435204726</v>
      </c>
      <c r="S307" s="39" t="s">
        <v>108</v>
      </c>
      <c r="T307" s="95">
        <v>41628</v>
      </c>
      <c r="U307" s="3"/>
      <c r="V307" s="98">
        <v>1103</v>
      </c>
      <c r="W307" s="98">
        <v>1657</v>
      </c>
      <c r="X307" s="3"/>
      <c r="Y307" s="202">
        <v>1650</v>
      </c>
      <c r="Z307" s="3">
        <v>48</v>
      </c>
    </row>
    <row r="308" spans="1:29" x14ac:dyDescent="0.2">
      <c r="A308" s="94">
        <v>310</v>
      </c>
      <c r="B308" s="3" t="s">
        <v>62</v>
      </c>
      <c r="C308" s="3">
        <v>15</v>
      </c>
      <c r="D308" s="17">
        <v>41383</v>
      </c>
      <c r="E308" s="3">
        <v>19199</v>
      </c>
      <c r="F308" s="23">
        <f>(C308*469)+E308</f>
        <v>26234</v>
      </c>
      <c r="G308" s="3">
        <v>20500</v>
      </c>
      <c r="H308" s="3">
        <v>22000</v>
      </c>
      <c r="I308" s="3"/>
      <c r="J308" s="3" t="s">
        <v>44</v>
      </c>
      <c r="K308" s="3">
        <v>20800</v>
      </c>
      <c r="L308" s="3"/>
      <c r="M308" s="3">
        <v>21500</v>
      </c>
      <c r="N308" s="170">
        <v>20300</v>
      </c>
      <c r="O308" s="96">
        <f t="shared" si="209"/>
        <v>27335</v>
      </c>
      <c r="P308" s="96">
        <f t="shared" si="206"/>
        <v>1101</v>
      </c>
      <c r="Q308" s="83">
        <f t="shared" si="207"/>
        <v>4.1968437905008766</v>
      </c>
      <c r="R308" s="83">
        <f t="shared" si="204"/>
        <v>51.391988293396743</v>
      </c>
      <c r="S308" s="39" t="s">
        <v>108</v>
      </c>
      <c r="T308" s="95">
        <v>41628</v>
      </c>
      <c r="U308" s="3"/>
      <c r="V308" s="98">
        <v>971</v>
      </c>
      <c r="W308" s="98">
        <v>1658</v>
      </c>
      <c r="X308" s="3"/>
      <c r="Y308" s="202">
        <v>1651</v>
      </c>
      <c r="Z308" s="3">
        <v>49</v>
      </c>
    </row>
    <row r="309" spans="1:29" x14ac:dyDescent="0.2">
      <c r="A309" s="3">
        <v>311</v>
      </c>
      <c r="B309" s="64" t="s">
        <v>19</v>
      </c>
      <c r="C309" s="3">
        <v>15</v>
      </c>
      <c r="D309" s="187">
        <v>50417</v>
      </c>
      <c r="E309" s="94">
        <v>22743</v>
      </c>
      <c r="F309" s="94">
        <f t="shared" ref="F309:F314" si="216">(C309*469)+E309</f>
        <v>29778</v>
      </c>
      <c r="G309" s="3">
        <v>28500</v>
      </c>
      <c r="H309" s="3">
        <v>29000</v>
      </c>
      <c r="I309" s="3"/>
      <c r="J309" s="3" t="s">
        <v>44</v>
      </c>
      <c r="K309" s="3">
        <v>29000</v>
      </c>
      <c r="L309" s="3"/>
      <c r="M309" s="3">
        <v>28000</v>
      </c>
      <c r="N309" s="170">
        <v>27500</v>
      </c>
      <c r="O309" s="96">
        <f t="shared" si="209"/>
        <v>34535</v>
      </c>
      <c r="P309" s="96">
        <f t="shared" si="206"/>
        <v>4757</v>
      </c>
      <c r="Q309" s="83">
        <f t="shared" si="207"/>
        <v>15.974880784471758</v>
      </c>
      <c r="R309" s="83">
        <f t="shared" si="204"/>
        <v>45.988127986101055</v>
      </c>
      <c r="S309" s="39" t="s">
        <v>108</v>
      </c>
      <c r="T309" s="92">
        <v>41629</v>
      </c>
      <c r="U309" s="3"/>
      <c r="V309" s="98">
        <v>959</v>
      </c>
      <c r="W309" s="98">
        <v>1659</v>
      </c>
      <c r="X309" s="96"/>
      <c r="Y309" s="202">
        <v>1652</v>
      </c>
      <c r="Z309" s="3">
        <v>50</v>
      </c>
      <c r="AA309" s="55">
        <v>1</v>
      </c>
    </row>
    <row r="310" spans="1:29" x14ac:dyDescent="0.2">
      <c r="A310" s="94">
        <v>312</v>
      </c>
      <c r="B310" s="3" t="s">
        <v>31</v>
      </c>
      <c r="C310" s="3">
        <v>15</v>
      </c>
      <c r="D310" s="17">
        <v>61400</v>
      </c>
      <c r="E310" s="3">
        <v>32250</v>
      </c>
      <c r="F310" s="3">
        <f t="shared" si="216"/>
        <v>39285</v>
      </c>
      <c r="G310" s="3">
        <v>41500</v>
      </c>
      <c r="H310" s="3">
        <v>41500</v>
      </c>
      <c r="I310" s="3"/>
      <c r="J310" s="3" t="s">
        <v>44</v>
      </c>
      <c r="K310" s="3">
        <v>41000</v>
      </c>
      <c r="L310" s="3"/>
      <c r="M310" s="3">
        <v>41500</v>
      </c>
      <c r="N310" s="170">
        <v>40500</v>
      </c>
      <c r="O310" s="96">
        <f t="shared" si="209"/>
        <v>47535</v>
      </c>
      <c r="P310" s="96">
        <f t="shared" si="206"/>
        <v>8250</v>
      </c>
      <c r="Q310" s="83">
        <f t="shared" si="207"/>
        <v>21.000381825124094</v>
      </c>
      <c r="R310" s="83">
        <f t="shared" si="204"/>
        <v>29.167981487325129</v>
      </c>
      <c r="S310" s="39" t="s">
        <v>40</v>
      </c>
      <c r="T310" s="92">
        <v>41629</v>
      </c>
      <c r="U310" s="3"/>
      <c r="V310" s="98">
        <v>1034</v>
      </c>
      <c r="W310" s="98">
        <v>1680</v>
      </c>
      <c r="X310" s="96"/>
      <c r="Y310" s="202">
        <v>1653</v>
      </c>
      <c r="Z310" s="3">
        <v>51</v>
      </c>
    </row>
    <row r="311" spans="1:29" x14ac:dyDescent="0.2">
      <c r="A311" s="3">
        <v>313</v>
      </c>
      <c r="B311" s="3" t="s">
        <v>14</v>
      </c>
      <c r="C311" s="3">
        <v>15</v>
      </c>
      <c r="D311" s="17">
        <v>66850</v>
      </c>
      <c r="E311" s="3">
        <v>34327</v>
      </c>
      <c r="F311" s="3">
        <f t="shared" si="216"/>
        <v>41362</v>
      </c>
      <c r="G311" s="3">
        <v>41000</v>
      </c>
      <c r="H311" s="3">
        <v>42000</v>
      </c>
      <c r="I311" s="3"/>
      <c r="J311" s="3">
        <v>42000</v>
      </c>
      <c r="K311" s="3">
        <v>40500</v>
      </c>
      <c r="L311" s="3"/>
      <c r="M311" s="3">
        <v>41000</v>
      </c>
      <c r="N311" s="168">
        <v>40000</v>
      </c>
      <c r="O311" s="96">
        <f t="shared" si="209"/>
        <v>47035</v>
      </c>
      <c r="P311" s="96">
        <f t="shared" si="206"/>
        <v>5673</v>
      </c>
      <c r="Q311" s="83">
        <f t="shared" si="207"/>
        <v>13.715487645665103</v>
      </c>
      <c r="R311" s="83">
        <f t="shared" si="204"/>
        <v>42.12820240246625</v>
      </c>
      <c r="S311" s="38" t="s">
        <v>40</v>
      </c>
      <c r="T311" s="92">
        <v>41629</v>
      </c>
      <c r="U311" s="3"/>
      <c r="V311" s="80">
        <v>975</v>
      </c>
      <c r="W311" s="80">
        <v>1681</v>
      </c>
      <c r="X311" s="2"/>
      <c r="Y311" s="202">
        <v>1654</v>
      </c>
      <c r="Z311" s="3">
        <v>52</v>
      </c>
      <c r="AA311" s="55">
        <v>1</v>
      </c>
    </row>
    <row r="312" spans="1:29" x14ac:dyDescent="0.2">
      <c r="A312" s="94">
        <v>314</v>
      </c>
      <c r="B312" s="3" t="s">
        <v>15</v>
      </c>
      <c r="C312" s="3">
        <v>15</v>
      </c>
      <c r="D312" s="17">
        <v>86050</v>
      </c>
      <c r="E312" s="3">
        <v>40483</v>
      </c>
      <c r="F312" s="3">
        <f t="shared" si="216"/>
        <v>47518</v>
      </c>
      <c r="G312" s="94">
        <v>50000</v>
      </c>
      <c r="H312" s="94">
        <v>48000</v>
      </c>
      <c r="I312" s="94"/>
      <c r="J312" s="94">
        <v>50000</v>
      </c>
      <c r="K312" s="94">
        <v>50000</v>
      </c>
      <c r="L312" s="94"/>
      <c r="M312" s="94">
        <v>48000</v>
      </c>
      <c r="N312" s="170">
        <v>48000</v>
      </c>
      <c r="O312" s="96">
        <f t="shared" si="209"/>
        <v>55035</v>
      </c>
      <c r="P312" s="96">
        <f t="shared" si="206"/>
        <v>7517</v>
      </c>
      <c r="Q312" s="83">
        <f t="shared" si="207"/>
        <v>15.819268487730964</v>
      </c>
      <c r="R312" s="83">
        <f t="shared" si="204"/>
        <v>56.355046788407378</v>
      </c>
      <c r="S312" s="39" t="s">
        <v>108</v>
      </c>
      <c r="T312" s="95">
        <v>41631</v>
      </c>
      <c r="U312" s="94"/>
      <c r="V312" s="98">
        <v>1469</v>
      </c>
      <c r="W312" s="98">
        <v>1682</v>
      </c>
      <c r="X312" s="94"/>
      <c r="Y312" s="206">
        <v>1672</v>
      </c>
      <c r="Z312" s="3">
        <v>53</v>
      </c>
    </row>
    <row r="313" spans="1:29" x14ac:dyDescent="0.2">
      <c r="A313" s="94">
        <v>316</v>
      </c>
      <c r="B313" s="94" t="s">
        <v>7</v>
      </c>
      <c r="C313" s="55">
        <v>20</v>
      </c>
      <c r="D313" s="187">
        <v>152889</v>
      </c>
      <c r="E313" s="94">
        <v>76470</v>
      </c>
      <c r="F313" s="94">
        <f t="shared" si="216"/>
        <v>85850</v>
      </c>
      <c r="G313" s="94" t="s">
        <v>44</v>
      </c>
      <c r="H313" s="94">
        <v>88000</v>
      </c>
      <c r="I313" s="94"/>
      <c r="J313" s="94">
        <v>86000</v>
      </c>
      <c r="K313" s="94">
        <v>86000</v>
      </c>
      <c r="L313" s="94"/>
      <c r="M313" s="94">
        <v>85000</v>
      </c>
      <c r="N313" s="170">
        <v>85000</v>
      </c>
      <c r="O313" s="27">
        <f t="shared" ref="O313" si="217">(C313*469)+N313</f>
        <v>94380</v>
      </c>
      <c r="P313" s="94">
        <f t="shared" ref="P313" si="218">O313-F313</f>
        <v>8530</v>
      </c>
      <c r="Q313" s="108">
        <f t="shared" ref="Q313" si="219">(P313/F313)*100</f>
        <v>9.9359347699475826</v>
      </c>
      <c r="R313" s="108">
        <f t="shared" ref="R313" si="220">(D313-O313)/O313*100</f>
        <v>61.993006993006993</v>
      </c>
      <c r="S313" s="39" t="s">
        <v>108</v>
      </c>
      <c r="T313" s="95">
        <v>41632</v>
      </c>
      <c r="U313" s="94"/>
      <c r="V313" s="98">
        <v>1648</v>
      </c>
      <c r="W313" s="98">
        <v>1683</v>
      </c>
      <c r="X313" s="3"/>
      <c r="Y313" s="206">
        <v>1686</v>
      </c>
      <c r="Z313" s="3">
        <v>54</v>
      </c>
      <c r="AA313" s="55">
        <v>1</v>
      </c>
    </row>
    <row r="314" spans="1:29" x14ac:dyDescent="0.2">
      <c r="A314" s="3">
        <v>315</v>
      </c>
      <c r="B314" s="3" t="s">
        <v>14</v>
      </c>
      <c r="C314" s="55">
        <v>20</v>
      </c>
      <c r="D314" s="17">
        <v>89133</v>
      </c>
      <c r="E314" s="3">
        <v>41990</v>
      </c>
      <c r="F314" s="3">
        <f t="shared" si="216"/>
        <v>51370</v>
      </c>
      <c r="G314" s="3">
        <v>41000</v>
      </c>
      <c r="H314" s="3">
        <v>42000</v>
      </c>
      <c r="I314" s="3"/>
      <c r="J314" s="3">
        <v>41000</v>
      </c>
      <c r="K314" s="3">
        <v>41000</v>
      </c>
      <c r="L314" s="3"/>
      <c r="M314" s="3">
        <v>40000</v>
      </c>
      <c r="N314" s="170">
        <v>52500</v>
      </c>
      <c r="O314" s="23">
        <f t="shared" si="209"/>
        <v>61880</v>
      </c>
      <c r="P314" s="3">
        <f t="shared" si="206"/>
        <v>10510</v>
      </c>
      <c r="Q314" s="42">
        <f t="shared" si="207"/>
        <v>20.459412108234378</v>
      </c>
      <c r="R314" s="42">
        <f t="shared" si="204"/>
        <v>44.041693600517128</v>
      </c>
      <c r="S314" s="39" t="s">
        <v>108</v>
      </c>
      <c r="T314" s="92">
        <v>41632</v>
      </c>
      <c r="U314" s="3"/>
      <c r="V314" s="98">
        <v>1355</v>
      </c>
      <c r="W314" s="98">
        <v>1684</v>
      </c>
      <c r="X314" s="3"/>
      <c r="Y314" s="202">
        <v>1687</v>
      </c>
      <c r="Z314" s="3">
        <v>55</v>
      </c>
      <c r="AA314" s="55">
        <v>1</v>
      </c>
    </row>
    <row r="315" spans="1:29" x14ac:dyDescent="0.2">
      <c r="A315" s="3">
        <v>317</v>
      </c>
      <c r="B315" s="3" t="s">
        <v>15</v>
      </c>
      <c r="C315" s="3">
        <v>15</v>
      </c>
      <c r="D315" s="17">
        <v>86050</v>
      </c>
      <c r="E315" s="3">
        <v>40483</v>
      </c>
      <c r="F315" s="3">
        <f t="shared" ref="F315" si="221">(C315*469)+E315</f>
        <v>47518</v>
      </c>
      <c r="G315" s="3">
        <v>50000</v>
      </c>
      <c r="H315" s="3">
        <v>50000</v>
      </c>
      <c r="I315" s="3"/>
      <c r="J315" s="3">
        <v>50000</v>
      </c>
      <c r="K315" s="3">
        <v>50000</v>
      </c>
      <c r="L315" s="3"/>
      <c r="M315" s="3">
        <v>49000</v>
      </c>
      <c r="N315" s="168">
        <v>49000</v>
      </c>
      <c r="O315" s="23">
        <f t="shared" si="209"/>
        <v>56035</v>
      </c>
      <c r="P315" s="3">
        <f t="shared" si="206"/>
        <v>8517</v>
      </c>
      <c r="Q315" s="42">
        <f t="shared" si="207"/>
        <v>17.923734163895787</v>
      </c>
      <c r="R315" s="42">
        <f t="shared" si="204"/>
        <v>53.564736325510843</v>
      </c>
      <c r="S315" s="39" t="s">
        <v>108</v>
      </c>
      <c r="T315" s="92">
        <v>41633</v>
      </c>
      <c r="U315" s="3"/>
      <c r="V315" s="98">
        <v>1402</v>
      </c>
      <c r="W315" s="98">
        <v>1685</v>
      </c>
      <c r="Y315" s="202">
        <v>1688</v>
      </c>
      <c r="Z315" s="3">
        <v>56</v>
      </c>
    </row>
    <row r="316" spans="1:29" x14ac:dyDescent="0.2">
      <c r="A316" s="94">
        <v>318</v>
      </c>
      <c r="B316" s="94" t="s">
        <v>62</v>
      </c>
      <c r="C316" s="94">
        <v>15</v>
      </c>
      <c r="D316" s="187">
        <v>41383</v>
      </c>
      <c r="E316" s="94">
        <v>19199</v>
      </c>
      <c r="F316" s="27">
        <f>(C316*469)+E316</f>
        <v>26234</v>
      </c>
      <c r="G316" s="94" t="s">
        <v>44</v>
      </c>
      <c r="H316" s="94">
        <v>22000</v>
      </c>
      <c r="I316" s="94"/>
      <c r="J316" s="3">
        <v>22000</v>
      </c>
      <c r="K316" s="94">
        <v>21000</v>
      </c>
      <c r="L316" s="94"/>
      <c r="M316" s="94">
        <v>20500</v>
      </c>
      <c r="N316" s="170">
        <v>20500</v>
      </c>
      <c r="O316" s="23">
        <f t="shared" si="209"/>
        <v>27535</v>
      </c>
      <c r="P316" s="3">
        <f t="shared" si="206"/>
        <v>1301</v>
      </c>
      <c r="Q316" s="42">
        <f t="shared" si="207"/>
        <v>4.9592132347335518</v>
      </c>
      <c r="R316" s="42">
        <f t="shared" si="204"/>
        <v>50.292355184310878</v>
      </c>
      <c r="S316" s="39" t="s">
        <v>108</v>
      </c>
      <c r="T316" s="95">
        <v>41633</v>
      </c>
      <c r="U316" s="94"/>
      <c r="V316" s="98">
        <v>977</v>
      </c>
      <c r="W316" s="98">
        <v>1686</v>
      </c>
      <c r="Y316" s="206">
        <v>1689</v>
      </c>
      <c r="Z316" s="3">
        <v>57</v>
      </c>
    </row>
    <row r="317" spans="1:29" x14ac:dyDescent="0.2">
      <c r="A317" s="3">
        <v>319</v>
      </c>
      <c r="B317" s="64" t="s">
        <v>19</v>
      </c>
      <c r="C317" s="3">
        <v>15</v>
      </c>
      <c r="D317" s="17">
        <v>50417</v>
      </c>
      <c r="E317" s="3">
        <v>22743</v>
      </c>
      <c r="F317" s="3">
        <f t="shared" ref="F317" si="222">(C317*469)+E317</f>
        <v>29778</v>
      </c>
      <c r="G317" s="3">
        <v>29000</v>
      </c>
      <c r="H317" s="3">
        <v>29500</v>
      </c>
      <c r="I317" s="3"/>
      <c r="J317" s="3">
        <v>29000</v>
      </c>
      <c r="K317" s="3">
        <v>28800</v>
      </c>
      <c r="L317" s="3"/>
      <c r="M317" s="3">
        <v>30000</v>
      </c>
      <c r="N317" s="170">
        <v>28800</v>
      </c>
      <c r="O317" s="23">
        <f t="shared" si="209"/>
        <v>35835</v>
      </c>
      <c r="P317" s="3">
        <f t="shared" si="206"/>
        <v>6057</v>
      </c>
      <c r="Q317" s="42">
        <f t="shared" si="207"/>
        <v>20.340519846866815</v>
      </c>
      <c r="R317" s="42">
        <f t="shared" si="204"/>
        <v>40.692060834379795</v>
      </c>
      <c r="S317" s="39" t="s">
        <v>40</v>
      </c>
      <c r="T317" s="92">
        <v>41633</v>
      </c>
      <c r="U317" s="3"/>
      <c r="V317" s="98">
        <v>912</v>
      </c>
      <c r="W317" s="98">
        <v>1687</v>
      </c>
      <c r="X317" s="3"/>
      <c r="Y317" s="202">
        <v>1690</v>
      </c>
      <c r="Z317" s="3">
        <v>58</v>
      </c>
      <c r="AA317" s="55">
        <v>1</v>
      </c>
    </row>
    <row r="318" spans="1:29" x14ac:dyDescent="0.2">
      <c r="A318" s="3">
        <v>320</v>
      </c>
      <c r="B318" s="64" t="s">
        <v>19</v>
      </c>
      <c r="C318" s="3">
        <v>15</v>
      </c>
      <c r="D318" s="17">
        <v>50417</v>
      </c>
      <c r="E318" s="3">
        <v>22743</v>
      </c>
      <c r="F318" s="3">
        <f t="shared" ref="F318:F332" si="223">(C318*469)+E318</f>
        <v>29778</v>
      </c>
      <c r="G318" s="3">
        <v>29000</v>
      </c>
      <c r="H318" s="3">
        <v>29500</v>
      </c>
      <c r="I318" s="3"/>
      <c r="J318" s="3">
        <v>29000</v>
      </c>
      <c r="K318" s="3">
        <v>28800</v>
      </c>
      <c r="L318" s="3"/>
      <c r="M318" s="3">
        <v>30000</v>
      </c>
      <c r="N318" s="170">
        <v>28800</v>
      </c>
      <c r="O318" s="23">
        <f t="shared" si="209"/>
        <v>35835</v>
      </c>
      <c r="P318" s="3">
        <f t="shared" si="206"/>
        <v>6057</v>
      </c>
      <c r="Q318" s="42">
        <f t="shared" si="207"/>
        <v>20.340519846866815</v>
      </c>
      <c r="R318" s="42">
        <f t="shared" si="204"/>
        <v>40.692060834379795</v>
      </c>
      <c r="S318" s="39" t="s">
        <v>40</v>
      </c>
      <c r="T318" s="92">
        <v>41633</v>
      </c>
      <c r="U318" s="3"/>
      <c r="V318" s="98">
        <v>1055</v>
      </c>
      <c r="W318" s="98">
        <v>1688</v>
      </c>
      <c r="X318" s="3"/>
      <c r="Y318" s="202">
        <v>1691</v>
      </c>
      <c r="Z318" s="3">
        <v>59</v>
      </c>
      <c r="AA318" s="55">
        <v>1</v>
      </c>
    </row>
    <row r="319" spans="1:29" x14ac:dyDescent="0.2">
      <c r="A319" s="3">
        <v>321</v>
      </c>
      <c r="B319" s="64" t="s">
        <v>19</v>
      </c>
      <c r="C319" s="3">
        <v>15</v>
      </c>
      <c r="D319" s="17">
        <v>50417</v>
      </c>
      <c r="E319" s="3">
        <v>22743</v>
      </c>
      <c r="F319" s="3">
        <f t="shared" si="223"/>
        <v>29778</v>
      </c>
      <c r="G319" s="3">
        <v>29000</v>
      </c>
      <c r="H319" s="3">
        <v>29500</v>
      </c>
      <c r="I319" s="3"/>
      <c r="J319" s="3">
        <v>29000</v>
      </c>
      <c r="K319" s="3">
        <v>28800</v>
      </c>
      <c r="L319" s="3"/>
      <c r="M319" s="3">
        <v>30000</v>
      </c>
      <c r="N319" s="170">
        <v>28800</v>
      </c>
      <c r="O319" s="23">
        <f t="shared" si="209"/>
        <v>35835</v>
      </c>
      <c r="P319" s="3">
        <f t="shared" si="206"/>
        <v>6057</v>
      </c>
      <c r="Q319" s="42">
        <f t="shared" si="207"/>
        <v>20.340519846866815</v>
      </c>
      <c r="R319" s="42">
        <f t="shared" si="204"/>
        <v>40.692060834379795</v>
      </c>
      <c r="S319" s="39" t="s">
        <v>40</v>
      </c>
      <c r="T319" s="92">
        <v>41634</v>
      </c>
      <c r="U319" s="3"/>
      <c r="V319" s="98">
        <v>1012</v>
      </c>
      <c r="W319" s="98">
        <v>1689</v>
      </c>
      <c r="X319" s="3"/>
      <c r="Y319" s="202">
        <v>1692</v>
      </c>
      <c r="Z319" s="3">
        <v>60</v>
      </c>
      <c r="AA319" s="55">
        <v>1</v>
      </c>
    </row>
    <row r="320" spans="1:29" x14ac:dyDescent="0.2">
      <c r="A320" s="3">
        <v>322</v>
      </c>
      <c r="B320" s="3" t="s">
        <v>26</v>
      </c>
      <c r="C320" s="3">
        <v>15</v>
      </c>
      <c r="D320" s="17">
        <v>69008</v>
      </c>
      <c r="E320" s="3">
        <v>35561</v>
      </c>
      <c r="F320" s="3">
        <f t="shared" si="223"/>
        <v>42596</v>
      </c>
      <c r="G320" s="3">
        <v>48000</v>
      </c>
      <c r="H320" s="3">
        <v>49000</v>
      </c>
      <c r="I320" s="3"/>
      <c r="J320" s="55">
        <v>50000</v>
      </c>
      <c r="K320" s="3">
        <v>47500</v>
      </c>
      <c r="L320" s="3"/>
      <c r="M320" s="3" t="s">
        <v>44</v>
      </c>
      <c r="N320" s="170">
        <v>46500</v>
      </c>
      <c r="O320" s="96">
        <f t="shared" si="209"/>
        <v>53535</v>
      </c>
      <c r="P320" s="96">
        <f t="shared" si="206"/>
        <v>10939</v>
      </c>
      <c r="Q320" s="83">
        <f t="shared" si="207"/>
        <v>25.68081510000939</v>
      </c>
      <c r="R320" s="83">
        <f t="shared" si="204"/>
        <v>28.902587092556271</v>
      </c>
      <c r="S320" s="39" t="s">
        <v>40</v>
      </c>
      <c r="T320" s="92">
        <v>41634</v>
      </c>
      <c r="U320" s="3"/>
      <c r="V320" s="98">
        <v>1097</v>
      </c>
      <c r="W320" s="98">
        <v>1710</v>
      </c>
      <c r="X320" s="3"/>
      <c r="Y320" s="202">
        <v>1693</v>
      </c>
      <c r="Z320" s="3">
        <v>61</v>
      </c>
      <c r="AB320" s="110"/>
      <c r="AC320" s="110"/>
    </row>
    <row r="321" spans="1:29" x14ac:dyDescent="0.2">
      <c r="A321" s="3">
        <v>323</v>
      </c>
      <c r="B321" s="3" t="s">
        <v>18</v>
      </c>
      <c r="C321" s="3">
        <v>16</v>
      </c>
      <c r="D321" s="17">
        <v>138649</v>
      </c>
      <c r="E321" s="3">
        <v>89816</v>
      </c>
      <c r="F321" s="3">
        <f t="shared" si="223"/>
        <v>97320</v>
      </c>
      <c r="G321" s="3">
        <v>102000</v>
      </c>
      <c r="H321" s="3">
        <v>100000</v>
      </c>
      <c r="I321" s="3"/>
      <c r="J321" s="3" t="s">
        <v>44</v>
      </c>
      <c r="K321" s="3">
        <v>102000</v>
      </c>
      <c r="L321" s="3"/>
      <c r="M321" s="3" t="s">
        <v>44</v>
      </c>
      <c r="N321" s="170">
        <v>101000</v>
      </c>
      <c r="O321" s="96">
        <f t="shared" si="209"/>
        <v>108504</v>
      </c>
      <c r="P321" s="96">
        <f t="shared" si="206"/>
        <v>11184</v>
      </c>
      <c r="Q321" s="83">
        <f t="shared" si="207"/>
        <v>11.491985203452527</v>
      </c>
      <c r="R321" s="83">
        <f t="shared" si="204"/>
        <v>27.782385902823858</v>
      </c>
      <c r="S321" s="39" t="s">
        <v>40</v>
      </c>
      <c r="T321" s="92">
        <v>41634</v>
      </c>
      <c r="U321" s="3"/>
      <c r="V321" s="98">
        <v>1174</v>
      </c>
      <c r="W321" s="98">
        <v>1711</v>
      </c>
      <c r="X321" s="3"/>
      <c r="Y321" s="202">
        <v>1694</v>
      </c>
      <c r="Z321" s="3">
        <v>62</v>
      </c>
      <c r="AA321" s="55">
        <v>1</v>
      </c>
    </row>
    <row r="322" spans="1:29" x14ac:dyDescent="0.2">
      <c r="A322" s="3">
        <v>324</v>
      </c>
      <c r="B322" s="3" t="s">
        <v>35</v>
      </c>
      <c r="C322" s="3">
        <v>15</v>
      </c>
      <c r="D322" s="17">
        <v>18025</v>
      </c>
      <c r="E322" s="3">
        <v>9580</v>
      </c>
      <c r="F322" s="3">
        <f t="shared" si="223"/>
        <v>16615</v>
      </c>
      <c r="G322" s="3">
        <v>11000</v>
      </c>
      <c r="H322" s="3">
        <v>12000</v>
      </c>
      <c r="I322" s="3"/>
      <c r="J322" s="3">
        <v>11500</v>
      </c>
      <c r="K322" s="3" t="s">
        <v>44</v>
      </c>
      <c r="L322" s="3"/>
      <c r="M322" s="3">
        <v>12000</v>
      </c>
      <c r="N322" s="170">
        <v>11000</v>
      </c>
      <c r="O322" s="96">
        <f t="shared" si="209"/>
        <v>18035</v>
      </c>
      <c r="P322" s="96">
        <f t="shared" si="206"/>
        <v>1420</v>
      </c>
      <c r="Q322" s="83">
        <f t="shared" si="207"/>
        <v>8.5464941318086058</v>
      </c>
      <c r="R322" s="83">
        <f t="shared" ref="R322:R333" si="224">(D322-O322)/O322*100</f>
        <v>-5.544774050457444E-2</v>
      </c>
      <c r="S322" s="39" t="s">
        <v>3</v>
      </c>
      <c r="T322" s="92">
        <v>41634</v>
      </c>
      <c r="U322" s="3"/>
      <c r="V322" s="98">
        <v>884</v>
      </c>
      <c r="W322" s="98">
        <v>1712</v>
      </c>
      <c r="X322" s="3"/>
      <c r="Y322" s="202">
        <v>1697</v>
      </c>
      <c r="Z322" s="3">
        <v>63</v>
      </c>
    </row>
    <row r="323" spans="1:29" x14ac:dyDescent="0.2">
      <c r="A323" s="3">
        <v>325</v>
      </c>
      <c r="B323" s="3" t="s">
        <v>7</v>
      </c>
      <c r="C323" s="3">
        <v>20</v>
      </c>
      <c r="D323" s="187">
        <v>152889</v>
      </c>
      <c r="E323" s="94">
        <v>76470</v>
      </c>
      <c r="F323" s="94">
        <f t="shared" ref="F323:F329" si="225">(C323*469)+E323</f>
        <v>85850</v>
      </c>
      <c r="G323" s="3">
        <v>86000</v>
      </c>
      <c r="H323" s="3">
        <v>86000</v>
      </c>
      <c r="I323" s="3"/>
      <c r="J323" s="3" t="s">
        <v>44</v>
      </c>
      <c r="K323" s="3">
        <v>85000</v>
      </c>
      <c r="L323" s="3"/>
      <c r="M323" s="3">
        <v>87000</v>
      </c>
      <c r="N323" s="170">
        <v>85000</v>
      </c>
      <c r="O323" s="96">
        <f t="shared" ref="O323:O329" si="226">(C323*469)+N323</f>
        <v>94380</v>
      </c>
      <c r="P323" s="96">
        <f t="shared" si="206"/>
        <v>8530</v>
      </c>
      <c r="Q323" s="83">
        <f t="shared" si="207"/>
        <v>9.9359347699475826</v>
      </c>
      <c r="R323" s="83">
        <f t="shared" si="224"/>
        <v>61.993006993006993</v>
      </c>
      <c r="S323" s="39" t="s">
        <v>40</v>
      </c>
      <c r="T323" s="92">
        <v>41635</v>
      </c>
      <c r="U323" s="3"/>
      <c r="V323" s="98">
        <v>1548</v>
      </c>
      <c r="W323" s="98">
        <v>1713</v>
      </c>
      <c r="X323" s="3"/>
      <c r="Y323" s="202">
        <v>1704</v>
      </c>
      <c r="Z323" s="3">
        <v>64</v>
      </c>
      <c r="AA323" s="55">
        <v>1</v>
      </c>
    </row>
    <row r="324" spans="1:29" x14ac:dyDescent="0.2">
      <c r="A324" s="3">
        <v>326</v>
      </c>
      <c r="B324" s="3" t="s">
        <v>17</v>
      </c>
      <c r="C324" s="3">
        <v>15</v>
      </c>
      <c r="D324" s="17">
        <v>49650</v>
      </c>
      <c r="E324" s="3">
        <v>23622</v>
      </c>
      <c r="F324" s="3">
        <f t="shared" si="225"/>
        <v>30657</v>
      </c>
      <c r="G324" s="3">
        <v>29000</v>
      </c>
      <c r="H324" s="3">
        <v>30000</v>
      </c>
      <c r="I324" s="3"/>
      <c r="J324" s="3">
        <v>29500</v>
      </c>
      <c r="K324" s="3">
        <v>29000</v>
      </c>
      <c r="L324" s="3"/>
      <c r="M324" s="3">
        <v>29000</v>
      </c>
      <c r="N324" s="170">
        <v>28500</v>
      </c>
      <c r="O324" s="96">
        <f t="shared" si="226"/>
        <v>35535</v>
      </c>
      <c r="P324" s="96">
        <f t="shared" ref="P324" si="227">O324-F324</f>
        <v>4878</v>
      </c>
      <c r="Q324" s="83">
        <f t="shared" ref="Q324" si="228">(P324/F324)*100</f>
        <v>15.911537332420004</v>
      </c>
      <c r="R324" s="83">
        <f t="shared" ref="R324" si="229">(D324-O324)/O324*100</f>
        <v>39.721401435204726</v>
      </c>
      <c r="S324" s="39" t="s">
        <v>3</v>
      </c>
      <c r="T324" s="92">
        <v>41635</v>
      </c>
      <c r="U324" s="3"/>
      <c r="V324" s="80">
        <v>1074</v>
      </c>
      <c r="W324" s="80">
        <v>1714</v>
      </c>
      <c r="X324" s="3"/>
      <c r="Y324" s="17">
        <v>1705</v>
      </c>
      <c r="Z324" s="3">
        <v>65</v>
      </c>
    </row>
    <row r="325" spans="1:29" x14ac:dyDescent="0.2">
      <c r="A325" s="3">
        <v>327</v>
      </c>
      <c r="B325" s="3" t="s">
        <v>37</v>
      </c>
      <c r="C325" s="3">
        <v>15</v>
      </c>
      <c r="D325" s="17">
        <v>81283</v>
      </c>
      <c r="E325" s="3">
        <v>47415</v>
      </c>
      <c r="F325" s="3">
        <f t="shared" si="225"/>
        <v>54450</v>
      </c>
      <c r="G325" s="3">
        <v>55000</v>
      </c>
      <c r="H325" s="3">
        <v>55000</v>
      </c>
      <c r="I325" s="3"/>
      <c r="J325" s="3">
        <v>53000</v>
      </c>
      <c r="K325" s="3">
        <v>53000</v>
      </c>
      <c r="L325" s="3"/>
      <c r="M325" s="3">
        <v>55000</v>
      </c>
      <c r="N325" s="170">
        <v>52500</v>
      </c>
      <c r="O325" s="96">
        <f t="shared" si="226"/>
        <v>59535</v>
      </c>
      <c r="P325" s="96">
        <f t="shared" ref="P325:P329" si="230">O325-F325</f>
        <v>5085</v>
      </c>
      <c r="Q325" s="83">
        <f t="shared" ref="Q325:Q329" si="231">(P325/F325)*100</f>
        <v>9.338842975206612</v>
      </c>
      <c r="R325" s="83">
        <f t="shared" ref="R325:R329" si="232">(D325-O325)/O325*100</f>
        <v>36.529772402788275</v>
      </c>
      <c r="S325" s="39" t="s">
        <v>40</v>
      </c>
      <c r="T325" s="92">
        <v>41635</v>
      </c>
      <c r="U325" s="3"/>
      <c r="V325" s="80">
        <v>909</v>
      </c>
      <c r="W325" s="80">
        <v>1715</v>
      </c>
      <c r="X325" s="3"/>
      <c r="Y325" s="17">
        <v>1706</v>
      </c>
      <c r="Z325" s="3">
        <v>66</v>
      </c>
    </row>
    <row r="326" spans="1:29" x14ac:dyDescent="0.2">
      <c r="A326" s="3">
        <v>328</v>
      </c>
      <c r="B326" s="3" t="s">
        <v>13</v>
      </c>
      <c r="C326" s="3">
        <v>15</v>
      </c>
      <c r="D326" s="17">
        <v>54783</v>
      </c>
      <c r="E326" s="3">
        <v>26324</v>
      </c>
      <c r="F326" s="3">
        <f t="shared" si="225"/>
        <v>33359</v>
      </c>
      <c r="G326" s="3">
        <v>35000</v>
      </c>
      <c r="H326" s="3">
        <v>34500</v>
      </c>
      <c r="I326" s="3"/>
      <c r="J326" s="3">
        <v>35000</v>
      </c>
      <c r="K326" s="3">
        <v>35000</v>
      </c>
      <c r="L326" s="3"/>
      <c r="M326" s="3">
        <v>38500</v>
      </c>
      <c r="N326" s="170">
        <v>35000</v>
      </c>
      <c r="O326" s="96">
        <f t="shared" si="226"/>
        <v>42035</v>
      </c>
      <c r="P326" s="96">
        <f t="shared" si="230"/>
        <v>8676</v>
      </c>
      <c r="Q326" s="83">
        <f t="shared" si="231"/>
        <v>26.007973860127702</v>
      </c>
      <c r="R326" s="83">
        <f t="shared" si="232"/>
        <v>30.327108362079219</v>
      </c>
      <c r="S326" s="39" t="s">
        <v>40</v>
      </c>
      <c r="T326" s="92">
        <v>41635</v>
      </c>
      <c r="U326" s="3"/>
      <c r="V326" s="80">
        <v>1250</v>
      </c>
      <c r="W326" s="80">
        <v>1716</v>
      </c>
      <c r="X326" s="3"/>
      <c r="Y326" s="17">
        <v>1707</v>
      </c>
      <c r="Z326" s="3">
        <v>67</v>
      </c>
    </row>
    <row r="327" spans="1:29" x14ac:dyDescent="0.2">
      <c r="A327" s="3">
        <v>329</v>
      </c>
      <c r="B327" s="3" t="s">
        <v>31</v>
      </c>
      <c r="C327" s="3">
        <v>15</v>
      </c>
      <c r="D327" s="17">
        <v>61400</v>
      </c>
      <c r="E327" s="3">
        <v>32250</v>
      </c>
      <c r="F327" s="3">
        <f t="shared" si="225"/>
        <v>39285</v>
      </c>
      <c r="G327" s="3">
        <v>42000</v>
      </c>
      <c r="H327" s="3">
        <v>42000</v>
      </c>
      <c r="I327" s="3"/>
      <c r="J327" s="3">
        <v>41000</v>
      </c>
      <c r="K327" s="3">
        <v>39500</v>
      </c>
      <c r="L327" s="3"/>
      <c r="M327" s="3">
        <v>41000</v>
      </c>
      <c r="N327" s="170">
        <v>39500</v>
      </c>
      <c r="O327" s="96">
        <f t="shared" si="226"/>
        <v>46535</v>
      </c>
      <c r="P327" s="96">
        <f t="shared" si="230"/>
        <v>7250</v>
      </c>
      <c r="Q327" s="83">
        <f t="shared" si="231"/>
        <v>18.454880997836323</v>
      </c>
      <c r="R327" s="83">
        <f t="shared" si="232"/>
        <v>31.94369829160847</v>
      </c>
      <c r="S327" s="39" t="s">
        <v>40</v>
      </c>
      <c r="T327" s="92">
        <v>41635</v>
      </c>
      <c r="U327" s="3"/>
      <c r="V327" s="80">
        <v>1190</v>
      </c>
      <c r="W327" s="80">
        <v>1717</v>
      </c>
      <c r="X327" s="3"/>
      <c r="Y327" s="17">
        <v>1708</v>
      </c>
      <c r="Z327" s="3">
        <v>68</v>
      </c>
    </row>
    <row r="328" spans="1:29" x14ac:dyDescent="0.2">
      <c r="A328" s="3">
        <v>330</v>
      </c>
      <c r="B328" s="3" t="s">
        <v>94</v>
      </c>
      <c r="C328" s="3">
        <v>15</v>
      </c>
      <c r="D328" s="17">
        <v>73650</v>
      </c>
      <c r="E328" s="3">
        <v>43246</v>
      </c>
      <c r="F328" s="3">
        <f t="shared" si="225"/>
        <v>50281</v>
      </c>
      <c r="G328" s="3">
        <v>57000</v>
      </c>
      <c r="H328" s="3">
        <v>57500</v>
      </c>
      <c r="I328" s="3"/>
      <c r="J328" s="3">
        <v>57000</v>
      </c>
      <c r="K328" s="3">
        <v>56000</v>
      </c>
      <c r="L328" s="3"/>
      <c r="M328" s="3" t="s">
        <v>44</v>
      </c>
      <c r="N328" s="170">
        <v>56000</v>
      </c>
      <c r="O328" s="96">
        <f t="shared" si="226"/>
        <v>63035</v>
      </c>
      <c r="P328" s="96">
        <f t="shared" si="230"/>
        <v>12754</v>
      </c>
      <c r="Q328" s="83">
        <f t="shared" si="231"/>
        <v>25.365446192398721</v>
      </c>
      <c r="R328" s="83">
        <f t="shared" si="232"/>
        <v>16.839850876497184</v>
      </c>
      <c r="S328" s="39" t="s">
        <v>40</v>
      </c>
      <c r="T328" s="92">
        <v>41636</v>
      </c>
      <c r="U328" s="3"/>
      <c r="V328" s="80">
        <v>1204</v>
      </c>
      <c r="W328" s="80">
        <v>1718</v>
      </c>
      <c r="X328" s="3"/>
      <c r="Y328" s="17">
        <v>1714</v>
      </c>
      <c r="Z328" s="3">
        <v>69</v>
      </c>
    </row>
    <row r="329" spans="1:29" x14ac:dyDescent="0.2">
      <c r="A329" s="3">
        <v>331</v>
      </c>
      <c r="B329" s="3" t="s">
        <v>22</v>
      </c>
      <c r="C329" s="3">
        <v>15</v>
      </c>
      <c r="D329" s="17">
        <v>77967</v>
      </c>
      <c r="E329" s="3">
        <v>39780</v>
      </c>
      <c r="F329" s="3">
        <f t="shared" si="225"/>
        <v>46815</v>
      </c>
      <c r="G329" s="3">
        <v>47000</v>
      </c>
      <c r="H329" s="3">
        <v>48000</v>
      </c>
      <c r="I329" s="3"/>
      <c r="J329" s="3" t="s">
        <v>44</v>
      </c>
      <c r="K329" s="3">
        <v>48000</v>
      </c>
      <c r="L329" s="3"/>
      <c r="M329" s="3">
        <v>49000</v>
      </c>
      <c r="N329" s="170">
        <v>47000</v>
      </c>
      <c r="O329" s="96">
        <f t="shared" si="226"/>
        <v>54035</v>
      </c>
      <c r="P329" s="96">
        <f t="shared" si="230"/>
        <v>7220</v>
      </c>
      <c r="Q329" s="83">
        <f t="shared" si="231"/>
        <v>15.422407348072198</v>
      </c>
      <c r="R329" s="83">
        <f t="shared" si="232"/>
        <v>44.289812158785971</v>
      </c>
      <c r="S329" s="39" t="s">
        <v>3</v>
      </c>
      <c r="T329" s="92">
        <v>41636</v>
      </c>
      <c r="U329" s="3"/>
      <c r="V329" s="80">
        <v>1150</v>
      </c>
      <c r="W329" s="80">
        <v>1719</v>
      </c>
      <c r="X329" s="3"/>
      <c r="Y329" s="17">
        <v>1715</v>
      </c>
      <c r="Z329" s="3">
        <v>70</v>
      </c>
    </row>
    <row r="330" spans="1:29" x14ac:dyDescent="0.2">
      <c r="A330" s="3">
        <v>332</v>
      </c>
      <c r="B330" s="3" t="s">
        <v>14</v>
      </c>
      <c r="C330" s="3">
        <v>15</v>
      </c>
      <c r="D330" s="17">
        <v>66850</v>
      </c>
      <c r="E330" s="3">
        <v>34327</v>
      </c>
      <c r="F330" s="3">
        <f t="shared" si="223"/>
        <v>41362</v>
      </c>
      <c r="G330" s="3">
        <v>40000</v>
      </c>
      <c r="H330" s="3">
        <v>41000</v>
      </c>
      <c r="I330" s="3"/>
      <c r="J330" s="3">
        <v>41500</v>
      </c>
      <c r="K330" s="3">
        <v>41500</v>
      </c>
      <c r="L330" s="3"/>
      <c r="M330" s="3">
        <v>42000</v>
      </c>
      <c r="N330" s="170">
        <v>40000</v>
      </c>
      <c r="O330" s="96">
        <f t="shared" si="209"/>
        <v>47035</v>
      </c>
      <c r="P330" s="96">
        <f t="shared" ref="P330:P333" si="233">O330-F330</f>
        <v>5673</v>
      </c>
      <c r="Q330" s="83">
        <f t="shared" ref="Q330:Q333" si="234">(P330/F330)*100</f>
        <v>13.715487645665103</v>
      </c>
      <c r="R330" s="83">
        <f t="shared" si="224"/>
        <v>42.12820240246625</v>
      </c>
      <c r="S330" s="39" t="s">
        <v>3</v>
      </c>
      <c r="T330" s="92">
        <v>41636</v>
      </c>
      <c r="U330" s="3"/>
      <c r="V330" s="80">
        <v>1014</v>
      </c>
      <c r="W330" s="80">
        <v>1730</v>
      </c>
      <c r="X330" s="3"/>
      <c r="Y330" s="17">
        <v>1716</v>
      </c>
      <c r="Z330" s="3">
        <v>71</v>
      </c>
      <c r="AA330" s="55">
        <v>1</v>
      </c>
    </row>
    <row r="331" spans="1:29" x14ac:dyDescent="0.2">
      <c r="A331" s="3">
        <v>333</v>
      </c>
      <c r="B331" s="3" t="s">
        <v>38</v>
      </c>
      <c r="C331" s="3">
        <v>9</v>
      </c>
      <c r="D331" s="17">
        <v>12135</v>
      </c>
      <c r="E331" s="23">
        <v>8283</v>
      </c>
      <c r="F331" s="23">
        <f t="shared" ref="F331" si="235">(C331*469)+E331</f>
        <v>12504</v>
      </c>
      <c r="G331" s="3">
        <v>8800</v>
      </c>
      <c r="H331" s="3">
        <v>9000</v>
      </c>
      <c r="I331" s="3"/>
      <c r="J331" s="3">
        <v>9200</v>
      </c>
      <c r="K331" s="3" t="s">
        <v>44</v>
      </c>
      <c r="L331" s="3"/>
      <c r="M331" s="3" t="s">
        <v>44</v>
      </c>
      <c r="N331" s="170">
        <v>9000</v>
      </c>
      <c r="O331" s="96">
        <f t="shared" ref="O331" si="236">(C331*469)+N331</f>
        <v>13221</v>
      </c>
      <c r="P331" s="96">
        <f t="shared" ref="P331" si="237">O331-F331</f>
        <v>717</v>
      </c>
      <c r="Q331" s="83">
        <f t="shared" ref="Q331" si="238">(P331/F331)*100</f>
        <v>5.7341650671785027</v>
      </c>
      <c r="R331" s="83">
        <f t="shared" ref="R331" si="239">(D331-O331)/O331*100</f>
        <v>-8.2142046743816657</v>
      </c>
      <c r="S331" s="39" t="s">
        <v>34</v>
      </c>
      <c r="T331" s="92">
        <v>41636</v>
      </c>
      <c r="U331" s="3"/>
      <c r="V331" s="80">
        <v>607</v>
      </c>
      <c r="W331" s="80">
        <v>1731</v>
      </c>
      <c r="X331" s="3"/>
      <c r="Y331" s="17">
        <v>1717</v>
      </c>
      <c r="Z331" s="3">
        <v>72</v>
      </c>
    </row>
    <row r="332" spans="1:29" x14ac:dyDescent="0.2">
      <c r="A332" s="3">
        <v>334</v>
      </c>
      <c r="B332" s="3" t="s">
        <v>33</v>
      </c>
      <c r="C332" s="3">
        <v>15</v>
      </c>
      <c r="D332" s="17">
        <v>27596</v>
      </c>
      <c r="E332" s="3">
        <v>13979</v>
      </c>
      <c r="F332" s="3">
        <f t="shared" si="223"/>
        <v>21014</v>
      </c>
      <c r="G332" s="3">
        <v>19000</v>
      </c>
      <c r="H332" s="3">
        <v>17000</v>
      </c>
      <c r="I332" s="3"/>
      <c r="J332" s="3">
        <v>17000</v>
      </c>
      <c r="K332" s="3">
        <v>17500</v>
      </c>
      <c r="L332" s="3"/>
      <c r="M332" s="3" t="s">
        <v>44</v>
      </c>
      <c r="N332" s="170">
        <v>18500</v>
      </c>
      <c r="O332" s="96">
        <f t="shared" ref="O332:O333" si="240">(C332*469)+N332</f>
        <v>25535</v>
      </c>
      <c r="P332" s="96">
        <f t="shared" si="233"/>
        <v>4521</v>
      </c>
      <c r="Q332" s="83">
        <f t="shared" si="234"/>
        <v>21.514228609498428</v>
      </c>
      <c r="R332" s="83">
        <f t="shared" si="224"/>
        <v>8.0712747209712159</v>
      </c>
      <c r="S332" s="39" t="s">
        <v>34</v>
      </c>
      <c r="T332" s="92">
        <v>41636</v>
      </c>
      <c r="U332" s="3"/>
      <c r="V332" s="80">
        <v>986</v>
      </c>
      <c r="W332" s="80">
        <v>1732</v>
      </c>
      <c r="X332" s="3"/>
      <c r="Y332" s="17">
        <v>1718</v>
      </c>
      <c r="Z332" s="3">
        <v>73</v>
      </c>
    </row>
    <row r="333" spans="1:29" x14ac:dyDescent="0.2">
      <c r="A333" s="3">
        <v>335</v>
      </c>
      <c r="B333" s="64" t="s">
        <v>19</v>
      </c>
      <c r="C333" s="3">
        <v>15</v>
      </c>
      <c r="D333" s="17">
        <v>50417</v>
      </c>
      <c r="E333" s="3">
        <v>22743</v>
      </c>
      <c r="F333" s="3">
        <f t="shared" ref="F333" si="241">(C333*469)+E333</f>
        <v>29778</v>
      </c>
      <c r="G333" s="3">
        <v>28000</v>
      </c>
      <c r="H333" s="3">
        <v>29000</v>
      </c>
      <c r="I333" s="3"/>
      <c r="J333" s="3">
        <v>28500</v>
      </c>
      <c r="K333" s="3">
        <v>28500</v>
      </c>
      <c r="L333" s="3"/>
      <c r="M333" s="3">
        <v>28500</v>
      </c>
      <c r="N333" s="170">
        <v>28000</v>
      </c>
      <c r="O333" s="23">
        <f t="shared" si="240"/>
        <v>35035</v>
      </c>
      <c r="P333" s="96">
        <f t="shared" si="233"/>
        <v>5257</v>
      </c>
      <c r="Q333" s="83">
        <f t="shared" si="234"/>
        <v>17.65397273154678</v>
      </c>
      <c r="R333" s="83">
        <f t="shared" si="224"/>
        <v>43.904666761809622</v>
      </c>
      <c r="S333" s="39" t="s">
        <v>3</v>
      </c>
      <c r="T333" s="92">
        <v>41639</v>
      </c>
      <c r="U333" s="3"/>
      <c r="V333" s="80">
        <v>1120</v>
      </c>
      <c r="W333" s="80">
        <v>1733</v>
      </c>
      <c r="X333" s="3"/>
      <c r="Y333" s="17">
        <v>1729</v>
      </c>
      <c r="Z333" s="3">
        <v>74</v>
      </c>
      <c r="AA333" s="55">
        <v>1</v>
      </c>
    </row>
    <row r="334" spans="1:29" x14ac:dyDescent="0.2">
      <c r="A334" s="38" t="s">
        <v>194</v>
      </c>
      <c r="B334" s="38"/>
      <c r="C334" s="38">
        <f>SUM(C260:C333)</f>
        <v>1151</v>
      </c>
      <c r="D334" s="17"/>
      <c r="E334" s="3"/>
      <c r="F334" s="3"/>
      <c r="G334" s="3"/>
      <c r="H334" s="3"/>
      <c r="I334" s="3"/>
      <c r="J334" s="3"/>
      <c r="K334" s="3"/>
      <c r="L334" s="3"/>
      <c r="M334" s="3"/>
      <c r="N334" s="161"/>
      <c r="O334" s="23"/>
      <c r="P334" s="3"/>
      <c r="Q334" s="42"/>
      <c r="R334" s="42"/>
      <c r="S334" s="3"/>
      <c r="T334" s="3"/>
      <c r="U334" s="3"/>
      <c r="V334" s="3"/>
      <c r="W334" s="3"/>
      <c r="X334" s="3"/>
      <c r="Y334" s="17"/>
      <c r="Z334" s="3"/>
    </row>
    <row r="335" spans="1:29" ht="21.75" customHeight="1" x14ac:dyDescent="0.2">
      <c r="A335" s="24" t="s">
        <v>11</v>
      </c>
      <c r="B335" s="4" t="s">
        <v>0</v>
      </c>
      <c r="C335" s="4" t="s">
        <v>1</v>
      </c>
      <c r="D335" s="162" t="s">
        <v>49</v>
      </c>
      <c r="E335" s="4" t="s">
        <v>2</v>
      </c>
      <c r="F335" s="4" t="s">
        <v>52</v>
      </c>
      <c r="G335" s="4" t="s">
        <v>8</v>
      </c>
      <c r="H335" s="4" t="s">
        <v>9</v>
      </c>
      <c r="I335" s="4" t="s">
        <v>20</v>
      </c>
      <c r="J335" s="4" t="s">
        <v>23</v>
      </c>
      <c r="K335" s="4" t="s">
        <v>40</v>
      </c>
      <c r="L335" s="4" t="s">
        <v>57</v>
      </c>
      <c r="M335" s="4" t="s">
        <v>60</v>
      </c>
      <c r="N335" s="162" t="s">
        <v>4</v>
      </c>
      <c r="O335" s="4" t="s">
        <v>53</v>
      </c>
      <c r="P335" s="4" t="s">
        <v>5</v>
      </c>
      <c r="Q335" s="35" t="s">
        <v>50</v>
      </c>
      <c r="R335" s="35" t="s">
        <v>88</v>
      </c>
      <c r="S335" s="4" t="s">
        <v>6</v>
      </c>
      <c r="T335" s="4" t="s">
        <v>10</v>
      </c>
      <c r="U335" s="25" t="s">
        <v>201</v>
      </c>
      <c r="V335" s="26" t="s">
        <v>107</v>
      </c>
      <c r="W335" s="26" t="s">
        <v>109</v>
      </c>
      <c r="X335" s="3"/>
      <c r="Y335" s="17"/>
      <c r="Z335" s="3"/>
    </row>
    <row r="336" spans="1:29" s="82" customFormat="1" x14ac:dyDescent="0.2">
      <c r="A336" s="23">
        <v>1</v>
      </c>
      <c r="B336" s="23" t="s">
        <v>7</v>
      </c>
      <c r="C336" s="23">
        <v>20</v>
      </c>
      <c r="D336" s="161">
        <v>152889</v>
      </c>
      <c r="E336" s="23">
        <v>82000</v>
      </c>
      <c r="F336" s="23">
        <f t="shared" ref="F336:F341" si="242">(C336*469)+E336</f>
        <v>91380</v>
      </c>
      <c r="G336" s="23">
        <v>87000</v>
      </c>
      <c r="H336" s="23"/>
      <c r="I336" s="23"/>
      <c r="J336" s="23"/>
      <c r="K336" s="23"/>
      <c r="L336" s="23"/>
      <c r="M336" s="2">
        <v>85000</v>
      </c>
      <c r="N336" s="172">
        <v>85000</v>
      </c>
      <c r="O336" s="23"/>
      <c r="P336" s="23"/>
      <c r="Q336" s="36"/>
      <c r="R336" s="36"/>
      <c r="S336" s="96" t="s">
        <v>40</v>
      </c>
      <c r="T336" s="70">
        <v>41641</v>
      </c>
      <c r="U336" s="111">
        <v>1.5</v>
      </c>
      <c r="V336" s="23">
        <v>1497</v>
      </c>
      <c r="W336" s="23">
        <v>1734</v>
      </c>
      <c r="X336" s="23"/>
      <c r="Y336" s="161">
        <v>1735</v>
      </c>
      <c r="Z336" s="23"/>
      <c r="AA336" s="82">
        <v>1</v>
      </c>
      <c r="AB336" s="112">
        <f>V336*U336</f>
        <v>2245.5</v>
      </c>
      <c r="AC336" s="112"/>
    </row>
    <row r="337" spans="1:29" s="82" customFormat="1" x14ac:dyDescent="0.2">
      <c r="A337" s="23">
        <v>2</v>
      </c>
      <c r="B337" s="23" t="s">
        <v>21</v>
      </c>
      <c r="C337" s="23">
        <v>15</v>
      </c>
      <c r="D337" s="161">
        <v>73650</v>
      </c>
      <c r="E337" s="23">
        <v>45371</v>
      </c>
      <c r="F337" s="23">
        <f t="shared" si="242"/>
        <v>52406</v>
      </c>
      <c r="G337" s="23">
        <v>54500</v>
      </c>
      <c r="H337" s="23"/>
      <c r="I337" s="23"/>
      <c r="J337" s="23"/>
      <c r="K337" s="2">
        <v>54000</v>
      </c>
      <c r="L337" s="23"/>
      <c r="M337" s="2"/>
      <c r="N337" s="163">
        <v>54000</v>
      </c>
      <c r="O337" s="23"/>
      <c r="P337" s="23"/>
      <c r="Q337" s="36"/>
      <c r="R337" s="36"/>
      <c r="S337" s="2" t="s">
        <v>40</v>
      </c>
      <c r="T337" s="70">
        <v>41641</v>
      </c>
      <c r="U337" s="23">
        <v>2.5</v>
      </c>
      <c r="V337" s="23">
        <v>1237</v>
      </c>
      <c r="W337" s="23">
        <v>1735</v>
      </c>
      <c r="X337" s="23"/>
      <c r="Y337" s="161">
        <v>1736</v>
      </c>
      <c r="Z337" s="23"/>
      <c r="AA337" s="82">
        <v>2</v>
      </c>
      <c r="AB337" s="112">
        <f>U337*V337+1500</f>
        <v>4592.5</v>
      </c>
      <c r="AC337" s="112"/>
    </row>
    <row r="338" spans="1:29" s="82" customFormat="1" x14ac:dyDescent="0.2">
      <c r="A338" s="23">
        <v>3</v>
      </c>
      <c r="B338" s="23" t="s">
        <v>13</v>
      </c>
      <c r="C338" s="23">
        <v>15</v>
      </c>
      <c r="D338" s="161">
        <v>54783</v>
      </c>
      <c r="E338" s="23">
        <v>27550</v>
      </c>
      <c r="F338" s="23">
        <f t="shared" si="242"/>
        <v>34585</v>
      </c>
      <c r="G338" s="23">
        <v>34000</v>
      </c>
      <c r="H338" s="23"/>
      <c r="I338" s="23"/>
      <c r="J338" s="23"/>
      <c r="K338" s="2">
        <v>34000</v>
      </c>
      <c r="L338" s="23"/>
      <c r="M338" s="2"/>
      <c r="N338" s="172">
        <v>34000</v>
      </c>
      <c r="O338" s="23"/>
      <c r="P338" s="23"/>
      <c r="Q338" s="36"/>
      <c r="R338" s="36"/>
      <c r="S338" s="96" t="s">
        <v>40</v>
      </c>
      <c r="T338" s="70">
        <v>41641</v>
      </c>
      <c r="U338" s="23">
        <v>1</v>
      </c>
      <c r="V338" s="23">
        <v>1053</v>
      </c>
      <c r="W338" s="23">
        <v>1736</v>
      </c>
      <c r="X338" s="23"/>
      <c r="Y338" s="161">
        <v>1737</v>
      </c>
      <c r="Z338" s="23"/>
      <c r="AA338" s="82">
        <v>3</v>
      </c>
      <c r="AB338" s="112">
        <f t="shared" ref="AB338:AB386" si="243">V338*U338</f>
        <v>1053</v>
      </c>
      <c r="AC338" s="112"/>
    </row>
    <row r="339" spans="1:29" s="82" customFormat="1" x14ac:dyDescent="0.2">
      <c r="A339" s="23">
        <v>4</v>
      </c>
      <c r="B339" s="113" t="s">
        <v>18</v>
      </c>
      <c r="C339" s="113">
        <v>20</v>
      </c>
      <c r="D339" s="191">
        <v>129983</v>
      </c>
      <c r="E339" s="113">
        <v>107600</v>
      </c>
      <c r="F339" s="113">
        <f t="shared" si="242"/>
        <v>116980</v>
      </c>
      <c r="G339" s="113"/>
      <c r="H339" s="113"/>
      <c r="I339" s="113"/>
      <c r="J339" s="113"/>
      <c r="K339" s="2">
        <v>40500</v>
      </c>
      <c r="L339" s="113"/>
      <c r="M339" s="113">
        <v>120000</v>
      </c>
      <c r="N339" s="173">
        <v>120000</v>
      </c>
      <c r="O339" s="113"/>
      <c r="P339" s="113"/>
      <c r="Q339" s="115"/>
      <c r="R339" s="115"/>
      <c r="S339" s="114" t="s">
        <v>40</v>
      </c>
      <c r="T339" s="116">
        <v>41641</v>
      </c>
      <c r="U339" s="117">
        <v>5.62</v>
      </c>
      <c r="V339" s="113">
        <v>1385</v>
      </c>
      <c r="W339" s="113">
        <v>1737</v>
      </c>
      <c r="X339" s="113"/>
      <c r="Y339" s="191">
        <v>1738</v>
      </c>
      <c r="Z339" s="113"/>
      <c r="AA339" s="82">
        <v>4</v>
      </c>
      <c r="AB339" s="112">
        <f t="shared" si="243"/>
        <v>7783.7</v>
      </c>
      <c r="AC339" s="112"/>
    </row>
    <row r="340" spans="1:29" s="82" customFormat="1" x14ac:dyDescent="0.2">
      <c r="A340" s="23">
        <v>5</v>
      </c>
      <c r="B340" s="23" t="s">
        <v>14</v>
      </c>
      <c r="C340" s="23">
        <v>15</v>
      </c>
      <c r="D340" s="161">
        <v>66850</v>
      </c>
      <c r="E340" s="23">
        <v>37278</v>
      </c>
      <c r="F340" s="23">
        <f>(C340*469)+E340</f>
        <v>44313</v>
      </c>
      <c r="G340" s="23">
        <v>42400</v>
      </c>
      <c r="H340" s="23"/>
      <c r="I340" s="23"/>
      <c r="J340" s="23"/>
      <c r="K340" s="2">
        <v>40500</v>
      </c>
      <c r="L340" s="23"/>
      <c r="M340" s="2"/>
      <c r="N340" s="172">
        <v>40500</v>
      </c>
      <c r="O340" s="23"/>
      <c r="P340" s="23"/>
      <c r="Q340" s="36"/>
      <c r="R340" s="36"/>
      <c r="S340" s="96" t="s">
        <v>40</v>
      </c>
      <c r="T340" s="70">
        <v>41641</v>
      </c>
      <c r="U340" s="23">
        <v>0</v>
      </c>
      <c r="V340" s="23">
        <v>1056</v>
      </c>
      <c r="W340" s="23">
        <v>1738</v>
      </c>
      <c r="X340" s="23"/>
      <c r="Y340" s="161">
        <v>1739</v>
      </c>
      <c r="Z340" s="23"/>
      <c r="AA340" s="82">
        <v>5</v>
      </c>
      <c r="AB340" s="112">
        <f t="shared" si="243"/>
        <v>0</v>
      </c>
      <c r="AC340" s="112"/>
    </row>
    <row r="341" spans="1:29" s="82" customFormat="1" x14ac:dyDescent="0.2">
      <c r="A341" s="23">
        <v>6</v>
      </c>
      <c r="B341" s="23" t="s">
        <v>65</v>
      </c>
      <c r="C341" s="23">
        <v>15</v>
      </c>
      <c r="D341" s="161">
        <v>69583</v>
      </c>
      <c r="E341" s="23">
        <v>35725</v>
      </c>
      <c r="F341" s="23">
        <f t="shared" si="242"/>
        <v>42760</v>
      </c>
      <c r="G341" s="23">
        <v>38500</v>
      </c>
      <c r="H341" s="23"/>
      <c r="I341" s="23"/>
      <c r="J341" s="23"/>
      <c r="K341" s="23">
        <v>38500</v>
      </c>
      <c r="L341" s="23"/>
      <c r="M341" s="2"/>
      <c r="N341" s="172">
        <v>38500</v>
      </c>
      <c r="O341" s="23"/>
      <c r="P341" s="23"/>
      <c r="Q341" s="36"/>
      <c r="R341" s="36"/>
      <c r="S341" s="96" t="s">
        <v>40</v>
      </c>
      <c r="T341" s="70">
        <v>41641</v>
      </c>
      <c r="U341" s="23">
        <v>1.5</v>
      </c>
      <c r="V341" s="23">
        <v>1002</v>
      </c>
      <c r="W341" s="23">
        <v>1739</v>
      </c>
      <c r="X341" s="23"/>
      <c r="Y341" s="161">
        <v>1740</v>
      </c>
      <c r="Z341" s="23"/>
      <c r="AA341" s="82">
        <v>6</v>
      </c>
      <c r="AB341" s="112">
        <f t="shared" si="243"/>
        <v>1503</v>
      </c>
      <c r="AC341" s="112"/>
    </row>
    <row r="342" spans="1:29" s="82" customFormat="1" x14ac:dyDescent="0.2">
      <c r="A342" s="23">
        <v>7</v>
      </c>
      <c r="B342" s="23" t="s">
        <v>7</v>
      </c>
      <c r="C342" s="23">
        <v>20</v>
      </c>
      <c r="D342" s="161">
        <v>152889</v>
      </c>
      <c r="E342" s="23">
        <v>82000</v>
      </c>
      <c r="F342" s="23">
        <f t="shared" ref="F342:F347" si="244">(C342*469)+E342</f>
        <v>91380</v>
      </c>
      <c r="G342" s="23"/>
      <c r="H342" s="23"/>
      <c r="I342" s="23"/>
      <c r="J342" s="23"/>
      <c r="K342" s="23"/>
      <c r="L342" s="23"/>
      <c r="M342" s="23"/>
      <c r="N342" s="161">
        <v>85000</v>
      </c>
      <c r="O342" s="23"/>
      <c r="P342" s="23"/>
      <c r="Q342" s="23"/>
      <c r="R342" s="23"/>
      <c r="S342" s="23" t="s">
        <v>40</v>
      </c>
      <c r="T342" s="23">
        <v>41642</v>
      </c>
      <c r="U342" s="111">
        <v>1.5</v>
      </c>
      <c r="V342" s="23">
        <v>1498</v>
      </c>
      <c r="W342" s="23">
        <v>1808</v>
      </c>
      <c r="X342" s="23"/>
      <c r="Y342" s="161">
        <v>1741</v>
      </c>
      <c r="Z342" s="23"/>
      <c r="AA342" s="82">
        <v>7</v>
      </c>
      <c r="AB342" s="112">
        <f t="shared" si="243"/>
        <v>2247</v>
      </c>
      <c r="AC342" s="112"/>
    </row>
    <row r="343" spans="1:29" s="82" customFormat="1" x14ac:dyDescent="0.2">
      <c r="A343" s="23">
        <v>8</v>
      </c>
      <c r="B343" s="23" t="s">
        <v>62</v>
      </c>
      <c r="C343" s="96">
        <v>16</v>
      </c>
      <c r="D343" s="161">
        <v>44142</v>
      </c>
      <c r="E343" s="23">
        <v>20479</v>
      </c>
      <c r="F343" s="23">
        <f t="shared" si="244"/>
        <v>27983</v>
      </c>
      <c r="G343" s="23">
        <v>20800</v>
      </c>
      <c r="H343" s="23"/>
      <c r="I343" s="23"/>
      <c r="J343" s="23"/>
      <c r="K343" s="23"/>
      <c r="L343" s="23"/>
      <c r="M343" s="2"/>
      <c r="N343" s="172">
        <v>20800</v>
      </c>
      <c r="O343" s="23"/>
      <c r="P343" s="23"/>
      <c r="Q343" s="36"/>
      <c r="R343" s="36"/>
      <c r="S343" s="96" t="s">
        <v>3</v>
      </c>
      <c r="T343" s="70">
        <v>41642</v>
      </c>
      <c r="U343" s="23">
        <v>2</v>
      </c>
      <c r="V343" s="23">
        <v>1136</v>
      </c>
      <c r="W343" s="23">
        <v>1760</v>
      </c>
      <c r="X343" s="23"/>
      <c r="Y343" s="161">
        <v>1742</v>
      </c>
      <c r="Z343" s="23"/>
      <c r="AA343" s="82">
        <v>8</v>
      </c>
      <c r="AB343" s="112">
        <f t="shared" si="243"/>
        <v>2272</v>
      </c>
      <c r="AC343" s="112"/>
    </row>
    <row r="344" spans="1:29" s="82" customFormat="1" x14ac:dyDescent="0.2">
      <c r="A344" s="23">
        <v>9</v>
      </c>
      <c r="B344" s="23" t="s">
        <v>32</v>
      </c>
      <c r="C344" s="96">
        <v>15</v>
      </c>
      <c r="D344" s="161">
        <v>42600</v>
      </c>
      <c r="E344" s="23">
        <v>22865</v>
      </c>
      <c r="F344" s="23">
        <f>(C344*472)+E344</f>
        <v>29945</v>
      </c>
      <c r="G344" s="23">
        <v>26000</v>
      </c>
      <c r="H344" s="23"/>
      <c r="I344" s="23"/>
      <c r="J344" s="23"/>
      <c r="K344" s="23">
        <v>26500</v>
      </c>
      <c r="L344" s="23"/>
      <c r="M344" s="23"/>
      <c r="N344" s="172">
        <v>26000</v>
      </c>
      <c r="O344" s="23"/>
      <c r="P344" s="23"/>
      <c r="Q344" s="36"/>
      <c r="R344" s="36"/>
      <c r="S344" s="96" t="s">
        <v>40</v>
      </c>
      <c r="T344" s="70">
        <v>41643</v>
      </c>
      <c r="U344" s="23">
        <v>1.5</v>
      </c>
      <c r="V344" s="23">
        <v>1130</v>
      </c>
      <c r="W344" s="23">
        <v>1761</v>
      </c>
      <c r="X344" s="23"/>
      <c r="Y344" s="161">
        <v>1747</v>
      </c>
      <c r="Z344" s="23"/>
      <c r="AA344" s="82">
        <v>9</v>
      </c>
      <c r="AB344" s="112">
        <f t="shared" si="243"/>
        <v>1695</v>
      </c>
      <c r="AC344" s="112"/>
    </row>
    <row r="345" spans="1:29" s="82" customFormat="1" x14ac:dyDescent="0.2">
      <c r="A345" s="23">
        <v>10</v>
      </c>
      <c r="B345" s="23" t="s">
        <v>16</v>
      </c>
      <c r="C345" s="96">
        <v>15</v>
      </c>
      <c r="D345" s="161">
        <v>99243</v>
      </c>
      <c r="E345" s="23">
        <v>56081</v>
      </c>
      <c r="F345" s="23">
        <f>(C345*472)+E345</f>
        <v>63161</v>
      </c>
      <c r="G345" s="23">
        <v>63500</v>
      </c>
      <c r="H345" s="23"/>
      <c r="I345" s="23"/>
      <c r="J345" s="23"/>
      <c r="K345" s="23">
        <v>65000</v>
      </c>
      <c r="L345" s="23"/>
      <c r="M345" s="23"/>
      <c r="N345" s="172">
        <v>65000</v>
      </c>
      <c r="O345" s="23"/>
      <c r="P345" s="23"/>
      <c r="Q345" s="36"/>
      <c r="R345" s="36"/>
      <c r="S345" s="96" t="s">
        <v>40</v>
      </c>
      <c r="T345" s="70">
        <v>41643</v>
      </c>
      <c r="U345" s="23">
        <v>3.25</v>
      </c>
      <c r="V345" s="23">
        <v>1584</v>
      </c>
      <c r="W345" s="23">
        <v>1762</v>
      </c>
      <c r="X345" s="23"/>
      <c r="Y345" s="161">
        <v>1748</v>
      </c>
      <c r="Z345" s="23"/>
      <c r="AA345" s="82">
        <v>10</v>
      </c>
      <c r="AB345" s="112">
        <f t="shared" si="243"/>
        <v>5148</v>
      </c>
      <c r="AC345" s="112"/>
    </row>
    <row r="346" spans="1:29" s="82" customFormat="1" x14ac:dyDescent="0.2">
      <c r="A346" s="23">
        <v>11</v>
      </c>
      <c r="B346" s="23" t="s">
        <v>14</v>
      </c>
      <c r="C346" s="23">
        <v>20</v>
      </c>
      <c r="D346" s="161">
        <v>90453</v>
      </c>
      <c r="E346" s="23">
        <v>45600</v>
      </c>
      <c r="F346" s="23">
        <f t="shared" si="244"/>
        <v>54980</v>
      </c>
      <c r="G346" s="23"/>
      <c r="H346" s="23"/>
      <c r="I346" s="23"/>
      <c r="J346" s="23"/>
      <c r="K346" s="23"/>
      <c r="L346" s="23"/>
      <c r="M346" s="23"/>
      <c r="N346" s="172">
        <v>48000</v>
      </c>
      <c r="O346" s="23"/>
      <c r="P346" s="23"/>
      <c r="Q346" s="36"/>
      <c r="R346" s="36"/>
      <c r="S346" s="96" t="s">
        <v>40</v>
      </c>
      <c r="T346" s="70">
        <v>41645</v>
      </c>
      <c r="U346" s="23">
        <v>0</v>
      </c>
      <c r="V346" s="23">
        <v>1419</v>
      </c>
      <c r="W346" s="23">
        <v>1809</v>
      </c>
      <c r="X346" s="23"/>
      <c r="Y346" s="161">
        <v>1752</v>
      </c>
      <c r="Z346" s="23"/>
      <c r="AA346" s="82">
        <v>11</v>
      </c>
      <c r="AB346" s="112">
        <f t="shared" si="243"/>
        <v>0</v>
      </c>
      <c r="AC346" s="112"/>
    </row>
    <row r="347" spans="1:29" s="82" customFormat="1" x14ac:dyDescent="0.2">
      <c r="A347" s="23">
        <v>12</v>
      </c>
      <c r="B347" s="23" t="s">
        <v>15</v>
      </c>
      <c r="C347" s="23">
        <v>20</v>
      </c>
      <c r="D347" s="161">
        <v>116133</v>
      </c>
      <c r="E347" s="23">
        <v>53000</v>
      </c>
      <c r="F347" s="23">
        <f t="shared" si="244"/>
        <v>62380</v>
      </c>
      <c r="G347" s="23"/>
      <c r="H347" s="23"/>
      <c r="I347" s="23"/>
      <c r="J347" s="23"/>
      <c r="K347" s="23"/>
      <c r="L347" s="23"/>
      <c r="M347" s="23"/>
      <c r="N347" s="172">
        <v>55000</v>
      </c>
      <c r="O347" s="23"/>
      <c r="P347" s="23"/>
      <c r="Q347" s="36"/>
      <c r="R347" s="36"/>
      <c r="S347" s="96" t="s">
        <v>40</v>
      </c>
      <c r="T347" s="70">
        <v>41646</v>
      </c>
      <c r="U347" s="23">
        <v>1</v>
      </c>
      <c r="V347" s="23">
        <v>1464</v>
      </c>
      <c r="W347" s="23">
        <v>1810</v>
      </c>
      <c r="X347" s="23"/>
      <c r="Y347" s="161">
        <v>1753</v>
      </c>
      <c r="Z347" s="23"/>
      <c r="AA347" s="82">
        <v>12</v>
      </c>
      <c r="AB347" s="112">
        <f t="shared" si="243"/>
        <v>1464</v>
      </c>
      <c r="AC347" s="112"/>
    </row>
    <row r="348" spans="1:29" s="82" customFormat="1" x14ac:dyDescent="0.2">
      <c r="A348" s="23">
        <v>13</v>
      </c>
      <c r="B348" s="23" t="s">
        <v>26</v>
      </c>
      <c r="C348" s="96">
        <v>15</v>
      </c>
      <c r="D348" s="161">
        <v>69743</v>
      </c>
      <c r="E348" s="23">
        <v>40928</v>
      </c>
      <c r="F348" s="23">
        <f>(C348*472)+E348</f>
        <v>48008</v>
      </c>
      <c r="G348" s="23">
        <v>43000</v>
      </c>
      <c r="H348" s="23"/>
      <c r="I348" s="23"/>
      <c r="J348" s="23"/>
      <c r="K348" s="23">
        <v>43000</v>
      </c>
      <c r="L348" s="23"/>
      <c r="M348" s="23"/>
      <c r="N348" s="172">
        <v>43000</v>
      </c>
      <c r="O348" s="23"/>
      <c r="P348" s="23"/>
      <c r="Q348" s="36"/>
      <c r="R348" s="36"/>
      <c r="S348" s="96" t="s">
        <v>40</v>
      </c>
      <c r="T348" s="70">
        <v>41646</v>
      </c>
      <c r="U348" s="23">
        <v>2.5</v>
      </c>
      <c r="V348" s="23">
        <v>1143</v>
      </c>
      <c r="W348" s="23">
        <v>1763</v>
      </c>
      <c r="X348" s="23"/>
      <c r="Y348" s="161">
        <v>1754</v>
      </c>
      <c r="Z348" s="23"/>
      <c r="AA348" s="82">
        <v>13</v>
      </c>
      <c r="AB348" s="112">
        <f t="shared" si="243"/>
        <v>2857.5</v>
      </c>
      <c r="AC348" s="112"/>
    </row>
    <row r="349" spans="1:29" s="82" customFormat="1" x14ac:dyDescent="0.2">
      <c r="A349" s="23">
        <v>14</v>
      </c>
      <c r="B349" s="23" t="s">
        <v>7</v>
      </c>
      <c r="C349" s="23">
        <v>20</v>
      </c>
      <c r="D349" s="161">
        <v>155222</v>
      </c>
      <c r="E349" s="23">
        <v>82000</v>
      </c>
      <c r="F349" s="23">
        <f t="shared" ref="F349" si="245">(C349*469)+E349</f>
        <v>91380</v>
      </c>
      <c r="G349" s="23"/>
      <c r="H349" s="23"/>
      <c r="I349" s="23"/>
      <c r="J349" s="23"/>
      <c r="K349" s="23"/>
      <c r="L349" s="23"/>
      <c r="M349" s="23"/>
      <c r="N349" s="163">
        <v>85000</v>
      </c>
      <c r="O349" s="23"/>
      <c r="P349" s="23"/>
      <c r="Q349" s="36"/>
      <c r="R349" s="36"/>
      <c r="S349" s="2" t="s">
        <v>40</v>
      </c>
      <c r="T349" s="70">
        <v>41646</v>
      </c>
      <c r="U349" s="111">
        <v>1.5</v>
      </c>
      <c r="V349" s="23">
        <v>1551</v>
      </c>
      <c r="W349" s="23">
        <v>1811</v>
      </c>
      <c r="X349" s="23"/>
      <c r="Y349" s="161">
        <v>1755</v>
      </c>
      <c r="Z349" s="23"/>
      <c r="AA349" s="82">
        <v>14</v>
      </c>
      <c r="AB349" s="112">
        <f t="shared" si="243"/>
        <v>2326.5</v>
      </c>
      <c r="AC349" s="112"/>
    </row>
    <row r="350" spans="1:29" s="82" customFormat="1" x14ac:dyDescent="0.2">
      <c r="A350" s="23">
        <v>15</v>
      </c>
      <c r="B350" s="23" t="s">
        <v>35</v>
      </c>
      <c r="C350" s="96">
        <v>9</v>
      </c>
      <c r="D350" s="161">
        <v>11760</v>
      </c>
      <c r="E350" s="23">
        <v>8000</v>
      </c>
      <c r="F350" s="23">
        <f>(C350*472)+E350</f>
        <v>12248</v>
      </c>
      <c r="G350" s="23">
        <v>8500</v>
      </c>
      <c r="H350" s="23"/>
      <c r="I350" s="23"/>
      <c r="J350" s="23"/>
      <c r="K350" s="23">
        <v>9000</v>
      </c>
      <c r="L350" s="23"/>
      <c r="M350" s="23"/>
      <c r="N350" s="163">
        <v>9000</v>
      </c>
      <c r="O350" s="23"/>
      <c r="P350" s="23"/>
      <c r="Q350" s="36"/>
      <c r="R350" s="36"/>
      <c r="S350" s="2" t="s">
        <v>40</v>
      </c>
      <c r="T350" s="70">
        <v>41646</v>
      </c>
      <c r="U350" s="23">
        <v>1</v>
      </c>
      <c r="V350" s="23">
        <v>631</v>
      </c>
      <c r="W350" s="23">
        <v>1764</v>
      </c>
      <c r="X350" s="23"/>
      <c r="Y350" s="161">
        <v>1756</v>
      </c>
      <c r="Z350" s="23"/>
      <c r="AA350" s="82">
        <v>15</v>
      </c>
      <c r="AB350" s="112">
        <f t="shared" si="243"/>
        <v>631</v>
      </c>
      <c r="AC350" s="112"/>
    </row>
    <row r="351" spans="1:29" s="82" customFormat="1" x14ac:dyDescent="0.2">
      <c r="A351" s="23">
        <v>16</v>
      </c>
      <c r="B351" s="64" t="s">
        <v>19</v>
      </c>
      <c r="C351" s="23">
        <v>20</v>
      </c>
      <c r="D351" s="161"/>
      <c r="E351" s="23"/>
      <c r="F351" s="23"/>
      <c r="G351" s="23"/>
      <c r="H351" s="23"/>
      <c r="I351" s="23"/>
      <c r="J351" s="23"/>
      <c r="K351" s="23"/>
      <c r="L351" s="23"/>
      <c r="M351" s="23"/>
      <c r="N351" s="163">
        <v>31500</v>
      </c>
      <c r="O351" s="23"/>
      <c r="P351" s="23"/>
      <c r="Q351" s="36"/>
      <c r="R351" s="36"/>
      <c r="S351" s="2" t="s">
        <v>40</v>
      </c>
      <c r="T351" s="70">
        <v>41646</v>
      </c>
      <c r="U351" s="23">
        <v>1</v>
      </c>
      <c r="V351" s="23">
        <v>1498</v>
      </c>
      <c r="W351" s="23">
        <v>1765</v>
      </c>
      <c r="X351" s="23"/>
      <c r="Y351" s="161">
        <v>1757</v>
      </c>
      <c r="Z351" s="23"/>
      <c r="AA351" s="82">
        <v>16</v>
      </c>
      <c r="AB351" s="112">
        <f t="shared" si="243"/>
        <v>1498</v>
      </c>
      <c r="AC351" s="112"/>
    </row>
    <row r="352" spans="1:29" s="82" customFormat="1" x14ac:dyDescent="0.2">
      <c r="A352" s="23">
        <v>17</v>
      </c>
      <c r="B352" s="23" t="s">
        <v>14</v>
      </c>
      <c r="C352" s="96">
        <v>15</v>
      </c>
      <c r="D352" s="161">
        <v>67840</v>
      </c>
      <c r="E352" s="23">
        <v>38520</v>
      </c>
      <c r="F352" s="23">
        <f>(C352*472)+E352</f>
        <v>45600</v>
      </c>
      <c r="G352" s="23">
        <v>42500</v>
      </c>
      <c r="H352" s="23"/>
      <c r="I352" s="23"/>
      <c r="J352" s="23"/>
      <c r="K352" s="2">
        <v>40000</v>
      </c>
      <c r="L352" s="23"/>
      <c r="M352" s="23"/>
      <c r="N352" s="163">
        <v>40000</v>
      </c>
      <c r="O352" s="23"/>
      <c r="P352" s="23"/>
      <c r="Q352" s="36"/>
      <c r="R352" s="36"/>
      <c r="S352" s="2" t="s">
        <v>40</v>
      </c>
      <c r="T352" s="70">
        <v>41646</v>
      </c>
      <c r="U352" s="23">
        <v>0</v>
      </c>
      <c r="V352" s="23">
        <v>1127</v>
      </c>
      <c r="W352" s="23">
        <v>1766</v>
      </c>
      <c r="X352" s="23"/>
      <c r="Y352" s="161">
        <v>1758</v>
      </c>
      <c r="Z352" s="23"/>
      <c r="AA352" s="82">
        <v>17</v>
      </c>
      <c r="AB352" s="112">
        <f t="shared" si="243"/>
        <v>0</v>
      </c>
      <c r="AC352" s="112"/>
    </row>
    <row r="353" spans="1:29" s="82" customFormat="1" x14ac:dyDescent="0.2">
      <c r="A353" s="23">
        <v>18</v>
      </c>
      <c r="B353" s="23" t="s">
        <v>74</v>
      </c>
      <c r="C353" s="96">
        <v>20</v>
      </c>
      <c r="D353" s="161"/>
      <c r="E353" s="23"/>
      <c r="F353" s="23"/>
      <c r="G353" s="23"/>
      <c r="H353" s="23"/>
      <c r="I353" s="23"/>
      <c r="J353" s="23"/>
      <c r="K353" s="2">
        <v>8500</v>
      </c>
      <c r="L353" s="23"/>
      <c r="M353" s="23"/>
      <c r="N353" s="163">
        <v>32500</v>
      </c>
      <c r="O353" s="23"/>
      <c r="P353" s="23"/>
      <c r="Q353" s="36"/>
      <c r="R353" s="36"/>
      <c r="S353" s="2" t="s">
        <v>40</v>
      </c>
      <c r="T353" s="70">
        <v>41646</v>
      </c>
      <c r="U353" s="23">
        <v>1</v>
      </c>
      <c r="V353" s="23">
        <v>1500</v>
      </c>
      <c r="W353" s="23">
        <v>1767</v>
      </c>
      <c r="X353" s="23"/>
      <c r="Y353" s="161">
        <v>1759</v>
      </c>
      <c r="Z353" s="23"/>
      <c r="AA353" s="82">
        <v>18</v>
      </c>
      <c r="AB353" s="112">
        <f t="shared" si="243"/>
        <v>1500</v>
      </c>
      <c r="AC353" s="112"/>
    </row>
    <row r="354" spans="1:29" s="82" customFormat="1" x14ac:dyDescent="0.2">
      <c r="A354" s="23">
        <v>19</v>
      </c>
      <c r="B354" s="23" t="s">
        <v>12</v>
      </c>
      <c r="C354" s="96">
        <v>9</v>
      </c>
      <c r="D354" s="161">
        <v>18946</v>
      </c>
      <c r="E354" s="23">
        <v>9200</v>
      </c>
      <c r="F354" s="23">
        <f>(C354*472)+E354</f>
        <v>13448</v>
      </c>
      <c r="G354" s="23">
        <v>8800</v>
      </c>
      <c r="H354" s="23"/>
      <c r="I354" s="23"/>
      <c r="J354" s="23"/>
      <c r="K354" s="2">
        <v>8500</v>
      </c>
      <c r="L354" s="23"/>
      <c r="M354" s="23"/>
      <c r="N354" s="163">
        <v>8500</v>
      </c>
      <c r="O354" s="23"/>
      <c r="P354" s="23"/>
      <c r="Q354" s="36"/>
      <c r="R354" s="36"/>
      <c r="S354" s="2" t="s">
        <v>40</v>
      </c>
      <c r="T354" s="70">
        <v>41648</v>
      </c>
      <c r="U354" s="23">
        <v>1</v>
      </c>
      <c r="V354" s="23">
        <v>665</v>
      </c>
      <c r="W354" s="23">
        <v>1768</v>
      </c>
      <c r="X354" s="23"/>
      <c r="Y354" s="161">
        <v>1763</v>
      </c>
      <c r="Z354" s="23"/>
      <c r="AA354" s="82">
        <v>19</v>
      </c>
      <c r="AB354" s="112">
        <f t="shared" si="243"/>
        <v>665</v>
      </c>
      <c r="AC354" s="112"/>
    </row>
    <row r="355" spans="1:29" s="82" customFormat="1" x14ac:dyDescent="0.2">
      <c r="A355" s="23">
        <v>20</v>
      </c>
      <c r="B355" s="23" t="s">
        <v>21</v>
      </c>
      <c r="C355" s="23">
        <v>20</v>
      </c>
      <c r="D355" s="161"/>
      <c r="E355" s="23"/>
      <c r="F355" s="23"/>
      <c r="G355" s="23"/>
      <c r="H355" s="23"/>
      <c r="I355" s="23"/>
      <c r="J355" s="23"/>
      <c r="K355" s="2">
        <v>9000</v>
      </c>
      <c r="L355" s="23"/>
      <c r="M355" s="23"/>
      <c r="N355" s="163">
        <v>59000</v>
      </c>
      <c r="O355" s="23"/>
      <c r="P355" s="23"/>
      <c r="Q355" s="36"/>
      <c r="R355" s="36"/>
      <c r="S355" s="2" t="s">
        <v>3</v>
      </c>
      <c r="T355" s="70">
        <v>41648</v>
      </c>
      <c r="U355" s="23">
        <v>2.5</v>
      </c>
      <c r="V355" s="23">
        <v>2021</v>
      </c>
      <c r="W355" s="23">
        <v>1769</v>
      </c>
      <c r="X355" s="23"/>
      <c r="Y355" s="161">
        <v>1765</v>
      </c>
      <c r="Z355" s="23"/>
      <c r="AA355" s="82">
        <v>20</v>
      </c>
      <c r="AB355" s="112">
        <f>U355*V355+1500</f>
        <v>6552.5</v>
      </c>
      <c r="AC355" s="112"/>
    </row>
    <row r="356" spans="1:29" s="82" customFormat="1" x14ac:dyDescent="0.2">
      <c r="A356" s="23">
        <v>21</v>
      </c>
      <c r="B356" s="23" t="s">
        <v>15</v>
      </c>
      <c r="C356" s="23">
        <v>20</v>
      </c>
      <c r="D356" s="161"/>
      <c r="E356" s="23"/>
      <c r="F356" s="23"/>
      <c r="G356" s="23"/>
      <c r="H356" s="23"/>
      <c r="I356" s="23"/>
      <c r="J356" s="23"/>
      <c r="K356" s="27">
        <v>44500</v>
      </c>
      <c r="L356" s="23"/>
      <c r="M356" s="23"/>
      <c r="N356" s="163">
        <v>55000</v>
      </c>
      <c r="O356" s="23"/>
      <c r="P356" s="23"/>
      <c r="Q356" s="36"/>
      <c r="R356" s="36"/>
      <c r="S356" s="2" t="s">
        <v>40</v>
      </c>
      <c r="T356" s="70">
        <v>41648</v>
      </c>
      <c r="U356" s="23">
        <v>1</v>
      </c>
      <c r="V356" s="23">
        <v>1667</v>
      </c>
      <c r="W356" s="23">
        <v>1812</v>
      </c>
      <c r="X356" s="23"/>
      <c r="Y356" s="161">
        <v>1766</v>
      </c>
      <c r="Z356" s="23"/>
      <c r="AA356" s="82">
        <v>21</v>
      </c>
      <c r="AB356" s="112">
        <f t="shared" si="243"/>
        <v>1667</v>
      </c>
      <c r="AC356" s="112"/>
    </row>
    <row r="357" spans="1:29" s="82" customFormat="1" x14ac:dyDescent="0.2">
      <c r="A357" s="23">
        <v>22</v>
      </c>
      <c r="B357" s="23" t="s">
        <v>75</v>
      </c>
      <c r="C357" s="2">
        <v>15</v>
      </c>
      <c r="D357" s="161">
        <v>102958</v>
      </c>
      <c r="E357" s="23">
        <v>67410</v>
      </c>
      <c r="F357" s="23">
        <f>(C357*472)+E357</f>
        <v>74490</v>
      </c>
      <c r="G357" s="23">
        <v>71500</v>
      </c>
      <c r="H357" s="23"/>
      <c r="I357" s="23"/>
      <c r="J357" s="23"/>
      <c r="K357" s="2">
        <v>70500</v>
      </c>
      <c r="L357" s="23"/>
      <c r="M357" s="23"/>
      <c r="N357" s="163">
        <v>70500</v>
      </c>
      <c r="O357" s="23"/>
      <c r="P357" s="23"/>
      <c r="Q357" s="36"/>
      <c r="R357" s="36"/>
      <c r="S357" s="2" t="s">
        <v>40</v>
      </c>
      <c r="T357" s="70">
        <v>41648</v>
      </c>
      <c r="U357" s="23">
        <v>3</v>
      </c>
      <c r="V357" s="23">
        <v>1085</v>
      </c>
      <c r="W357" s="23">
        <v>1800</v>
      </c>
      <c r="X357" s="23"/>
      <c r="Y357" s="161">
        <v>1767</v>
      </c>
      <c r="Z357" s="23"/>
      <c r="AA357" s="82">
        <v>22</v>
      </c>
      <c r="AB357" s="112">
        <f t="shared" si="243"/>
        <v>3255</v>
      </c>
      <c r="AC357" s="112"/>
    </row>
    <row r="358" spans="1:29" s="82" customFormat="1" x14ac:dyDescent="0.2">
      <c r="A358" s="23">
        <v>23</v>
      </c>
      <c r="B358" s="23" t="s">
        <v>31</v>
      </c>
      <c r="C358" s="23">
        <v>20</v>
      </c>
      <c r="D358" s="161"/>
      <c r="E358" s="23"/>
      <c r="F358" s="23"/>
      <c r="G358" s="23"/>
      <c r="H358" s="23"/>
      <c r="I358" s="23"/>
      <c r="J358" s="23"/>
      <c r="K358" s="23">
        <v>35000</v>
      </c>
      <c r="L358" s="23"/>
      <c r="M358" s="23"/>
      <c r="N358" s="163">
        <v>43000</v>
      </c>
      <c r="O358" s="23"/>
      <c r="P358" s="23"/>
      <c r="Q358" s="36"/>
      <c r="R358" s="36"/>
      <c r="S358" s="2" t="s">
        <v>40</v>
      </c>
      <c r="T358" s="70">
        <v>41653</v>
      </c>
      <c r="U358" s="23">
        <v>1</v>
      </c>
      <c r="V358" s="23">
        <v>1767</v>
      </c>
      <c r="W358" s="23">
        <v>1801</v>
      </c>
      <c r="X358" s="23"/>
      <c r="Y358" s="161">
        <v>1784</v>
      </c>
      <c r="Z358" s="23"/>
      <c r="AA358" s="82">
        <v>23</v>
      </c>
      <c r="AB358" s="112">
        <f t="shared" si="243"/>
        <v>1767</v>
      </c>
      <c r="AC358" s="112"/>
    </row>
    <row r="359" spans="1:29" s="82" customFormat="1" x14ac:dyDescent="0.2">
      <c r="A359" s="23">
        <v>24</v>
      </c>
      <c r="B359" s="23" t="s">
        <v>18</v>
      </c>
      <c r="C359" s="23">
        <v>21</v>
      </c>
      <c r="D359" s="161"/>
      <c r="E359" s="23"/>
      <c r="F359" s="23"/>
      <c r="G359" s="23"/>
      <c r="H359" s="23"/>
      <c r="I359" s="23"/>
      <c r="J359" s="23"/>
      <c r="K359" s="23">
        <v>35800</v>
      </c>
      <c r="L359" s="23"/>
      <c r="M359" s="23"/>
      <c r="N359" s="163">
        <v>120000</v>
      </c>
      <c r="O359" s="23"/>
      <c r="P359" s="23"/>
      <c r="Q359" s="36"/>
      <c r="R359" s="36"/>
      <c r="S359" s="2" t="s">
        <v>40</v>
      </c>
      <c r="T359" s="70">
        <v>41653</v>
      </c>
      <c r="U359" s="118">
        <v>5.62</v>
      </c>
      <c r="V359" s="23">
        <v>1501</v>
      </c>
      <c r="W359" s="23">
        <v>1802</v>
      </c>
      <c r="X359" s="23"/>
      <c r="Y359" s="161">
        <v>1788</v>
      </c>
      <c r="Z359" s="23"/>
      <c r="AA359" s="82">
        <v>24</v>
      </c>
      <c r="AB359" s="112">
        <f t="shared" si="243"/>
        <v>8435.6200000000008</v>
      </c>
      <c r="AC359" s="112"/>
    </row>
    <row r="360" spans="1:29" s="82" customFormat="1" x14ac:dyDescent="0.2">
      <c r="A360" s="23">
        <v>25</v>
      </c>
      <c r="B360" s="23" t="s">
        <v>7</v>
      </c>
      <c r="C360" s="23">
        <v>20</v>
      </c>
      <c r="D360" s="161"/>
      <c r="E360" s="23"/>
      <c r="F360" s="23"/>
      <c r="G360" s="23"/>
      <c r="H360" s="23"/>
      <c r="I360" s="23"/>
      <c r="J360" s="23"/>
      <c r="K360" s="23">
        <v>35000</v>
      </c>
      <c r="L360" s="23"/>
      <c r="M360" s="23"/>
      <c r="N360" s="163">
        <v>85000</v>
      </c>
      <c r="O360" s="23"/>
      <c r="P360" s="23"/>
      <c r="Q360" s="36"/>
      <c r="R360" s="36"/>
      <c r="S360" s="2" t="s">
        <v>40</v>
      </c>
      <c r="T360" s="70">
        <v>41653</v>
      </c>
      <c r="U360" s="111">
        <v>1.5</v>
      </c>
      <c r="V360" s="23">
        <v>1897</v>
      </c>
      <c r="W360" s="23">
        <v>1803</v>
      </c>
      <c r="X360" s="23"/>
      <c r="Y360" s="161">
        <v>1785</v>
      </c>
      <c r="Z360" s="23"/>
      <c r="AA360" s="82">
        <v>25</v>
      </c>
      <c r="AB360" s="112">
        <f>(V360*U360)</f>
        <v>2845.5</v>
      </c>
      <c r="AC360" s="112"/>
    </row>
    <row r="361" spans="1:29" s="82" customFormat="1" x14ac:dyDescent="0.2">
      <c r="A361" s="23">
        <v>26</v>
      </c>
      <c r="B361" s="23" t="s">
        <v>14</v>
      </c>
      <c r="C361" s="23">
        <v>20</v>
      </c>
      <c r="D361" s="161"/>
      <c r="E361" s="23"/>
      <c r="F361" s="23"/>
      <c r="G361" s="23"/>
      <c r="H361" s="23"/>
      <c r="I361" s="23"/>
      <c r="J361" s="23"/>
      <c r="K361" s="23">
        <v>39000</v>
      </c>
      <c r="L361" s="23"/>
      <c r="M361" s="23"/>
      <c r="N361" s="163">
        <v>48000</v>
      </c>
      <c r="O361" s="23"/>
      <c r="P361" s="23"/>
      <c r="Q361" s="36"/>
      <c r="R361" s="36"/>
      <c r="S361" s="2" t="s">
        <v>40</v>
      </c>
      <c r="T361" s="70">
        <v>41653</v>
      </c>
      <c r="U361" s="23">
        <v>0</v>
      </c>
      <c r="V361" s="23">
        <v>1637</v>
      </c>
      <c r="W361" s="23">
        <v>1804</v>
      </c>
      <c r="X361" s="23"/>
      <c r="Y361" s="161">
        <v>1786</v>
      </c>
      <c r="Z361" s="23"/>
      <c r="AA361" s="82">
        <v>26</v>
      </c>
      <c r="AB361" s="112">
        <f t="shared" si="243"/>
        <v>0</v>
      </c>
      <c r="AC361" s="112"/>
    </row>
    <row r="362" spans="1:29" s="82" customFormat="1" x14ac:dyDescent="0.2">
      <c r="A362" s="23">
        <v>27</v>
      </c>
      <c r="B362" s="23" t="s">
        <v>33</v>
      </c>
      <c r="C362" s="23">
        <v>20</v>
      </c>
      <c r="D362" s="161"/>
      <c r="E362" s="23"/>
      <c r="F362" s="23"/>
      <c r="G362" s="23"/>
      <c r="H362" s="23"/>
      <c r="I362" s="23"/>
      <c r="J362" s="23"/>
      <c r="K362" s="23"/>
      <c r="L362" s="23"/>
      <c r="M362" s="23"/>
      <c r="N362" s="163">
        <v>19000</v>
      </c>
      <c r="O362" s="23"/>
      <c r="P362" s="23"/>
      <c r="Q362" s="36"/>
      <c r="R362" s="36"/>
      <c r="S362" s="2" t="s">
        <v>40</v>
      </c>
      <c r="T362" s="70">
        <v>41653</v>
      </c>
      <c r="U362" s="23">
        <v>2</v>
      </c>
      <c r="V362" s="23">
        <v>1410</v>
      </c>
      <c r="W362" s="23">
        <v>1805</v>
      </c>
      <c r="X362" s="23"/>
      <c r="Y362" s="161">
        <v>1787</v>
      </c>
      <c r="Z362" s="23"/>
      <c r="AA362" s="82">
        <v>27</v>
      </c>
      <c r="AB362" s="112">
        <f t="shared" si="243"/>
        <v>2820</v>
      </c>
      <c r="AC362" s="112"/>
    </row>
    <row r="363" spans="1:29" s="82" customFormat="1" x14ac:dyDescent="0.2">
      <c r="A363" s="23">
        <v>28</v>
      </c>
      <c r="B363" s="64" t="s">
        <v>19</v>
      </c>
      <c r="C363" s="23">
        <v>20</v>
      </c>
      <c r="D363" s="161"/>
      <c r="E363" s="23"/>
      <c r="F363" s="23"/>
      <c r="G363" s="23"/>
      <c r="H363" s="23"/>
      <c r="I363" s="23"/>
      <c r="J363" s="23"/>
      <c r="K363" s="23"/>
      <c r="L363" s="23"/>
      <c r="M363" s="23"/>
      <c r="N363" s="163">
        <v>31500</v>
      </c>
      <c r="O363" s="23"/>
      <c r="P363" s="23"/>
      <c r="Q363" s="36"/>
      <c r="R363" s="36"/>
      <c r="S363" s="2" t="s">
        <v>40</v>
      </c>
      <c r="T363" s="70">
        <v>41654</v>
      </c>
      <c r="U363" s="23">
        <v>1</v>
      </c>
      <c r="V363" s="23">
        <v>1509</v>
      </c>
      <c r="W363" s="23">
        <v>1806</v>
      </c>
      <c r="X363" s="23"/>
      <c r="Y363" s="161">
        <v>1797</v>
      </c>
      <c r="Z363" s="23"/>
      <c r="AA363" s="82">
        <v>28</v>
      </c>
      <c r="AB363" s="112">
        <f t="shared" si="243"/>
        <v>1509</v>
      </c>
      <c r="AC363" s="112"/>
    </row>
    <row r="364" spans="1:29" s="82" customFormat="1" x14ac:dyDescent="0.2">
      <c r="A364" s="23">
        <v>29</v>
      </c>
      <c r="B364" s="23" t="s">
        <v>15</v>
      </c>
      <c r="C364" s="23">
        <v>20</v>
      </c>
      <c r="D364" s="161"/>
      <c r="E364" s="23"/>
      <c r="F364" s="23"/>
      <c r="G364" s="23"/>
      <c r="H364" s="23"/>
      <c r="I364" s="23"/>
      <c r="J364" s="23"/>
      <c r="K364" s="23"/>
      <c r="L364" s="23"/>
      <c r="M364" s="23"/>
      <c r="N364" s="163">
        <v>55000</v>
      </c>
      <c r="O364" s="23"/>
      <c r="P364" s="23"/>
      <c r="Q364" s="36"/>
      <c r="R364" s="36"/>
      <c r="S364" s="2" t="s">
        <v>40</v>
      </c>
      <c r="T364" s="70">
        <v>41654</v>
      </c>
      <c r="U364" s="23">
        <v>1</v>
      </c>
      <c r="V364" s="23">
        <v>1764</v>
      </c>
      <c r="W364" s="23">
        <v>1807</v>
      </c>
      <c r="X364" s="23"/>
      <c r="Y364" s="161">
        <v>1798</v>
      </c>
      <c r="Z364" s="23"/>
      <c r="AA364" s="82">
        <v>29</v>
      </c>
      <c r="AB364" s="112">
        <f t="shared" si="243"/>
        <v>1764</v>
      </c>
      <c r="AC364" s="112"/>
    </row>
    <row r="365" spans="1:29" x14ac:dyDescent="0.2">
      <c r="A365" s="23">
        <v>30</v>
      </c>
      <c r="B365" s="3" t="s">
        <v>62</v>
      </c>
      <c r="C365" s="3">
        <v>20</v>
      </c>
      <c r="D365" s="17"/>
      <c r="E365" s="3"/>
      <c r="F365" s="3"/>
      <c r="G365" s="3"/>
      <c r="H365" s="3"/>
      <c r="I365" s="3"/>
      <c r="J365" s="3"/>
      <c r="K365" s="3"/>
      <c r="L365" s="3"/>
      <c r="M365" s="3"/>
      <c r="N365" s="161">
        <v>27000</v>
      </c>
      <c r="O365" s="23"/>
      <c r="P365" s="3"/>
      <c r="Q365" s="42"/>
      <c r="R365" s="42"/>
      <c r="S365" s="2" t="s">
        <v>40</v>
      </c>
      <c r="T365" s="3" t="s">
        <v>195</v>
      </c>
      <c r="U365" s="3">
        <v>2</v>
      </c>
      <c r="V365" s="3">
        <v>1339</v>
      </c>
      <c r="W365" s="3">
        <v>1813</v>
      </c>
      <c r="X365" s="3"/>
      <c r="Y365" s="17">
        <v>1817</v>
      </c>
      <c r="Z365" s="3"/>
      <c r="AA365" s="82">
        <v>30</v>
      </c>
      <c r="AB365" s="112">
        <f t="shared" si="243"/>
        <v>2678</v>
      </c>
      <c r="AC365" s="112"/>
    </row>
    <row r="366" spans="1:29" x14ac:dyDescent="0.2">
      <c r="A366" s="23">
        <v>31</v>
      </c>
      <c r="B366" s="3" t="s">
        <v>35</v>
      </c>
      <c r="C366" s="3">
        <v>9</v>
      </c>
      <c r="D366" s="17">
        <v>11760</v>
      </c>
      <c r="E366" s="3">
        <v>8400</v>
      </c>
      <c r="F366" s="23">
        <f>(C366*472)+E366</f>
        <v>12648</v>
      </c>
      <c r="G366" s="3">
        <v>8500</v>
      </c>
      <c r="H366" s="3"/>
      <c r="I366" s="3"/>
      <c r="J366" s="3"/>
      <c r="K366" s="3">
        <v>9000</v>
      </c>
      <c r="L366" s="3"/>
      <c r="M366" s="3"/>
      <c r="N366" s="163">
        <v>9000</v>
      </c>
      <c r="O366" s="23"/>
      <c r="P366" s="3"/>
      <c r="Q366" s="42"/>
      <c r="R366" s="42"/>
      <c r="S366" s="2" t="s">
        <v>40</v>
      </c>
      <c r="T366" s="3" t="s">
        <v>199</v>
      </c>
      <c r="U366" s="3">
        <v>1</v>
      </c>
      <c r="V366" s="3">
        <v>712</v>
      </c>
      <c r="W366" s="3">
        <v>1814</v>
      </c>
      <c r="X366" s="3"/>
      <c r="Y366" s="17">
        <v>1818</v>
      </c>
      <c r="Z366" s="3"/>
      <c r="AA366" s="82">
        <v>31</v>
      </c>
      <c r="AB366" s="112">
        <f t="shared" si="243"/>
        <v>712</v>
      </c>
      <c r="AC366" s="112"/>
    </row>
    <row r="367" spans="1:29" x14ac:dyDescent="0.2">
      <c r="A367" s="23">
        <v>32</v>
      </c>
      <c r="B367" s="3" t="s">
        <v>32</v>
      </c>
      <c r="C367" s="3">
        <v>15</v>
      </c>
      <c r="D367" s="17"/>
      <c r="E367" s="3"/>
      <c r="F367" s="3"/>
      <c r="G367" s="3"/>
      <c r="H367" s="3"/>
      <c r="I367" s="3"/>
      <c r="J367" s="3"/>
      <c r="K367" s="3"/>
      <c r="L367" s="3"/>
      <c r="M367" s="3"/>
      <c r="N367" s="161">
        <v>25000</v>
      </c>
      <c r="O367" s="23"/>
      <c r="P367" s="3"/>
      <c r="Q367" s="42"/>
      <c r="R367" s="42"/>
      <c r="S367" s="3" t="s">
        <v>3</v>
      </c>
      <c r="T367" s="3" t="s">
        <v>196</v>
      </c>
      <c r="U367" s="23">
        <v>1.5</v>
      </c>
      <c r="V367" s="3">
        <v>1245</v>
      </c>
      <c r="W367" s="3">
        <v>1815</v>
      </c>
      <c r="X367" s="3"/>
      <c r="Y367" s="17">
        <v>1819</v>
      </c>
      <c r="Z367" s="3"/>
      <c r="AA367" s="82">
        <v>32</v>
      </c>
      <c r="AB367" s="112">
        <f t="shared" si="243"/>
        <v>1867.5</v>
      </c>
      <c r="AC367" s="112"/>
    </row>
    <row r="368" spans="1:29" x14ac:dyDescent="0.2">
      <c r="A368" s="23">
        <v>33</v>
      </c>
      <c r="B368" s="3" t="s">
        <v>7</v>
      </c>
      <c r="C368" s="3">
        <v>20</v>
      </c>
      <c r="D368" s="17"/>
      <c r="E368" s="3"/>
      <c r="F368" s="3"/>
      <c r="G368" s="3"/>
      <c r="H368" s="3"/>
      <c r="I368" s="3"/>
      <c r="J368" s="3"/>
      <c r="K368" s="3"/>
      <c r="L368" s="3"/>
      <c r="M368" s="3"/>
      <c r="N368" s="161">
        <v>85000</v>
      </c>
      <c r="O368" s="23"/>
      <c r="P368" s="3"/>
      <c r="Q368" s="42"/>
      <c r="R368" s="42"/>
      <c r="S368" s="2" t="s">
        <v>40</v>
      </c>
      <c r="T368" s="3" t="s">
        <v>196</v>
      </c>
      <c r="U368" s="119">
        <v>1.5</v>
      </c>
      <c r="V368" s="3">
        <v>1646</v>
      </c>
      <c r="W368" s="3">
        <v>1816</v>
      </c>
      <c r="X368" s="3"/>
      <c r="Y368" s="17">
        <v>1820</v>
      </c>
      <c r="Z368" s="3"/>
      <c r="AA368" s="82">
        <v>33</v>
      </c>
      <c r="AB368" s="112">
        <f t="shared" si="243"/>
        <v>2469</v>
      </c>
      <c r="AC368" s="112"/>
    </row>
    <row r="369" spans="1:29" x14ac:dyDescent="0.2">
      <c r="A369" s="23">
        <v>34</v>
      </c>
      <c r="B369" s="94" t="s">
        <v>15</v>
      </c>
      <c r="C369" s="94">
        <v>20</v>
      </c>
      <c r="D369" s="187"/>
      <c r="E369" s="94"/>
      <c r="F369" s="94"/>
      <c r="G369" s="94"/>
      <c r="H369" s="94"/>
      <c r="I369" s="94"/>
      <c r="J369" s="94"/>
      <c r="K369" s="94"/>
      <c r="L369" s="94"/>
      <c r="M369" s="94"/>
      <c r="N369" s="174">
        <v>55000</v>
      </c>
      <c r="O369" s="27"/>
      <c r="P369" s="94"/>
      <c r="Q369" s="108"/>
      <c r="R369" s="108"/>
      <c r="S369" s="96" t="s">
        <v>40</v>
      </c>
      <c r="T369" s="94" t="s">
        <v>197</v>
      </c>
      <c r="U369" s="94">
        <v>1</v>
      </c>
      <c r="V369" s="94">
        <v>1494</v>
      </c>
      <c r="W369" s="94">
        <v>1817</v>
      </c>
      <c r="X369" s="94"/>
      <c r="Y369" s="187">
        <v>1822</v>
      </c>
      <c r="Z369" s="94"/>
      <c r="AA369" s="82">
        <v>34</v>
      </c>
      <c r="AB369" s="112">
        <f t="shared" si="243"/>
        <v>1494</v>
      </c>
      <c r="AC369" s="112"/>
    </row>
    <row r="370" spans="1:29" x14ac:dyDescent="0.2">
      <c r="A370" s="23">
        <v>35</v>
      </c>
      <c r="B370" s="94" t="s">
        <v>22</v>
      </c>
      <c r="C370" s="94">
        <v>15</v>
      </c>
      <c r="D370" s="187">
        <v>78798</v>
      </c>
      <c r="E370" s="94">
        <v>43335</v>
      </c>
      <c r="F370" s="23">
        <f>(C370*472)+E370</f>
        <v>50415</v>
      </c>
      <c r="G370" s="94">
        <v>45000</v>
      </c>
      <c r="H370" s="94"/>
      <c r="I370" s="94"/>
      <c r="J370" s="94"/>
      <c r="K370" s="94">
        <v>44500</v>
      </c>
      <c r="L370" s="94"/>
      <c r="M370" s="94"/>
      <c r="N370" s="174">
        <v>44500</v>
      </c>
      <c r="O370" s="27"/>
      <c r="P370" s="94"/>
      <c r="Q370" s="108"/>
      <c r="R370" s="108"/>
      <c r="S370" s="96" t="s">
        <v>40</v>
      </c>
      <c r="T370" s="94" t="s">
        <v>204</v>
      </c>
      <c r="U370" s="94">
        <v>1.25</v>
      </c>
      <c r="V370" s="94">
        <v>1266</v>
      </c>
      <c r="W370" s="94">
        <v>1818</v>
      </c>
      <c r="X370" s="94"/>
      <c r="Y370" s="187">
        <v>1848</v>
      </c>
      <c r="Z370" s="94"/>
      <c r="AA370" s="82">
        <v>35</v>
      </c>
      <c r="AB370" s="112">
        <f t="shared" si="243"/>
        <v>1582.5</v>
      </c>
      <c r="AC370" s="112"/>
    </row>
    <row r="371" spans="1:29" x14ac:dyDescent="0.2">
      <c r="A371" s="23">
        <v>36</v>
      </c>
      <c r="B371" s="94" t="s">
        <v>15</v>
      </c>
      <c r="C371" s="94">
        <v>15</v>
      </c>
      <c r="D371" s="17">
        <v>87100</v>
      </c>
      <c r="E371" s="3">
        <v>44963</v>
      </c>
      <c r="F371" s="3">
        <f t="shared" ref="F371" si="246">(C371*469)+E371</f>
        <v>51998</v>
      </c>
      <c r="G371" s="3">
        <v>50000</v>
      </c>
      <c r="H371" s="3"/>
      <c r="I371" s="3"/>
      <c r="J371" s="3"/>
      <c r="K371" s="3">
        <v>49000</v>
      </c>
      <c r="L371" s="3"/>
      <c r="M371" s="3"/>
      <c r="N371" s="161">
        <v>46000</v>
      </c>
      <c r="O371" s="27"/>
      <c r="P371" s="94"/>
      <c r="Q371" s="108"/>
      <c r="R371" s="108"/>
      <c r="S371" s="96" t="s">
        <v>205</v>
      </c>
      <c r="T371" s="94" t="s">
        <v>202</v>
      </c>
      <c r="U371" s="94">
        <v>1</v>
      </c>
      <c r="V371" s="94">
        <v>1333</v>
      </c>
      <c r="W371" s="94">
        <v>1879</v>
      </c>
      <c r="X371" s="94"/>
      <c r="Y371" s="187">
        <v>1867</v>
      </c>
      <c r="Z371" s="94"/>
      <c r="AA371" s="82">
        <v>36</v>
      </c>
      <c r="AB371" s="112">
        <f t="shared" si="243"/>
        <v>1333</v>
      </c>
      <c r="AC371" s="112"/>
    </row>
    <row r="372" spans="1:29" x14ac:dyDescent="0.2">
      <c r="A372" s="23">
        <v>37</v>
      </c>
      <c r="B372" s="3" t="s">
        <v>35</v>
      </c>
      <c r="C372" s="3">
        <v>15</v>
      </c>
      <c r="D372" s="17">
        <v>11760</v>
      </c>
      <c r="E372" s="3">
        <v>8400</v>
      </c>
      <c r="F372" s="23">
        <f t="shared" ref="F372:F373" si="247">(C372*472)+E372</f>
        <v>15480</v>
      </c>
      <c r="G372" s="3">
        <v>10500</v>
      </c>
      <c r="H372" s="3"/>
      <c r="I372" s="3"/>
      <c r="J372" s="3"/>
      <c r="K372" s="3">
        <v>10500</v>
      </c>
      <c r="L372" s="3"/>
      <c r="M372" s="3"/>
      <c r="N372" s="163">
        <v>10500</v>
      </c>
      <c r="O372" s="23"/>
      <c r="P372" s="3"/>
      <c r="Q372" s="42"/>
      <c r="R372" s="42"/>
      <c r="S372" s="2" t="s">
        <v>40</v>
      </c>
      <c r="T372" s="3" t="s">
        <v>198</v>
      </c>
      <c r="U372" s="3">
        <v>1</v>
      </c>
      <c r="V372" s="3">
        <v>1109</v>
      </c>
      <c r="W372" s="3">
        <v>1819</v>
      </c>
      <c r="X372" s="3"/>
      <c r="Y372" s="17">
        <v>1849</v>
      </c>
      <c r="Z372" s="3"/>
      <c r="AA372" s="82">
        <v>37</v>
      </c>
      <c r="AB372" s="112">
        <f t="shared" si="243"/>
        <v>1109</v>
      </c>
      <c r="AC372" s="112"/>
    </row>
    <row r="373" spans="1:29" x14ac:dyDescent="0.2">
      <c r="A373" s="23">
        <v>38</v>
      </c>
      <c r="B373" s="3" t="s">
        <v>31</v>
      </c>
      <c r="C373" s="3">
        <v>15</v>
      </c>
      <c r="D373" s="17">
        <v>62158</v>
      </c>
      <c r="E373" s="3">
        <v>34508</v>
      </c>
      <c r="F373" s="23">
        <f t="shared" si="247"/>
        <v>41588</v>
      </c>
      <c r="G373" s="3">
        <v>36500</v>
      </c>
      <c r="H373" s="3"/>
      <c r="I373" s="3"/>
      <c r="J373" s="3"/>
      <c r="K373" s="3">
        <v>35000</v>
      </c>
      <c r="L373" s="3"/>
      <c r="M373" s="3"/>
      <c r="N373" s="161">
        <v>35000</v>
      </c>
      <c r="O373" s="23"/>
      <c r="P373" s="3"/>
      <c r="Q373" s="42"/>
      <c r="R373" s="42"/>
      <c r="S373" s="2" t="s">
        <v>40</v>
      </c>
      <c r="T373" s="3" t="s">
        <v>198</v>
      </c>
      <c r="U373" s="3">
        <v>1</v>
      </c>
      <c r="V373" s="3">
        <v>1343</v>
      </c>
      <c r="W373" s="3">
        <v>1870</v>
      </c>
      <c r="X373" s="3"/>
      <c r="Y373" s="17">
        <v>1850</v>
      </c>
      <c r="Z373" s="3"/>
      <c r="AA373" s="82">
        <v>38</v>
      </c>
      <c r="AB373" s="112">
        <f t="shared" si="243"/>
        <v>1343</v>
      </c>
      <c r="AC373" s="112"/>
    </row>
    <row r="374" spans="1:29" x14ac:dyDescent="0.2">
      <c r="A374" s="23">
        <v>39</v>
      </c>
      <c r="B374" s="64" t="s">
        <v>19</v>
      </c>
      <c r="C374" s="27">
        <v>20</v>
      </c>
      <c r="D374" s="187"/>
      <c r="E374" s="94"/>
      <c r="F374" s="94"/>
      <c r="G374" s="94"/>
      <c r="H374" s="94"/>
      <c r="I374" s="94"/>
      <c r="J374" s="94"/>
      <c r="K374" s="94"/>
      <c r="L374" s="94"/>
      <c r="M374" s="94"/>
      <c r="N374" s="174">
        <v>31500</v>
      </c>
      <c r="O374" s="27"/>
      <c r="P374" s="94"/>
      <c r="Q374" s="108"/>
      <c r="R374" s="108"/>
      <c r="S374" s="96" t="s">
        <v>40</v>
      </c>
      <c r="T374" s="94" t="s">
        <v>200</v>
      </c>
      <c r="U374" s="94">
        <v>1</v>
      </c>
      <c r="V374" s="94">
        <v>1404</v>
      </c>
      <c r="W374" s="94">
        <v>1871</v>
      </c>
      <c r="X374" s="94"/>
      <c r="Y374" s="187">
        <v>1851</v>
      </c>
      <c r="Z374" s="94"/>
      <c r="AA374" s="82">
        <v>39</v>
      </c>
      <c r="AB374" s="112">
        <f t="shared" si="243"/>
        <v>1404</v>
      </c>
      <c r="AC374" s="112"/>
    </row>
    <row r="375" spans="1:29" x14ac:dyDescent="0.2">
      <c r="A375" s="23">
        <v>40</v>
      </c>
      <c r="B375" s="3" t="s">
        <v>17</v>
      </c>
      <c r="C375" s="3">
        <v>20</v>
      </c>
      <c r="D375" s="17"/>
      <c r="E375" s="3"/>
      <c r="F375" s="3"/>
      <c r="G375" s="3"/>
      <c r="H375" s="3"/>
      <c r="I375" s="3"/>
      <c r="J375" s="3"/>
      <c r="K375" s="3"/>
      <c r="L375" s="3"/>
      <c r="M375" s="3"/>
      <c r="N375" s="161">
        <v>32500</v>
      </c>
      <c r="O375" s="23"/>
      <c r="P375" s="3"/>
      <c r="Q375" s="42"/>
      <c r="R375" s="42"/>
      <c r="S375" s="3" t="s">
        <v>40</v>
      </c>
      <c r="T375" s="3" t="s">
        <v>200</v>
      </c>
      <c r="U375" s="3">
        <v>1</v>
      </c>
      <c r="V375" s="3">
        <v>1675</v>
      </c>
      <c r="W375" s="3">
        <v>1872</v>
      </c>
      <c r="X375" s="3"/>
      <c r="Y375" s="17">
        <v>1852</v>
      </c>
      <c r="Z375" s="3"/>
      <c r="AA375" s="23">
        <v>40</v>
      </c>
      <c r="AB375" s="112">
        <f t="shared" si="243"/>
        <v>1675</v>
      </c>
      <c r="AC375" s="112"/>
    </row>
    <row r="376" spans="1:29" x14ac:dyDescent="0.2">
      <c r="A376" s="23">
        <v>41</v>
      </c>
      <c r="B376" s="3" t="s">
        <v>21</v>
      </c>
      <c r="C376" s="3">
        <v>20</v>
      </c>
      <c r="D376" s="161">
        <v>99600</v>
      </c>
      <c r="E376" s="23">
        <v>60000</v>
      </c>
      <c r="F376" s="23">
        <f t="shared" ref="F376" si="248">(C376*469)+E376</f>
        <v>69380</v>
      </c>
      <c r="G376" s="23">
        <v>59000</v>
      </c>
      <c r="H376" s="23"/>
      <c r="I376" s="23"/>
      <c r="J376" s="23"/>
      <c r="K376" s="23">
        <v>60000</v>
      </c>
      <c r="L376" s="23"/>
      <c r="M376" s="23"/>
      <c r="N376" s="163">
        <v>59000</v>
      </c>
      <c r="O376" s="23"/>
      <c r="P376" s="3"/>
      <c r="Q376" s="42"/>
      <c r="R376" s="42"/>
      <c r="S376" s="3" t="s">
        <v>40</v>
      </c>
      <c r="T376" s="3" t="s">
        <v>200</v>
      </c>
      <c r="U376" s="23">
        <v>2.5</v>
      </c>
      <c r="V376" s="3">
        <v>1758</v>
      </c>
      <c r="W376" s="3">
        <v>1873</v>
      </c>
      <c r="X376" s="3"/>
      <c r="Y376" s="17">
        <v>1853</v>
      </c>
      <c r="Z376" s="3"/>
      <c r="AA376" s="82">
        <v>41</v>
      </c>
      <c r="AB376" s="112">
        <f>U376*V376+1500</f>
        <v>5895</v>
      </c>
      <c r="AC376" s="112"/>
    </row>
    <row r="377" spans="1:29" x14ac:dyDescent="0.2">
      <c r="A377" s="23">
        <v>42</v>
      </c>
      <c r="B377" s="3" t="s">
        <v>65</v>
      </c>
      <c r="C377" s="3">
        <v>15</v>
      </c>
      <c r="D377" s="17">
        <v>70633</v>
      </c>
      <c r="E377" s="3">
        <v>37316</v>
      </c>
      <c r="F377" s="23">
        <f t="shared" ref="F377:F378" si="249">(C377*472)+E377</f>
        <v>44396</v>
      </c>
      <c r="G377" s="3">
        <v>38500</v>
      </c>
      <c r="H377" s="3"/>
      <c r="I377" s="3"/>
      <c r="J377" s="3"/>
      <c r="K377" s="3">
        <v>35800</v>
      </c>
      <c r="L377" s="3"/>
      <c r="M377" s="3"/>
      <c r="N377" s="161">
        <v>35800</v>
      </c>
      <c r="O377" s="23"/>
      <c r="P377" s="3"/>
      <c r="Q377" s="42"/>
      <c r="R377" s="42"/>
      <c r="S377" s="3" t="s">
        <v>40</v>
      </c>
      <c r="T377" s="3" t="s">
        <v>200</v>
      </c>
      <c r="U377" s="3">
        <v>1</v>
      </c>
      <c r="V377" s="3">
        <v>1069</v>
      </c>
      <c r="W377" s="3">
        <v>1874</v>
      </c>
      <c r="X377" s="3"/>
      <c r="Y377" s="17">
        <v>1854</v>
      </c>
      <c r="Z377" s="3"/>
      <c r="AA377" s="23">
        <v>42</v>
      </c>
      <c r="AB377" s="112">
        <f t="shared" si="243"/>
        <v>1069</v>
      </c>
      <c r="AC377" s="112"/>
    </row>
    <row r="378" spans="1:29" x14ac:dyDescent="0.2">
      <c r="A378" s="23">
        <v>43</v>
      </c>
      <c r="B378" s="3" t="s">
        <v>31</v>
      </c>
      <c r="C378" s="3">
        <v>15</v>
      </c>
      <c r="D378" s="17">
        <v>62158</v>
      </c>
      <c r="E378" s="3">
        <v>34508</v>
      </c>
      <c r="F378" s="23">
        <f t="shared" si="249"/>
        <v>41588</v>
      </c>
      <c r="G378" s="3">
        <v>36500</v>
      </c>
      <c r="H378" s="3"/>
      <c r="I378" s="3"/>
      <c r="J378" s="3"/>
      <c r="K378" s="3">
        <v>35000</v>
      </c>
      <c r="L378" s="3"/>
      <c r="M378" s="3"/>
      <c r="N378" s="161">
        <v>35000</v>
      </c>
      <c r="O378" s="23"/>
      <c r="P378" s="3"/>
      <c r="Q378" s="42"/>
      <c r="R378" s="42"/>
      <c r="S378" s="3" t="s">
        <v>40</v>
      </c>
      <c r="T378" s="3" t="s">
        <v>206</v>
      </c>
      <c r="U378" s="3">
        <v>1</v>
      </c>
      <c r="V378" s="3">
        <v>1070</v>
      </c>
      <c r="W378" s="3">
        <v>1875</v>
      </c>
      <c r="X378" s="3"/>
      <c r="Y378" s="17">
        <v>1855</v>
      </c>
      <c r="Z378" s="3"/>
      <c r="AA378" s="82">
        <v>43</v>
      </c>
      <c r="AB378" s="112">
        <f t="shared" si="243"/>
        <v>1070</v>
      </c>
      <c r="AC378" s="112"/>
    </row>
    <row r="379" spans="1:29" x14ac:dyDescent="0.2">
      <c r="A379" s="23">
        <v>44</v>
      </c>
      <c r="B379" s="64" t="s">
        <v>19</v>
      </c>
      <c r="C379" s="3">
        <v>15</v>
      </c>
      <c r="D379" s="17">
        <v>51117</v>
      </c>
      <c r="E379" s="3">
        <v>25751</v>
      </c>
      <c r="F379" s="3">
        <f t="shared" ref="F379:F380" si="250">(C379*469)+E379</f>
        <v>32786</v>
      </c>
      <c r="G379" s="3">
        <v>27000</v>
      </c>
      <c r="H379" s="3"/>
      <c r="I379" s="3"/>
      <c r="J379" s="3"/>
      <c r="K379" s="3">
        <v>27500</v>
      </c>
      <c r="L379" s="3"/>
      <c r="M379" s="3"/>
      <c r="N379" s="161">
        <v>26800</v>
      </c>
      <c r="O379" s="23"/>
      <c r="P379" s="3"/>
      <c r="Q379" s="42"/>
      <c r="R379" s="42"/>
      <c r="S379" s="3" t="s">
        <v>3</v>
      </c>
      <c r="T379" s="3" t="s">
        <v>203</v>
      </c>
      <c r="U379" s="3">
        <v>1</v>
      </c>
      <c r="V379" s="3">
        <v>1054</v>
      </c>
      <c r="W379" s="3">
        <v>1876</v>
      </c>
      <c r="X379" s="3"/>
      <c r="Y379" s="17">
        <v>1856</v>
      </c>
      <c r="Z379" s="3"/>
      <c r="AA379" s="23">
        <v>44</v>
      </c>
      <c r="AB379" s="112">
        <f t="shared" si="243"/>
        <v>1054</v>
      </c>
      <c r="AC379" s="112"/>
    </row>
    <row r="380" spans="1:29" x14ac:dyDescent="0.2">
      <c r="A380" s="23">
        <v>45</v>
      </c>
      <c r="B380" s="3" t="s">
        <v>33</v>
      </c>
      <c r="C380" s="3">
        <v>15</v>
      </c>
      <c r="D380" s="17">
        <v>27917</v>
      </c>
      <c r="E380" s="3">
        <v>15553</v>
      </c>
      <c r="F380" s="3">
        <f t="shared" si="250"/>
        <v>22588</v>
      </c>
      <c r="G380" s="3">
        <v>16500</v>
      </c>
      <c r="H380" s="3"/>
      <c r="I380" s="3"/>
      <c r="J380" s="3"/>
      <c r="K380" s="3">
        <v>17000</v>
      </c>
      <c r="L380" s="3"/>
      <c r="M380" s="3"/>
      <c r="N380" s="161">
        <v>16500</v>
      </c>
      <c r="O380" s="23"/>
      <c r="P380" s="3"/>
      <c r="Q380" s="42"/>
      <c r="R380" s="42"/>
      <c r="S380" s="3" t="s">
        <v>3</v>
      </c>
      <c r="T380" s="3" t="s">
        <v>203</v>
      </c>
      <c r="U380" s="3">
        <v>2</v>
      </c>
      <c r="V380" s="3">
        <v>1022</v>
      </c>
      <c r="W380" s="3">
        <v>1877</v>
      </c>
      <c r="X380" s="3"/>
      <c r="Y380" s="17">
        <v>1857</v>
      </c>
      <c r="Z380" s="3"/>
      <c r="AA380" s="82">
        <v>45</v>
      </c>
      <c r="AB380" s="112">
        <f t="shared" si="243"/>
        <v>2044</v>
      </c>
      <c r="AC380" s="112"/>
    </row>
    <row r="381" spans="1:29" x14ac:dyDescent="0.2">
      <c r="A381" s="23">
        <v>46</v>
      </c>
      <c r="B381" s="3" t="s">
        <v>14</v>
      </c>
      <c r="C381" s="3">
        <v>15</v>
      </c>
      <c r="D381" s="17">
        <v>67840</v>
      </c>
      <c r="E381" s="3">
        <v>38520</v>
      </c>
      <c r="F381" s="23">
        <f t="shared" ref="F381" si="251">(C381*472)+E381</f>
        <v>45600</v>
      </c>
      <c r="G381" s="3">
        <v>39000</v>
      </c>
      <c r="H381" s="3"/>
      <c r="I381" s="3"/>
      <c r="J381" s="3"/>
      <c r="K381" s="3">
        <v>39500</v>
      </c>
      <c r="L381" s="3"/>
      <c r="M381" s="3"/>
      <c r="N381" s="161">
        <v>39000</v>
      </c>
      <c r="O381" s="23"/>
      <c r="P381" s="3"/>
      <c r="Q381" s="42"/>
      <c r="R381" s="42"/>
      <c r="S381" s="3" t="s">
        <v>40</v>
      </c>
      <c r="T381" s="3" t="s">
        <v>203</v>
      </c>
      <c r="U381" s="3">
        <v>0</v>
      </c>
      <c r="V381" s="3">
        <v>1218</v>
      </c>
      <c r="W381" s="3">
        <v>1878</v>
      </c>
      <c r="X381" s="3"/>
      <c r="Y381" s="17">
        <v>1858</v>
      </c>
      <c r="Z381" s="3"/>
      <c r="AA381" s="23">
        <v>46</v>
      </c>
      <c r="AB381" s="55">
        <f t="shared" si="243"/>
        <v>0</v>
      </c>
    </row>
    <row r="382" spans="1:29" x14ac:dyDescent="0.2">
      <c r="A382" s="23">
        <v>47</v>
      </c>
      <c r="B382" s="3" t="s">
        <v>31</v>
      </c>
      <c r="C382" s="3">
        <v>20</v>
      </c>
      <c r="D382" s="17"/>
      <c r="E382" s="3"/>
      <c r="F382" s="3"/>
      <c r="G382" s="3"/>
      <c r="H382" s="3"/>
      <c r="I382" s="3"/>
      <c r="J382" s="3"/>
      <c r="K382" s="3"/>
      <c r="L382" s="3"/>
      <c r="M382" s="3"/>
      <c r="N382" s="161">
        <v>43000</v>
      </c>
      <c r="O382" s="23"/>
      <c r="P382" s="3"/>
      <c r="Q382" s="42"/>
      <c r="R382" s="42"/>
      <c r="S382" s="3" t="s">
        <v>40</v>
      </c>
      <c r="T382" s="3" t="s">
        <v>208</v>
      </c>
      <c r="U382" s="3">
        <v>1</v>
      </c>
      <c r="V382" s="3">
        <v>1522</v>
      </c>
      <c r="W382" s="3">
        <v>1866</v>
      </c>
      <c r="X382" s="3"/>
      <c r="Y382" s="17">
        <v>1874</v>
      </c>
      <c r="Z382" s="3"/>
      <c r="AA382" s="82">
        <v>47</v>
      </c>
      <c r="AB382" s="55">
        <f t="shared" si="243"/>
        <v>1522</v>
      </c>
    </row>
    <row r="383" spans="1:29" x14ac:dyDescent="0.2">
      <c r="A383" s="23">
        <v>48</v>
      </c>
      <c r="B383" s="3" t="s">
        <v>38</v>
      </c>
      <c r="C383" s="3">
        <v>9</v>
      </c>
      <c r="D383" s="17"/>
      <c r="E383" s="3"/>
      <c r="F383" s="3"/>
      <c r="G383" s="3"/>
      <c r="H383" s="3"/>
      <c r="I383" s="3"/>
      <c r="J383" s="3"/>
      <c r="K383" s="3"/>
      <c r="L383" s="3"/>
      <c r="M383" s="3"/>
      <c r="N383" s="161">
        <v>8500</v>
      </c>
      <c r="O383" s="23"/>
      <c r="P383" s="3"/>
      <c r="Q383" s="42"/>
      <c r="R383" s="42"/>
      <c r="S383" s="3" t="s">
        <v>3</v>
      </c>
      <c r="T383" s="3" t="s">
        <v>208</v>
      </c>
      <c r="U383" s="3">
        <v>1</v>
      </c>
      <c r="V383" s="3">
        <v>664</v>
      </c>
      <c r="W383" s="3">
        <v>1867</v>
      </c>
      <c r="X383" s="3"/>
      <c r="Y383" s="17">
        <v>1875</v>
      </c>
      <c r="Z383" s="3"/>
      <c r="AA383" s="23">
        <v>48</v>
      </c>
      <c r="AB383" s="55">
        <f t="shared" si="243"/>
        <v>664</v>
      </c>
    </row>
    <row r="384" spans="1:29" x14ac:dyDescent="0.2">
      <c r="A384" s="23">
        <v>49</v>
      </c>
      <c r="B384" s="3" t="s">
        <v>207</v>
      </c>
      <c r="C384" s="3">
        <v>21</v>
      </c>
      <c r="D384" s="17"/>
      <c r="E384" s="3"/>
      <c r="F384" s="3"/>
      <c r="G384" s="3"/>
      <c r="H384" s="3"/>
      <c r="I384" s="3"/>
      <c r="J384" s="3"/>
      <c r="K384" s="3"/>
      <c r="L384" s="3"/>
      <c r="M384" s="3"/>
      <c r="N384" s="161">
        <v>120000</v>
      </c>
      <c r="O384" s="23"/>
      <c r="P384" s="3"/>
      <c r="Q384" s="42"/>
      <c r="R384" s="42"/>
      <c r="S384" s="3" t="s">
        <v>40</v>
      </c>
      <c r="T384" s="3" t="s">
        <v>208</v>
      </c>
      <c r="U384" s="3">
        <v>5.62</v>
      </c>
      <c r="V384" s="3">
        <v>1504</v>
      </c>
      <c r="W384" s="3">
        <v>1868</v>
      </c>
      <c r="X384" s="3"/>
      <c r="Y384" s="17">
        <v>1876</v>
      </c>
      <c r="Z384" s="3"/>
      <c r="AA384" s="82">
        <v>49</v>
      </c>
      <c r="AB384" s="55">
        <f t="shared" si="243"/>
        <v>8452.48</v>
      </c>
    </row>
    <row r="385" spans="1:35" x14ac:dyDescent="0.2">
      <c r="A385" s="23">
        <v>50</v>
      </c>
      <c r="B385" s="3" t="s">
        <v>17</v>
      </c>
      <c r="C385" s="3">
        <v>20</v>
      </c>
      <c r="D385" s="17"/>
      <c r="E385" s="3"/>
      <c r="F385" s="3"/>
      <c r="G385" s="3"/>
      <c r="H385" s="3"/>
      <c r="I385" s="3"/>
      <c r="J385" s="3"/>
      <c r="K385" s="3"/>
      <c r="L385" s="3"/>
      <c r="M385" s="3"/>
      <c r="N385" s="161">
        <v>32500</v>
      </c>
      <c r="O385" s="23"/>
      <c r="P385" s="3"/>
      <c r="Q385" s="42"/>
      <c r="R385" s="42"/>
      <c r="S385" s="3" t="s">
        <v>40</v>
      </c>
      <c r="T385" s="3" t="s">
        <v>208</v>
      </c>
      <c r="U385" s="3">
        <v>1</v>
      </c>
      <c r="V385" s="3">
        <v>1494</v>
      </c>
      <c r="W385" s="94">
        <v>1869</v>
      </c>
      <c r="X385" s="94"/>
      <c r="Y385" s="187">
        <v>1877</v>
      </c>
      <c r="Z385" s="94"/>
      <c r="AA385" s="27">
        <v>50</v>
      </c>
      <c r="AB385" s="55">
        <f t="shared" si="243"/>
        <v>1494</v>
      </c>
    </row>
    <row r="386" spans="1:35" x14ac:dyDescent="0.2">
      <c r="A386" s="23">
        <v>51</v>
      </c>
      <c r="B386" s="99" t="s">
        <v>15</v>
      </c>
      <c r="C386" s="99">
        <v>20</v>
      </c>
      <c r="D386" s="189"/>
      <c r="E386" s="99"/>
      <c r="F386" s="99"/>
      <c r="G386" s="99"/>
      <c r="H386" s="99"/>
      <c r="I386" s="99"/>
      <c r="J386" s="99"/>
      <c r="K386" s="99"/>
      <c r="L386" s="99"/>
      <c r="M386" s="99"/>
      <c r="N386" s="175">
        <v>55000</v>
      </c>
      <c r="O386" s="76"/>
      <c r="P386" s="99"/>
      <c r="Q386" s="120"/>
      <c r="R386" s="120"/>
      <c r="S386" s="3" t="s">
        <v>40</v>
      </c>
      <c r="T386" s="99" t="s">
        <v>209</v>
      </c>
      <c r="U386" s="99">
        <v>1</v>
      </c>
      <c r="V386" s="99">
        <v>1568</v>
      </c>
      <c r="W386" s="3">
        <v>1880</v>
      </c>
      <c r="X386" s="3"/>
      <c r="Y386" s="17">
        <v>1878</v>
      </c>
      <c r="Z386" s="3"/>
      <c r="AA386" s="23">
        <v>51</v>
      </c>
      <c r="AB386" s="3">
        <f t="shared" si="243"/>
        <v>1568</v>
      </c>
      <c r="AC386" s="53"/>
    </row>
    <row r="387" spans="1:35" x14ac:dyDescent="0.2">
      <c r="A387" s="99"/>
      <c r="B387" s="99"/>
      <c r="C387" s="88">
        <f>SUM(C336:C386)</f>
        <v>879</v>
      </c>
      <c r="D387" s="192"/>
      <c r="E387" s="121"/>
      <c r="F387" s="121"/>
      <c r="G387" s="121"/>
      <c r="H387" s="121"/>
      <c r="I387" s="121"/>
      <c r="J387" s="121"/>
      <c r="K387" s="121"/>
      <c r="L387" s="121"/>
      <c r="M387" s="121"/>
      <c r="N387" s="171">
        <f>SUM(N336:N386)</f>
        <v>2379400</v>
      </c>
      <c r="O387" s="76"/>
      <c r="P387" s="99"/>
      <c r="Q387" s="120"/>
      <c r="R387" s="120"/>
      <c r="S387" s="99"/>
      <c r="T387" s="99"/>
      <c r="U387" s="99"/>
      <c r="V387" s="99"/>
      <c r="W387" s="99"/>
      <c r="X387" s="99"/>
      <c r="Y387" s="201"/>
      <c r="AA387" s="53"/>
      <c r="AB387" s="122">
        <f>SUM(AB336:AB386)</f>
        <v>112596.8</v>
      </c>
      <c r="AC387" s="122"/>
      <c r="AD387" s="221">
        <f>SUM(N387:AB387)</f>
        <v>2491996.7999999998</v>
      </c>
      <c r="AE387" s="221"/>
      <c r="AF387" s="221"/>
      <c r="AG387" s="55">
        <v>2494036</v>
      </c>
      <c r="AH387" s="55">
        <f>AG387*3.1%</f>
        <v>77315.115999999995</v>
      </c>
      <c r="AI387" s="55">
        <f>AG387+AH387</f>
        <v>2571351.1159999999</v>
      </c>
    </row>
    <row r="388" spans="1:35" x14ac:dyDescent="0.2">
      <c r="A388" s="97" t="s">
        <v>230</v>
      </c>
      <c r="B388" s="124">
        <v>41671</v>
      </c>
      <c r="C388" s="107" t="s">
        <v>231</v>
      </c>
      <c r="D388" s="193" t="s">
        <v>289</v>
      </c>
      <c r="E388" s="107"/>
      <c r="F388" s="107"/>
      <c r="G388" s="107"/>
      <c r="H388" s="107"/>
      <c r="I388" s="107"/>
      <c r="J388" s="107"/>
      <c r="K388" s="107"/>
      <c r="L388" s="107"/>
      <c r="M388" s="107"/>
      <c r="N388" s="172" t="s">
        <v>232</v>
      </c>
      <c r="O388" s="96"/>
      <c r="P388" s="107"/>
      <c r="Q388" s="125"/>
      <c r="R388" s="125"/>
      <c r="S388" s="107" t="s">
        <v>233</v>
      </c>
      <c r="T388" s="107" t="s">
        <v>234</v>
      </c>
      <c r="U388" s="107" t="s">
        <v>235</v>
      </c>
      <c r="V388" s="107" t="s">
        <v>236</v>
      </c>
      <c r="W388" s="107" t="s">
        <v>237</v>
      </c>
      <c r="X388" s="107"/>
      <c r="Y388" s="193" t="s">
        <v>238</v>
      </c>
      <c r="Z388" s="97"/>
      <c r="AA388" s="97" t="s">
        <v>230</v>
      </c>
      <c r="AB388" s="97" t="s">
        <v>239</v>
      </c>
      <c r="AC388" s="97"/>
      <c r="AD388" s="23"/>
      <c r="AE388" s="23"/>
      <c r="AF388" s="23"/>
      <c r="AG388" s="3"/>
    </row>
    <row r="389" spans="1:35" x14ac:dyDescent="0.2">
      <c r="A389" s="23">
        <v>1</v>
      </c>
      <c r="B389" s="3" t="s">
        <v>64</v>
      </c>
      <c r="C389" s="3">
        <v>15</v>
      </c>
      <c r="D389" s="17"/>
      <c r="E389" s="3"/>
      <c r="F389" s="3"/>
      <c r="G389" s="3"/>
      <c r="H389" s="3"/>
      <c r="I389" s="3"/>
      <c r="J389" s="3"/>
      <c r="K389" s="3"/>
      <c r="L389" s="3"/>
      <c r="M389" s="3"/>
      <c r="N389" s="161">
        <v>59500</v>
      </c>
      <c r="O389" s="23"/>
      <c r="P389" s="3"/>
      <c r="Q389" s="42"/>
      <c r="R389" s="42"/>
      <c r="S389" s="3" t="s">
        <v>40</v>
      </c>
      <c r="T389" s="3" t="s">
        <v>210</v>
      </c>
      <c r="U389" s="3">
        <v>3.25</v>
      </c>
      <c r="V389" s="3">
        <v>1512</v>
      </c>
      <c r="W389" s="3">
        <v>1881</v>
      </c>
      <c r="X389" s="3"/>
      <c r="Y389" s="17">
        <v>1904</v>
      </c>
      <c r="Z389" s="3">
        <v>1</v>
      </c>
      <c r="AA389" s="3"/>
      <c r="AB389" s="3">
        <f>U389*V389</f>
        <v>4914</v>
      </c>
      <c r="AC389" s="3"/>
      <c r="AD389" s="23">
        <v>1</v>
      </c>
      <c r="AE389" s="23"/>
      <c r="AF389" s="23"/>
      <c r="AG389" s="3">
        <f>N389+AB389</f>
        <v>64414</v>
      </c>
      <c r="AH389" s="3" t="s">
        <v>64</v>
      </c>
      <c r="AI389" s="23">
        <v>1</v>
      </c>
    </row>
    <row r="390" spans="1:35" x14ac:dyDescent="0.2">
      <c r="A390" s="3">
        <v>2</v>
      </c>
      <c r="B390" s="3" t="s">
        <v>37</v>
      </c>
      <c r="C390" s="3">
        <v>20</v>
      </c>
      <c r="D390" s="17"/>
      <c r="E390" s="3"/>
      <c r="F390" s="3"/>
      <c r="G390" s="3"/>
      <c r="H390" s="3"/>
      <c r="I390" s="3"/>
      <c r="J390" s="3"/>
      <c r="K390" s="3"/>
      <c r="L390" s="3"/>
      <c r="M390" s="3"/>
      <c r="N390" s="161">
        <v>64000</v>
      </c>
      <c r="O390" s="23"/>
      <c r="P390" s="3"/>
      <c r="Q390" s="42"/>
      <c r="R390" s="42"/>
      <c r="S390" s="3" t="s">
        <v>40</v>
      </c>
      <c r="T390" s="3" t="s">
        <v>211</v>
      </c>
      <c r="U390" s="3">
        <v>3</v>
      </c>
      <c r="V390" s="3">
        <v>1293</v>
      </c>
      <c r="W390" s="3">
        <v>1944</v>
      </c>
      <c r="X390" s="3"/>
      <c r="Y390" s="17">
        <v>1907</v>
      </c>
      <c r="Z390" s="3">
        <v>2</v>
      </c>
      <c r="AA390" s="3"/>
      <c r="AB390" s="3">
        <f t="shared" ref="AB390:AB438" si="252">U390*V390</f>
        <v>3879</v>
      </c>
      <c r="AC390" s="3"/>
      <c r="AD390" s="23">
        <v>2</v>
      </c>
      <c r="AE390" s="23"/>
      <c r="AF390" s="23"/>
      <c r="AG390" s="3">
        <f t="shared" ref="AG390:AG438" si="253">N390+AB390</f>
        <v>67879</v>
      </c>
      <c r="AH390" s="3" t="s">
        <v>37</v>
      </c>
      <c r="AI390" s="3">
        <v>2</v>
      </c>
    </row>
    <row r="391" spans="1:35" x14ac:dyDescent="0.2">
      <c r="A391" s="23">
        <v>3</v>
      </c>
      <c r="B391" s="3" t="s">
        <v>7</v>
      </c>
      <c r="C391" s="3">
        <v>20</v>
      </c>
      <c r="D391" s="17"/>
      <c r="E391" s="3"/>
      <c r="F391" s="3"/>
      <c r="G391" s="3"/>
      <c r="H391" s="3"/>
      <c r="I391" s="3"/>
      <c r="J391" s="3"/>
      <c r="K391" s="3"/>
      <c r="L391" s="3"/>
      <c r="M391" s="3"/>
      <c r="N391" s="161">
        <v>85000</v>
      </c>
      <c r="O391" s="23"/>
      <c r="P391" s="3"/>
      <c r="Q391" s="42"/>
      <c r="R391" s="42"/>
      <c r="S391" s="3" t="s">
        <v>40</v>
      </c>
      <c r="T391" s="3" t="s">
        <v>211</v>
      </c>
      <c r="U391" s="3">
        <v>1.5</v>
      </c>
      <c r="V391" s="3">
        <v>1661</v>
      </c>
      <c r="W391" s="3">
        <v>1945</v>
      </c>
      <c r="X391" s="3"/>
      <c r="Y391" s="17">
        <v>1908</v>
      </c>
      <c r="Z391" s="3">
        <v>3</v>
      </c>
      <c r="AA391" s="3"/>
      <c r="AB391" s="3">
        <f t="shared" si="252"/>
        <v>2491.5</v>
      </c>
      <c r="AC391" s="3"/>
      <c r="AD391" s="23">
        <v>3</v>
      </c>
      <c r="AE391" s="23"/>
      <c r="AF391" s="23"/>
      <c r="AG391" s="3">
        <f t="shared" si="253"/>
        <v>87491.5</v>
      </c>
      <c r="AH391" s="3" t="s">
        <v>7</v>
      </c>
      <c r="AI391" s="23">
        <v>3</v>
      </c>
    </row>
    <row r="392" spans="1:35" x14ac:dyDescent="0.2">
      <c r="A392" s="3">
        <v>4</v>
      </c>
      <c r="B392" s="3" t="s">
        <v>18</v>
      </c>
      <c r="C392" s="3">
        <v>21</v>
      </c>
      <c r="D392" s="17"/>
      <c r="E392" s="3"/>
      <c r="F392" s="3"/>
      <c r="G392" s="3"/>
      <c r="H392" s="3"/>
      <c r="I392" s="3"/>
      <c r="J392" s="3"/>
      <c r="K392" s="3"/>
      <c r="L392" s="3"/>
      <c r="M392" s="3"/>
      <c r="N392" s="161">
        <v>120000</v>
      </c>
      <c r="O392" s="23"/>
      <c r="P392" s="3"/>
      <c r="Q392" s="42"/>
      <c r="R392" s="42"/>
      <c r="S392" s="3" t="s">
        <v>40</v>
      </c>
      <c r="T392" s="3" t="s">
        <v>212</v>
      </c>
      <c r="U392" s="3">
        <v>5.62</v>
      </c>
      <c r="V392" s="3">
        <v>1410</v>
      </c>
      <c r="W392" s="3">
        <v>1946</v>
      </c>
      <c r="X392" s="3"/>
      <c r="Y392" s="17">
        <v>1914</v>
      </c>
      <c r="Z392" s="3">
        <v>4</v>
      </c>
      <c r="AA392" s="3"/>
      <c r="AB392" s="3">
        <f t="shared" si="252"/>
        <v>7924.2</v>
      </c>
      <c r="AC392" s="3"/>
      <c r="AD392" s="23">
        <v>4</v>
      </c>
      <c r="AE392" s="23"/>
      <c r="AF392" s="23"/>
      <c r="AG392" s="3">
        <f t="shared" si="253"/>
        <v>127924.2</v>
      </c>
      <c r="AH392" s="3" t="s">
        <v>18</v>
      </c>
      <c r="AI392" s="3">
        <v>4</v>
      </c>
    </row>
    <row r="393" spans="1:35" x14ac:dyDescent="0.2">
      <c r="A393" s="23">
        <v>5</v>
      </c>
      <c r="B393" s="3" t="s">
        <v>166</v>
      </c>
      <c r="C393" s="3">
        <v>20</v>
      </c>
      <c r="D393" s="17"/>
      <c r="E393" s="3"/>
      <c r="F393" s="3"/>
      <c r="G393" s="3"/>
      <c r="H393" s="3"/>
      <c r="I393" s="3"/>
      <c r="J393" s="3"/>
      <c r="K393" s="3"/>
      <c r="L393" s="3"/>
      <c r="M393" s="3"/>
      <c r="N393" s="161">
        <v>31500</v>
      </c>
      <c r="O393" s="23"/>
      <c r="P393" s="3"/>
      <c r="Q393" s="42"/>
      <c r="R393" s="42"/>
      <c r="S393" s="3" t="s">
        <v>40</v>
      </c>
      <c r="T393" s="3" t="s">
        <v>212</v>
      </c>
      <c r="U393" s="3">
        <v>1</v>
      </c>
      <c r="V393" s="3">
        <v>1419</v>
      </c>
      <c r="W393" s="3">
        <v>1948</v>
      </c>
      <c r="X393" s="3"/>
      <c r="Y393" s="17">
        <v>1915</v>
      </c>
      <c r="Z393" s="3">
        <v>5</v>
      </c>
      <c r="AA393" s="3"/>
      <c r="AB393" s="3">
        <f t="shared" si="252"/>
        <v>1419</v>
      </c>
      <c r="AC393" s="3"/>
      <c r="AD393" s="23">
        <v>5</v>
      </c>
      <c r="AE393" s="23"/>
      <c r="AF393" s="23"/>
      <c r="AG393" s="3">
        <f t="shared" si="253"/>
        <v>32919</v>
      </c>
      <c r="AH393" s="3" t="s">
        <v>166</v>
      </c>
      <c r="AI393" s="23">
        <v>5</v>
      </c>
    </row>
    <row r="394" spans="1:35" x14ac:dyDescent="0.2">
      <c r="A394" s="3">
        <v>6</v>
      </c>
      <c r="B394" s="3" t="s">
        <v>21</v>
      </c>
      <c r="C394" s="3">
        <v>20</v>
      </c>
      <c r="D394" s="17"/>
      <c r="E394" s="3"/>
      <c r="F394" s="3"/>
      <c r="G394" s="3"/>
      <c r="H394" s="3"/>
      <c r="I394" s="3"/>
      <c r="J394" s="3"/>
      <c r="K394" s="3"/>
      <c r="L394" s="3"/>
      <c r="M394" s="3"/>
      <c r="N394" s="161">
        <v>60000</v>
      </c>
      <c r="O394" s="23"/>
      <c r="P394" s="3"/>
      <c r="Q394" s="42"/>
      <c r="R394" s="42"/>
      <c r="S394" s="3" t="s">
        <v>40</v>
      </c>
      <c r="T394" s="3" t="s">
        <v>212</v>
      </c>
      <c r="U394" s="3">
        <v>2.5</v>
      </c>
      <c r="V394" s="3">
        <v>1638</v>
      </c>
      <c r="W394" s="3">
        <v>1947</v>
      </c>
      <c r="X394" s="3"/>
      <c r="Y394" s="17">
        <v>1916</v>
      </c>
      <c r="Z394" s="3">
        <v>6</v>
      </c>
      <c r="AA394" s="3"/>
      <c r="AB394" s="3">
        <f>(U394*V394)+1500</f>
        <v>5595</v>
      </c>
      <c r="AC394" s="3"/>
      <c r="AD394" s="23">
        <v>6</v>
      </c>
      <c r="AE394" s="23"/>
      <c r="AF394" s="23"/>
      <c r="AG394" s="3">
        <f t="shared" si="253"/>
        <v>65595</v>
      </c>
      <c r="AH394" s="3" t="s">
        <v>21</v>
      </c>
      <c r="AI394" s="3">
        <v>6</v>
      </c>
    </row>
    <row r="395" spans="1:35" x14ac:dyDescent="0.2">
      <c r="A395" s="23">
        <v>7</v>
      </c>
      <c r="B395" s="3" t="s">
        <v>15</v>
      </c>
      <c r="C395" s="3">
        <v>20</v>
      </c>
      <c r="D395" s="17"/>
      <c r="E395" s="3"/>
      <c r="F395" s="3"/>
      <c r="G395" s="3"/>
      <c r="H395" s="3"/>
      <c r="I395" s="3"/>
      <c r="J395" s="3"/>
      <c r="K395" s="3"/>
      <c r="L395" s="3"/>
      <c r="M395" s="3"/>
      <c r="N395" s="161">
        <v>55000</v>
      </c>
      <c r="O395" s="23"/>
      <c r="P395" s="3"/>
      <c r="Q395" s="42"/>
      <c r="R395" s="42"/>
      <c r="S395" s="3" t="s">
        <v>40</v>
      </c>
      <c r="T395" s="3" t="s">
        <v>213</v>
      </c>
      <c r="U395" s="3">
        <v>1</v>
      </c>
      <c r="V395" s="3">
        <v>1904</v>
      </c>
      <c r="W395" s="3">
        <v>1949</v>
      </c>
      <c r="X395" s="3"/>
      <c r="Y395" s="17">
        <v>1929</v>
      </c>
      <c r="Z395" s="3">
        <v>7</v>
      </c>
      <c r="AA395" s="3"/>
      <c r="AB395" s="3">
        <f t="shared" si="252"/>
        <v>1904</v>
      </c>
      <c r="AC395" s="3"/>
      <c r="AD395" s="23">
        <v>7</v>
      </c>
      <c r="AE395" s="23"/>
      <c r="AF395" s="23"/>
      <c r="AG395" s="3">
        <f t="shared" si="253"/>
        <v>56904</v>
      </c>
      <c r="AH395" s="3" t="s">
        <v>15</v>
      </c>
      <c r="AI395" s="23">
        <v>7</v>
      </c>
    </row>
    <row r="396" spans="1:35" x14ac:dyDescent="0.2">
      <c r="A396" s="3">
        <v>8</v>
      </c>
      <c r="B396" s="3" t="s">
        <v>14</v>
      </c>
      <c r="C396" s="3">
        <v>20</v>
      </c>
      <c r="D396" s="17"/>
      <c r="E396" s="3"/>
      <c r="F396" s="3"/>
      <c r="G396" s="3"/>
      <c r="H396" s="3"/>
      <c r="I396" s="3"/>
      <c r="J396" s="3"/>
      <c r="K396" s="3"/>
      <c r="L396" s="3"/>
      <c r="M396" s="3"/>
      <c r="N396" s="161">
        <v>48000</v>
      </c>
      <c r="O396" s="23"/>
      <c r="P396" s="3"/>
      <c r="Q396" s="42"/>
      <c r="R396" s="42"/>
      <c r="S396" s="3" t="s">
        <v>40</v>
      </c>
      <c r="T396" s="3" t="s">
        <v>213</v>
      </c>
      <c r="U396" s="3">
        <v>0</v>
      </c>
      <c r="V396" s="3">
        <v>1465</v>
      </c>
      <c r="W396" s="3">
        <v>1950</v>
      </c>
      <c r="X396" s="3"/>
      <c r="Y396" s="17">
        <v>1930</v>
      </c>
      <c r="Z396" s="3">
        <v>8</v>
      </c>
      <c r="AA396" s="3"/>
      <c r="AB396" s="3">
        <f t="shared" si="252"/>
        <v>0</v>
      </c>
      <c r="AC396" s="3"/>
      <c r="AD396" s="23">
        <v>8</v>
      </c>
      <c r="AE396" s="23"/>
      <c r="AF396" s="23"/>
      <c r="AG396" s="3">
        <f t="shared" si="253"/>
        <v>48000</v>
      </c>
      <c r="AH396" s="3" t="s">
        <v>14</v>
      </c>
      <c r="AI396" s="3">
        <v>8</v>
      </c>
    </row>
    <row r="397" spans="1:35" x14ac:dyDescent="0.2">
      <c r="A397" s="23">
        <v>9</v>
      </c>
      <c r="B397" s="3" t="s">
        <v>26</v>
      </c>
      <c r="C397" s="3">
        <v>20</v>
      </c>
      <c r="D397" s="17"/>
      <c r="E397" s="3"/>
      <c r="F397" s="3"/>
      <c r="G397" s="3"/>
      <c r="H397" s="3"/>
      <c r="I397" s="3"/>
      <c r="J397" s="3"/>
      <c r="K397" s="3"/>
      <c r="L397" s="3"/>
      <c r="M397" s="3"/>
      <c r="N397" s="161">
        <v>51000</v>
      </c>
      <c r="O397" s="23"/>
      <c r="P397" s="3"/>
      <c r="Q397" s="42"/>
      <c r="R397" s="42"/>
      <c r="S397" s="3" t="s">
        <v>40</v>
      </c>
      <c r="T397" s="3" t="s">
        <v>214</v>
      </c>
      <c r="U397" s="3">
        <v>2.5</v>
      </c>
      <c r="V397" s="3">
        <v>1559</v>
      </c>
      <c r="W397" s="3">
        <v>1951</v>
      </c>
      <c r="X397" s="3"/>
      <c r="Y397" s="17">
        <v>1936</v>
      </c>
      <c r="Z397" s="3">
        <v>9</v>
      </c>
      <c r="AA397" s="3"/>
      <c r="AB397" s="3">
        <f t="shared" si="252"/>
        <v>3897.5</v>
      </c>
      <c r="AC397" s="3"/>
      <c r="AD397" s="23">
        <v>9</v>
      </c>
      <c r="AE397" s="23"/>
      <c r="AF397" s="23"/>
      <c r="AG397" s="3">
        <f t="shared" si="253"/>
        <v>54897.5</v>
      </c>
      <c r="AH397" s="3" t="s">
        <v>26</v>
      </c>
      <c r="AI397" s="23">
        <v>9</v>
      </c>
    </row>
    <row r="398" spans="1:35" x14ac:dyDescent="0.2">
      <c r="A398" s="3">
        <v>10</v>
      </c>
      <c r="B398" s="3" t="s">
        <v>31</v>
      </c>
      <c r="C398" s="3">
        <v>20</v>
      </c>
      <c r="D398" s="17"/>
      <c r="E398" s="3"/>
      <c r="F398" s="3"/>
      <c r="G398" s="3"/>
      <c r="H398" s="3"/>
      <c r="I398" s="3"/>
      <c r="J398" s="3"/>
      <c r="K398" s="3"/>
      <c r="L398" s="3"/>
      <c r="M398" s="3"/>
      <c r="N398" s="161">
        <v>43000</v>
      </c>
      <c r="O398" s="23"/>
      <c r="P398" s="3"/>
      <c r="Q398" s="42"/>
      <c r="R398" s="42"/>
      <c r="S398" s="3" t="s">
        <v>40</v>
      </c>
      <c r="T398" s="3" t="s">
        <v>218</v>
      </c>
      <c r="U398" s="3">
        <v>1</v>
      </c>
      <c r="V398" s="3">
        <v>1481</v>
      </c>
      <c r="W398" s="3">
        <v>1882</v>
      </c>
      <c r="X398" s="3"/>
      <c r="Y398" s="17">
        <v>1942</v>
      </c>
      <c r="Z398" s="3">
        <v>10</v>
      </c>
      <c r="AA398" s="3"/>
      <c r="AB398" s="3">
        <f t="shared" si="252"/>
        <v>1481</v>
      </c>
      <c r="AC398" s="3"/>
      <c r="AD398" s="23">
        <v>10</v>
      </c>
      <c r="AE398" s="23"/>
      <c r="AF398" s="23"/>
      <c r="AG398" s="3">
        <f t="shared" si="253"/>
        <v>44481</v>
      </c>
      <c r="AH398" s="3" t="s">
        <v>31</v>
      </c>
      <c r="AI398" s="3">
        <v>10</v>
      </c>
    </row>
    <row r="399" spans="1:35" x14ac:dyDescent="0.2">
      <c r="A399" s="23">
        <v>11</v>
      </c>
      <c r="B399" s="3" t="s">
        <v>22</v>
      </c>
      <c r="C399" s="3">
        <v>20</v>
      </c>
      <c r="D399" s="17"/>
      <c r="E399" s="3"/>
      <c r="F399" s="3"/>
      <c r="G399" s="3"/>
      <c r="H399" s="3"/>
      <c r="I399" s="3"/>
      <c r="J399" s="3"/>
      <c r="K399" s="3"/>
      <c r="L399" s="3"/>
      <c r="M399" s="3"/>
      <c r="N399" s="161">
        <v>54000</v>
      </c>
      <c r="O399" s="23"/>
      <c r="P399" s="3"/>
      <c r="Q399" s="42"/>
      <c r="R399" s="42"/>
      <c r="S399" s="3" t="s">
        <v>40</v>
      </c>
      <c r="T399" s="3" t="s">
        <v>218</v>
      </c>
      <c r="U399" s="3">
        <v>1.25</v>
      </c>
      <c r="V399" s="3">
        <v>1636</v>
      </c>
      <c r="W399" s="3">
        <v>1883</v>
      </c>
      <c r="X399" s="3"/>
      <c r="Y399" s="17">
        <v>1943</v>
      </c>
      <c r="Z399" s="3">
        <v>11</v>
      </c>
      <c r="AA399" s="3"/>
      <c r="AB399" s="3">
        <f t="shared" si="252"/>
        <v>2045</v>
      </c>
      <c r="AC399" s="3"/>
      <c r="AD399" s="23">
        <v>11</v>
      </c>
      <c r="AE399" s="23"/>
      <c r="AF399" s="23"/>
      <c r="AG399" s="3">
        <f t="shared" si="253"/>
        <v>56045</v>
      </c>
      <c r="AH399" s="3" t="s">
        <v>22</v>
      </c>
      <c r="AI399" s="23">
        <v>11</v>
      </c>
    </row>
    <row r="400" spans="1:35" x14ac:dyDescent="0.2">
      <c r="A400" s="3">
        <v>12</v>
      </c>
      <c r="B400" s="3" t="s">
        <v>17</v>
      </c>
      <c r="C400" s="3">
        <v>20</v>
      </c>
      <c r="D400" s="17"/>
      <c r="E400" s="3"/>
      <c r="F400" s="3"/>
      <c r="G400" s="3"/>
      <c r="H400" s="3"/>
      <c r="I400" s="3"/>
      <c r="J400" s="3"/>
      <c r="K400" s="3"/>
      <c r="L400" s="3"/>
      <c r="M400" s="3"/>
      <c r="N400" s="161">
        <v>32500</v>
      </c>
      <c r="O400" s="23"/>
      <c r="P400" s="3"/>
      <c r="Q400" s="42"/>
      <c r="R400" s="42"/>
      <c r="S400" s="3" t="s">
        <v>40</v>
      </c>
      <c r="T400" s="3" t="s">
        <v>218</v>
      </c>
      <c r="U400" s="3">
        <v>1</v>
      </c>
      <c r="V400" s="3">
        <v>1456</v>
      </c>
      <c r="W400" s="3">
        <v>1884</v>
      </c>
      <c r="X400" s="3"/>
      <c r="Y400" s="17">
        <v>1944</v>
      </c>
      <c r="Z400" s="3">
        <v>12</v>
      </c>
      <c r="AA400" s="3"/>
      <c r="AB400" s="3">
        <f t="shared" si="252"/>
        <v>1456</v>
      </c>
      <c r="AC400" s="3"/>
      <c r="AD400" s="23">
        <v>12</v>
      </c>
      <c r="AE400" s="23"/>
      <c r="AF400" s="23"/>
      <c r="AG400" s="3">
        <f t="shared" si="253"/>
        <v>33956</v>
      </c>
      <c r="AH400" s="3" t="s">
        <v>17</v>
      </c>
      <c r="AI400" s="3">
        <v>12</v>
      </c>
    </row>
    <row r="401" spans="1:35" x14ac:dyDescent="0.2">
      <c r="A401" s="23">
        <v>13</v>
      </c>
      <c r="B401" s="3" t="s">
        <v>15</v>
      </c>
      <c r="C401" s="3">
        <v>20</v>
      </c>
      <c r="D401" s="17"/>
      <c r="E401" s="3"/>
      <c r="F401" s="3"/>
      <c r="G401" s="3"/>
      <c r="H401" s="3"/>
      <c r="I401" s="3"/>
      <c r="J401" s="3"/>
      <c r="K401" s="3"/>
      <c r="L401" s="3"/>
      <c r="M401" s="3"/>
      <c r="N401" s="161">
        <v>55000</v>
      </c>
      <c r="O401" s="23"/>
      <c r="P401" s="3"/>
      <c r="Q401" s="42"/>
      <c r="R401" s="42"/>
      <c r="S401" s="3" t="s">
        <v>40</v>
      </c>
      <c r="T401" s="3" t="s">
        <v>218</v>
      </c>
      <c r="U401" s="3">
        <v>1</v>
      </c>
      <c r="V401" s="3">
        <v>1444</v>
      </c>
      <c r="W401" s="3">
        <v>1885</v>
      </c>
      <c r="X401" s="3"/>
      <c r="Y401" s="17">
        <v>1945</v>
      </c>
      <c r="Z401" s="3">
        <v>13</v>
      </c>
      <c r="AA401" s="3"/>
      <c r="AB401" s="3">
        <f t="shared" si="252"/>
        <v>1444</v>
      </c>
      <c r="AC401" s="3"/>
      <c r="AD401" s="23">
        <v>13</v>
      </c>
      <c r="AE401" s="23"/>
      <c r="AF401" s="23"/>
      <c r="AG401" s="3">
        <f t="shared" si="253"/>
        <v>56444</v>
      </c>
      <c r="AH401" s="3" t="s">
        <v>15</v>
      </c>
      <c r="AI401" s="23">
        <v>13</v>
      </c>
    </row>
    <row r="402" spans="1:35" x14ac:dyDescent="0.2">
      <c r="A402" s="3">
        <v>14</v>
      </c>
      <c r="B402" s="3" t="s">
        <v>21</v>
      </c>
      <c r="C402" s="3">
        <v>20</v>
      </c>
      <c r="D402" s="17"/>
      <c r="E402" s="3"/>
      <c r="F402" s="3"/>
      <c r="G402" s="3"/>
      <c r="H402" s="3"/>
      <c r="I402" s="3"/>
      <c r="J402" s="3"/>
      <c r="K402" s="3"/>
      <c r="L402" s="3"/>
      <c r="M402" s="3"/>
      <c r="N402" s="161">
        <v>60000</v>
      </c>
      <c r="O402" s="23"/>
      <c r="P402" s="3"/>
      <c r="Q402" s="42"/>
      <c r="R402" s="42"/>
      <c r="S402" s="3" t="s">
        <v>40</v>
      </c>
      <c r="T402" s="3" t="s">
        <v>219</v>
      </c>
      <c r="U402" s="3">
        <v>2.5</v>
      </c>
      <c r="V402" s="3">
        <v>1594</v>
      </c>
      <c r="W402" s="3">
        <v>1998</v>
      </c>
      <c r="X402" s="3"/>
      <c r="Y402" s="17">
        <v>1993</v>
      </c>
      <c r="Z402" s="3">
        <v>14</v>
      </c>
      <c r="AA402" s="3"/>
      <c r="AB402" s="3">
        <f>(U402*V402)+1500</f>
        <v>5485</v>
      </c>
      <c r="AC402" s="3"/>
      <c r="AD402" s="23">
        <v>14</v>
      </c>
      <c r="AE402" s="23"/>
      <c r="AF402" s="23"/>
      <c r="AG402" s="3">
        <f t="shared" si="253"/>
        <v>65485</v>
      </c>
      <c r="AH402" s="3" t="s">
        <v>21</v>
      </c>
      <c r="AI402" s="3">
        <v>14</v>
      </c>
    </row>
    <row r="403" spans="1:35" x14ac:dyDescent="0.2">
      <c r="A403" s="23">
        <v>15</v>
      </c>
      <c r="B403" s="3" t="s">
        <v>31</v>
      </c>
      <c r="C403" s="3">
        <v>20</v>
      </c>
      <c r="D403" s="17"/>
      <c r="E403" s="3"/>
      <c r="F403" s="3"/>
      <c r="G403" s="3"/>
      <c r="H403" s="3"/>
      <c r="I403" s="3"/>
      <c r="J403" s="3"/>
      <c r="K403" s="3"/>
      <c r="L403" s="3"/>
      <c r="M403" s="3"/>
      <c r="N403" s="161">
        <v>43000</v>
      </c>
      <c r="O403" s="23"/>
      <c r="P403" s="3"/>
      <c r="Q403" s="42"/>
      <c r="R403" s="42"/>
      <c r="S403" s="3" t="s">
        <v>40</v>
      </c>
      <c r="T403" s="3" t="s">
        <v>219</v>
      </c>
      <c r="U403" s="3">
        <v>1</v>
      </c>
      <c r="V403" s="3">
        <v>1476</v>
      </c>
      <c r="W403" s="3">
        <v>1999</v>
      </c>
      <c r="X403" s="3"/>
      <c r="Y403" s="17">
        <v>1994</v>
      </c>
      <c r="Z403" s="3">
        <v>15</v>
      </c>
      <c r="AA403" s="3"/>
      <c r="AB403" s="3">
        <f t="shared" si="252"/>
        <v>1476</v>
      </c>
      <c r="AC403" s="3"/>
      <c r="AD403" s="23">
        <v>15</v>
      </c>
      <c r="AE403" s="23"/>
      <c r="AF403" s="23"/>
      <c r="AG403" s="3">
        <f t="shared" si="253"/>
        <v>44476</v>
      </c>
      <c r="AH403" s="3" t="s">
        <v>31</v>
      </c>
      <c r="AI403" s="23">
        <v>15</v>
      </c>
    </row>
    <row r="404" spans="1:35" x14ac:dyDescent="0.2">
      <c r="A404" s="3">
        <v>16</v>
      </c>
      <c r="B404" s="3" t="s">
        <v>7</v>
      </c>
      <c r="C404" s="3">
        <v>20</v>
      </c>
      <c r="D404" s="17"/>
      <c r="E404" s="3"/>
      <c r="F404" s="3"/>
      <c r="G404" s="3"/>
      <c r="H404" s="3"/>
      <c r="I404" s="3"/>
      <c r="J404" s="3"/>
      <c r="K404" s="3"/>
      <c r="L404" s="3"/>
      <c r="M404" s="3"/>
      <c r="N404" s="161">
        <v>85000</v>
      </c>
      <c r="O404" s="23"/>
      <c r="P404" s="3"/>
      <c r="Q404" s="42"/>
      <c r="R404" s="42"/>
      <c r="S404" s="3" t="s">
        <v>40</v>
      </c>
      <c r="T404" s="3" t="s">
        <v>219</v>
      </c>
      <c r="U404" s="3">
        <v>1.5</v>
      </c>
      <c r="V404" s="3">
        <v>1715</v>
      </c>
      <c r="W404" s="3">
        <v>2000</v>
      </c>
      <c r="X404" s="3"/>
      <c r="Y404" s="17">
        <v>1995</v>
      </c>
      <c r="Z404" s="3">
        <v>16</v>
      </c>
      <c r="AA404" s="3"/>
      <c r="AB404" s="3">
        <f t="shared" si="252"/>
        <v>2572.5</v>
      </c>
      <c r="AC404" s="3"/>
      <c r="AD404" s="23">
        <v>16</v>
      </c>
      <c r="AE404" s="23"/>
      <c r="AF404" s="23"/>
      <c r="AG404" s="3">
        <f t="shared" si="253"/>
        <v>87572.5</v>
      </c>
      <c r="AH404" s="3" t="s">
        <v>7</v>
      </c>
      <c r="AI404" s="3">
        <v>16</v>
      </c>
    </row>
    <row r="405" spans="1:35" x14ac:dyDescent="0.2">
      <c r="A405" s="23">
        <v>17</v>
      </c>
      <c r="B405" s="3" t="s">
        <v>39</v>
      </c>
      <c r="C405" s="3">
        <v>15</v>
      </c>
      <c r="D405" s="17"/>
      <c r="E405" s="3"/>
      <c r="F405" s="3"/>
      <c r="G405" s="3"/>
      <c r="H405" s="3"/>
      <c r="I405" s="3"/>
      <c r="J405" s="3"/>
      <c r="K405" s="3"/>
      <c r="L405" s="3"/>
      <c r="M405" s="3"/>
      <c r="N405" s="161">
        <v>56000</v>
      </c>
      <c r="O405" s="23"/>
      <c r="P405" s="3"/>
      <c r="Q405" s="42"/>
      <c r="R405" s="42"/>
      <c r="S405" s="3" t="s">
        <v>40</v>
      </c>
      <c r="T405" s="3" t="s">
        <v>219</v>
      </c>
      <c r="U405" s="3">
        <v>1</v>
      </c>
      <c r="V405" s="3">
        <v>1315</v>
      </c>
      <c r="W405" s="3">
        <v>2001</v>
      </c>
      <c r="X405" s="3"/>
      <c r="Y405" s="17">
        <v>1996</v>
      </c>
      <c r="Z405" s="3">
        <v>17</v>
      </c>
      <c r="AA405" s="3"/>
      <c r="AB405" s="3">
        <f t="shared" si="252"/>
        <v>1315</v>
      </c>
      <c r="AC405" s="3"/>
      <c r="AD405" s="23">
        <v>17</v>
      </c>
      <c r="AE405" s="23"/>
      <c r="AF405" s="23"/>
      <c r="AG405" s="3">
        <f t="shared" si="253"/>
        <v>57315</v>
      </c>
      <c r="AH405" s="3" t="s">
        <v>39</v>
      </c>
      <c r="AI405" s="23">
        <v>17</v>
      </c>
    </row>
    <row r="406" spans="1:35" x14ac:dyDescent="0.2">
      <c r="A406" s="3">
        <v>18</v>
      </c>
      <c r="B406" s="3" t="s">
        <v>166</v>
      </c>
      <c r="C406" s="3">
        <v>20</v>
      </c>
      <c r="D406" s="17"/>
      <c r="E406" s="3"/>
      <c r="F406" s="3"/>
      <c r="G406" s="3"/>
      <c r="H406" s="3"/>
      <c r="I406" s="3"/>
      <c r="J406" s="3"/>
      <c r="K406" s="3"/>
      <c r="L406" s="3"/>
      <c r="M406" s="3"/>
      <c r="N406" s="161">
        <v>31500</v>
      </c>
      <c r="O406" s="23"/>
      <c r="P406" s="3"/>
      <c r="Q406" s="42"/>
      <c r="R406" s="42"/>
      <c r="S406" s="3" t="s">
        <v>40</v>
      </c>
      <c r="T406" s="3" t="s">
        <v>220</v>
      </c>
      <c r="U406" s="3">
        <v>1</v>
      </c>
      <c r="V406" s="3">
        <v>1409</v>
      </c>
      <c r="W406" s="3">
        <v>2002</v>
      </c>
      <c r="X406" s="3"/>
      <c r="Y406" s="17">
        <v>1997</v>
      </c>
      <c r="Z406" s="3">
        <v>18</v>
      </c>
      <c r="AA406" s="3"/>
      <c r="AB406" s="3">
        <f t="shared" si="252"/>
        <v>1409</v>
      </c>
      <c r="AC406" s="3"/>
      <c r="AD406" s="23">
        <v>18</v>
      </c>
      <c r="AE406" s="23"/>
      <c r="AF406" s="23"/>
      <c r="AG406" s="3">
        <f t="shared" si="253"/>
        <v>32909</v>
      </c>
      <c r="AH406" s="3" t="s">
        <v>166</v>
      </c>
      <c r="AI406" s="3">
        <v>18</v>
      </c>
    </row>
    <row r="407" spans="1:35" x14ac:dyDescent="0.2">
      <c r="A407" s="3">
        <v>19</v>
      </c>
      <c r="B407" s="23" t="s">
        <v>33</v>
      </c>
      <c r="C407" s="23">
        <v>20</v>
      </c>
      <c r="D407" s="161"/>
      <c r="E407" s="23"/>
      <c r="F407" s="126"/>
      <c r="G407" s="3"/>
      <c r="H407" s="3"/>
      <c r="I407" s="3"/>
      <c r="J407" s="3"/>
      <c r="K407" s="3"/>
      <c r="L407" s="3"/>
      <c r="M407" s="3"/>
      <c r="N407" s="161">
        <v>19000</v>
      </c>
      <c r="O407" s="23"/>
      <c r="P407" s="3"/>
      <c r="Q407" s="42"/>
      <c r="R407" s="42"/>
      <c r="S407" s="3" t="s">
        <v>40</v>
      </c>
      <c r="T407" s="3" t="s">
        <v>220</v>
      </c>
      <c r="U407" s="3">
        <v>2</v>
      </c>
      <c r="V407" s="3">
        <v>1407</v>
      </c>
      <c r="W407" s="3">
        <v>1886</v>
      </c>
      <c r="X407" s="3"/>
      <c r="Y407" s="17">
        <v>1998</v>
      </c>
      <c r="Z407" s="3">
        <v>19</v>
      </c>
      <c r="AA407" s="3"/>
      <c r="AB407" s="3">
        <f t="shared" si="252"/>
        <v>2814</v>
      </c>
      <c r="AC407" s="3"/>
      <c r="AD407" s="23">
        <v>19</v>
      </c>
      <c r="AE407" s="23"/>
      <c r="AF407" s="23"/>
      <c r="AG407" s="3">
        <f t="shared" si="253"/>
        <v>21814</v>
      </c>
      <c r="AH407" s="23" t="s">
        <v>33</v>
      </c>
      <c r="AI407" s="3">
        <v>19</v>
      </c>
    </row>
    <row r="408" spans="1:35" x14ac:dyDescent="0.2">
      <c r="A408" s="3">
        <v>20</v>
      </c>
      <c r="B408" s="23" t="s">
        <v>35</v>
      </c>
      <c r="C408" s="23">
        <v>15</v>
      </c>
      <c r="D408" s="161"/>
      <c r="E408" s="23"/>
      <c r="F408" s="126"/>
      <c r="G408" s="3"/>
      <c r="H408" s="3"/>
      <c r="I408" s="3"/>
      <c r="J408" s="3"/>
      <c r="K408" s="3"/>
      <c r="L408" s="3"/>
      <c r="M408" s="3"/>
      <c r="N408" s="161">
        <v>10500</v>
      </c>
      <c r="O408" s="23"/>
      <c r="P408" s="3"/>
      <c r="Q408" s="42"/>
      <c r="R408" s="42"/>
      <c r="S408" s="3" t="s">
        <v>40</v>
      </c>
      <c r="T408" s="3" t="s">
        <v>220</v>
      </c>
      <c r="U408" s="3">
        <v>1</v>
      </c>
      <c r="V408" s="3">
        <v>1044</v>
      </c>
      <c r="W408" s="3">
        <v>1887</v>
      </c>
      <c r="X408" s="3"/>
      <c r="Y408" s="17">
        <v>1999</v>
      </c>
      <c r="Z408" s="3">
        <v>20</v>
      </c>
      <c r="AA408" s="3"/>
      <c r="AB408" s="3">
        <f t="shared" si="252"/>
        <v>1044</v>
      </c>
      <c r="AC408" s="3"/>
      <c r="AD408" s="23">
        <v>20</v>
      </c>
      <c r="AE408" s="23"/>
      <c r="AF408" s="23"/>
      <c r="AG408" s="3">
        <f t="shared" si="253"/>
        <v>11544</v>
      </c>
      <c r="AH408" s="23" t="s">
        <v>35</v>
      </c>
      <c r="AI408" s="3">
        <v>20</v>
      </c>
    </row>
    <row r="409" spans="1:35" x14ac:dyDescent="0.2">
      <c r="A409" s="3">
        <v>21</v>
      </c>
      <c r="B409" s="23" t="s">
        <v>32</v>
      </c>
      <c r="C409" s="23">
        <v>20</v>
      </c>
      <c r="D409" s="161"/>
      <c r="E409" s="23"/>
      <c r="F409" s="126"/>
      <c r="G409" s="3"/>
      <c r="H409" s="3"/>
      <c r="I409" s="3"/>
      <c r="J409" s="3"/>
      <c r="K409" s="3"/>
      <c r="L409" s="3"/>
      <c r="M409" s="3"/>
      <c r="N409" s="161">
        <v>30000</v>
      </c>
      <c r="O409" s="23"/>
      <c r="P409" s="3"/>
      <c r="Q409" s="42"/>
      <c r="R409" s="42"/>
      <c r="S409" s="3" t="s">
        <v>40</v>
      </c>
      <c r="T409" s="3" t="s">
        <v>220</v>
      </c>
      <c r="U409" s="3">
        <v>1.5</v>
      </c>
      <c r="V409" s="3">
        <v>1735</v>
      </c>
      <c r="W409" s="3">
        <v>1888</v>
      </c>
      <c r="X409" s="3"/>
      <c r="Y409" s="17">
        <v>2000</v>
      </c>
      <c r="Z409" s="3">
        <v>21</v>
      </c>
      <c r="AA409" s="3"/>
      <c r="AB409" s="3">
        <f t="shared" si="252"/>
        <v>2602.5</v>
      </c>
      <c r="AC409" s="3"/>
      <c r="AD409" s="23">
        <v>21</v>
      </c>
      <c r="AE409" s="23"/>
      <c r="AF409" s="23"/>
      <c r="AG409" s="3">
        <f t="shared" si="253"/>
        <v>32602.5</v>
      </c>
      <c r="AH409" s="23" t="s">
        <v>32</v>
      </c>
      <c r="AI409" s="3">
        <v>21</v>
      </c>
    </row>
    <row r="410" spans="1:35" x14ac:dyDescent="0.2">
      <c r="A410" s="3">
        <v>22</v>
      </c>
      <c r="B410" s="23" t="s">
        <v>14</v>
      </c>
      <c r="C410" s="23">
        <v>20</v>
      </c>
      <c r="D410" s="161"/>
      <c r="E410" s="23"/>
      <c r="F410" s="126"/>
      <c r="G410" s="3"/>
      <c r="H410" s="3"/>
      <c r="I410" s="3"/>
      <c r="J410" s="3"/>
      <c r="K410" s="3"/>
      <c r="L410" s="3"/>
      <c r="M410" s="3"/>
      <c r="N410" s="161">
        <v>48000</v>
      </c>
      <c r="O410" s="23"/>
      <c r="P410" s="3"/>
      <c r="Q410" s="42"/>
      <c r="R410" s="42"/>
      <c r="S410" s="3" t="s">
        <v>40</v>
      </c>
      <c r="T410" s="3" t="s">
        <v>221</v>
      </c>
      <c r="U410" s="3">
        <v>0</v>
      </c>
      <c r="V410" s="3">
        <v>1482</v>
      </c>
      <c r="W410" s="3">
        <v>2021</v>
      </c>
      <c r="X410" s="3"/>
      <c r="Y410" s="17">
        <v>2001</v>
      </c>
      <c r="Z410" s="3">
        <v>22</v>
      </c>
      <c r="AA410" s="3"/>
      <c r="AB410" s="3">
        <f t="shared" si="252"/>
        <v>0</v>
      </c>
      <c r="AC410" s="3"/>
      <c r="AD410" s="23">
        <v>22</v>
      </c>
      <c r="AE410" s="23"/>
      <c r="AF410" s="23"/>
      <c r="AG410" s="3">
        <f t="shared" si="253"/>
        <v>48000</v>
      </c>
      <c r="AH410" s="23" t="s">
        <v>14</v>
      </c>
      <c r="AI410" s="3">
        <v>22</v>
      </c>
    </row>
    <row r="411" spans="1:35" x14ac:dyDescent="0.2">
      <c r="A411" s="3">
        <v>23</v>
      </c>
      <c r="B411" s="23" t="s">
        <v>62</v>
      </c>
      <c r="C411" s="23">
        <v>20</v>
      </c>
      <c r="D411" s="161"/>
      <c r="E411" s="23"/>
      <c r="F411" s="126"/>
      <c r="G411" s="3"/>
      <c r="H411" s="3"/>
      <c r="I411" s="3"/>
      <c r="J411" s="3"/>
      <c r="K411" s="3"/>
      <c r="L411" s="3"/>
      <c r="M411" s="3"/>
      <c r="N411" s="161">
        <v>27000</v>
      </c>
      <c r="O411" s="23"/>
      <c r="P411" s="3"/>
      <c r="Q411" s="42"/>
      <c r="R411" s="42"/>
      <c r="S411" s="3" t="s">
        <v>40</v>
      </c>
      <c r="T411" s="3" t="s">
        <v>221</v>
      </c>
      <c r="U411" s="3">
        <v>2</v>
      </c>
      <c r="V411" s="3">
        <v>1331</v>
      </c>
      <c r="W411" s="3">
        <v>1889</v>
      </c>
      <c r="X411" s="3"/>
      <c r="Y411" s="17">
        <v>2002</v>
      </c>
      <c r="Z411" s="3">
        <v>23</v>
      </c>
      <c r="AA411" s="3"/>
      <c r="AB411" s="3">
        <f t="shared" si="252"/>
        <v>2662</v>
      </c>
      <c r="AC411" s="3"/>
      <c r="AD411" s="23">
        <v>23</v>
      </c>
      <c r="AE411" s="23"/>
      <c r="AF411" s="23"/>
      <c r="AG411" s="3">
        <f t="shared" si="253"/>
        <v>29662</v>
      </c>
      <c r="AH411" s="23" t="s">
        <v>62</v>
      </c>
      <c r="AI411" s="3">
        <v>23</v>
      </c>
    </row>
    <row r="412" spans="1:35" x14ac:dyDescent="0.2">
      <c r="A412" s="3">
        <v>24</v>
      </c>
      <c r="B412" s="23" t="s">
        <v>12</v>
      </c>
      <c r="C412" s="23">
        <v>15</v>
      </c>
      <c r="D412" s="161"/>
      <c r="E412" s="23"/>
      <c r="F412" s="126"/>
      <c r="G412" s="3"/>
      <c r="H412" s="3"/>
      <c r="I412" s="3"/>
      <c r="J412" s="3"/>
      <c r="K412" s="3"/>
      <c r="L412" s="3"/>
      <c r="M412" s="3"/>
      <c r="N412" s="161">
        <v>11500</v>
      </c>
      <c r="O412" s="23"/>
      <c r="P412" s="3"/>
      <c r="Q412" s="42"/>
      <c r="R412" s="42"/>
      <c r="S412" s="3" t="s">
        <v>40</v>
      </c>
      <c r="T412" s="3" t="s">
        <v>221</v>
      </c>
      <c r="U412" s="3">
        <v>1</v>
      </c>
      <c r="V412" s="3">
        <v>1017</v>
      </c>
      <c r="W412" s="3">
        <v>2011</v>
      </c>
      <c r="X412" s="3"/>
      <c r="Y412" s="17">
        <v>2003</v>
      </c>
      <c r="Z412" s="3">
        <v>24</v>
      </c>
      <c r="AA412" s="3"/>
      <c r="AB412" s="3">
        <f t="shared" si="252"/>
        <v>1017</v>
      </c>
      <c r="AC412" s="3"/>
      <c r="AD412" s="23">
        <v>24</v>
      </c>
      <c r="AE412" s="23"/>
      <c r="AF412" s="23"/>
      <c r="AG412" s="3">
        <f t="shared" si="253"/>
        <v>12517</v>
      </c>
      <c r="AH412" s="23" t="s">
        <v>12</v>
      </c>
      <c r="AI412" s="3">
        <v>24</v>
      </c>
    </row>
    <row r="413" spans="1:35" x14ac:dyDescent="0.2">
      <c r="A413" s="3">
        <v>25</v>
      </c>
      <c r="B413" s="23" t="s">
        <v>17</v>
      </c>
      <c r="C413" s="23">
        <v>20</v>
      </c>
      <c r="D413" s="161"/>
      <c r="E413" s="23"/>
      <c r="F413" s="126"/>
      <c r="G413" s="3"/>
      <c r="H413" s="3"/>
      <c r="I413" s="3"/>
      <c r="J413" s="3"/>
      <c r="K413" s="3"/>
      <c r="L413" s="3"/>
      <c r="M413" s="3"/>
      <c r="N413" s="161">
        <v>32500</v>
      </c>
      <c r="O413" s="23"/>
      <c r="P413" s="3"/>
      <c r="Q413" s="42"/>
      <c r="R413" s="42"/>
      <c r="S413" s="3" t="s">
        <v>40</v>
      </c>
      <c r="T413" s="3" t="s">
        <v>222</v>
      </c>
      <c r="U413" s="3">
        <v>1</v>
      </c>
      <c r="V413" s="3">
        <v>1587</v>
      </c>
      <c r="W413" s="3">
        <v>2010</v>
      </c>
      <c r="X413" s="3"/>
      <c r="Y413" s="17">
        <v>2004</v>
      </c>
      <c r="Z413" s="3">
        <v>25</v>
      </c>
      <c r="AA413" s="3"/>
      <c r="AB413" s="3">
        <f t="shared" si="252"/>
        <v>1587</v>
      </c>
      <c r="AC413" s="3"/>
      <c r="AD413" s="23">
        <v>25</v>
      </c>
      <c r="AE413" s="23"/>
      <c r="AF413" s="23"/>
      <c r="AG413" s="3">
        <f t="shared" si="253"/>
        <v>34087</v>
      </c>
      <c r="AH413" s="23" t="s">
        <v>17</v>
      </c>
      <c r="AI413" s="3">
        <v>25</v>
      </c>
    </row>
    <row r="414" spans="1:35" x14ac:dyDescent="0.2">
      <c r="A414" s="3">
        <v>26</v>
      </c>
      <c r="B414" s="23" t="s">
        <v>15</v>
      </c>
      <c r="C414" s="23">
        <v>20</v>
      </c>
      <c r="D414" s="161"/>
      <c r="E414" s="23"/>
      <c r="F414" s="126"/>
      <c r="G414" s="3"/>
      <c r="H414" s="3"/>
      <c r="I414" s="3"/>
      <c r="J414" s="3"/>
      <c r="K414" s="3"/>
      <c r="L414" s="3"/>
      <c r="M414" s="3"/>
      <c r="N414" s="161">
        <v>55000</v>
      </c>
      <c r="O414" s="23"/>
      <c r="P414" s="3"/>
      <c r="Q414" s="42"/>
      <c r="R414" s="42"/>
      <c r="S414" s="3" t="s">
        <v>40</v>
      </c>
      <c r="T414" s="3" t="s">
        <v>222</v>
      </c>
      <c r="U414" s="3">
        <v>1</v>
      </c>
      <c r="V414" s="3">
        <v>1627</v>
      </c>
      <c r="W414" s="3">
        <v>2012</v>
      </c>
      <c r="X414" s="3"/>
      <c r="Y414" s="17">
        <v>2005</v>
      </c>
      <c r="Z414" s="3">
        <v>26</v>
      </c>
      <c r="AA414" s="3"/>
      <c r="AB414" s="3">
        <f t="shared" si="252"/>
        <v>1627</v>
      </c>
      <c r="AC414" s="3"/>
      <c r="AD414" s="23">
        <v>26</v>
      </c>
      <c r="AE414" s="23"/>
      <c r="AF414" s="23"/>
      <c r="AG414" s="3">
        <f t="shared" si="253"/>
        <v>56627</v>
      </c>
      <c r="AH414" s="23" t="s">
        <v>15</v>
      </c>
      <c r="AI414" s="3">
        <v>26</v>
      </c>
    </row>
    <row r="415" spans="1:35" x14ac:dyDescent="0.2">
      <c r="A415" s="3">
        <v>27</v>
      </c>
      <c r="B415" s="23" t="s">
        <v>31</v>
      </c>
      <c r="C415" s="23">
        <v>20</v>
      </c>
      <c r="D415" s="161"/>
      <c r="E415" s="23"/>
      <c r="F415" s="126"/>
      <c r="G415" s="3"/>
      <c r="H415" s="3"/>
      <c r="I415" s="3"/>
      <c r="J415" s="3"/>
      <c r="K415" s="3"/>
      <c r="L415" s="3"/>
      <c r="M415" s="3"/>
      <c r="N415" s="161">
        <v>43000</v>
      </c>
      <c r="O415" s="23"/>
      <c r="P415" s="3"/>
      <c r="Q415" s="42"/>
      <c r="R415" s="42"/>
      <c r="S415" s="3" t="s">
        <v>40</v>
      </c>
      <c r="T415" s="3" t="s">
        <v>222</v>
      </c>
      <c r="U415" s="3">
        <v>1</v>
      </c>
      <c r="V415" s="3">
        <v>1595</v>
      </c>
      <c r="W415" s="3">
        <v>2013</v>
      </c>
      <c r="X415" s="3"/>
      <c r="Y415" s="17">
        <v>2006</v>
      </c>
      <c r="Z415" s="3">
        <v>27</v>
      </c>
      <c r="AA415" s="3"/>
      <c r="AB415" s="3">
        <f t="shared" si="252"/>
        <v>1595</v>
      </c>
      <c r="AC415" s="3"/>
      <c r="AD415" s="23">
        <v>27</v>
      </c>
      <c r="AE415" s="23"/>
      <c r="AF415" s="23"/>
      <c r="AG415" s="3">
        <f t="shared" si="253"/>
        <v>44595</v>
      </c>
      <c r="AH415" s="23" t="s">
        <v>31</v>
      </c>
      <c r="AI415" s="3">
        <v>27</v>
      </c>
    </row>
    <row r="416" spans="1:35" x14ac:dyDescent="0.2">
      <c r="A416" s="3">
        <v>28</v>
      </c>
      <c r="B416" s="23" t="s">
        <v>7</v>
      </c>
      <c r="C416" s="23">
        <v>20</v>
      </c>
      <c r="D416" s="161"/>
      <c r="E416" s="23"/>
      <c r="F416" s="126"/>
      <c r="G416" s="3"/>
      <c r="H416" s="3"/>
      <c r="I416" s="3"/>
      <c r="J416" s="3"/>
      <c r="K416" s="3"/>
      <c r="L416" s="3"/>
      <c r="M416" s="3"/>
      <c r="N416" s="161">
        <v>85000</v>
      </c>
      <c r="O416" s="23"/>
      <c r="P416" s="3"/>
      <c r="Q416" s="42"/>
      <c r="R416" s="42"/>
      <c r="S416" s="3" t="s">
        <v>40</v>
      </c>
      <c r="T416" s="3" t="s">
        <v>223</v>
      </c>
      <c r="U416" s="3">
        <v>1.5</v>
      </c>
      <c r="V416" s="3">
        <v>1704</v>
      </c>
      <c r="W416" s="3">
        <v>2014</v>
      </c>
      <c r="X416" s="3"/>
      <c r="Y416" s="17">
        <v>2007</v>
      </c>
      <c r="Z416" s="3">
        <v>28</v>
      </c>
      <c r="AA416" s="3"/>
      <c r="AB416" s="3">
        <f t="shared" si="252"/>
        <v>2556</v>
      </c>
      <c r="AC416" s="3"/>
      <c r="AD416" s="23">
        <v>28</v>
      </c>
      <c r="AE416" s="23"/>
      <c r="AF416" s="23"/>
      <c r="AG416" s="3">
        <f t="shared" si="253"/>
        <v>87556</v>
      </c>
      <c r="AH416" s="23" t="s">
        <v>7</v>
      </c>
      <c r="AI416" s="3">
        <v>28</v>
      </c>
    </row>
    <row r="417" spans="1:35" x14ac:dyDescent="0.2">
      <c r="A417" s="3">
        <v>29</v>
      </c>
      <c r="B417" s="23" t="s">
        <v>18</v>
      </c>
      <c r="C417" s="23">
        <v>21</v>
      </c>
      <c r="D417" s="161"/>
      <c r="E417" s="23"/>
      <c r="F417" s="126"/>
      <c r="G417" s="3"/>
      <c r="H417" s="3"/>
      <c r="I417" s="3"/>
      <c r="J417" s="3"/>
      <c r="K417" s="3"/>
      <c r="L417" s="3"/>
      <c r="M417" s="3"/>
      <c r="N417" s="161">
        <v>120000</v>
      </c>
      <c r="O417" s="23"/>
      <c r="P417" s="3"/>
      <c r="Q417" s="42"/>
      <c r="R417" s="42"/>
      <c r="S417" s="3" t="s">
        <v>40</v>
      </c>
      <c r="T417" s="3" t="s">
        <v>223</v>
      </c>
      <c r="U417" s="3">
        <v>5.62</v>
      </c>
      <c r="V417" s="3">
        <v>1435</v>
      </c>
      <c r="W417" s="3">
        <v>2015</v>
      </c>
      <c r="X417" s="3"/>
      <c r="Y417" s="17">
        <v>2008</v>
      </c>
      <c r="Z417" s="3">
        <v>29</v>
      </c>
      <c r="AA417" s="3"/>
      <c r="AB417" s="3">
        <f t="shared" si="252"/>
        <v>8064.7</v>
      </c>
      <c r="AC417" s="3"/>
      <c r="AD417" s="23">
        <v>29</v>
      </c>
      <c r="AE417" s="23"/>
      <c r="AF417" s="23"/>
      <c r="AG417" s="3">
        <f t="shared" si="253"/>
        <v>128064.7</v>
      </c>
      <c r="AH417" s="23" t="s">
        <v>18</v>
      </c>
      <c r="AI417" s="3">
        <v>29</v>
      </c>
    </row>
    <row r="418" spans="1:35" x14ac:dyDescent="0.2">
      <c r="A418" s="3">
        <v>30</v>
      </c>
      <c r="B418" s="3" t="s">
        <v>65</v>
      </c>
      <c r="C418" s="3">
        <v>20</v>
      </c>
      <c r="D418" s="161"/>
      <c r="E418" s="23"/>
      <c r="F418" s="126"/>
      <c r="G418" s="3"/>
      <c r="H418" s="3"/>
      <c r="I418" s="3"/>
      <c r="J418" s="3"/>
      <c r="K418" s="3"/>
      <c r="L418" s="3"/>
      <c r="M418" s="3"/>
      <c r="N418" s="161">
        <v>46500</v>
      </c>
      <c r="O418" s="23"/>
      <c r="P418" s="3"/>
      <c r="Q418" s="42"/>
      <c r="R418" s="42"/>
      <c r="S418" s="3" t="s">
        <v>40</v>
      </c>
      <c r="T418" s="3" t="s">
        <v>224</v>
      </c>
      <c r="U418" s="3">
        <v>1.5</v>
      </c>
      <c r="V418" s="3">
        <v>1351</v>
      </c>
      <c r="W418" s="3">
        <v>2016</v>
      </c>
      <c r="X418" s="3"/>
      <c r="Y418" s="17">
        <v>2009</v>
      </c>
      <c r="Z418" s="3">
        <v>30</v>
      </c>
      <c r="AA418" s="3"/>
      <c r="AB418" s="3">
        <f t="shared" si="252"/>
        <v>2026.5</v>
      </c>
      <c r="AC418" s="3"/>
      <c r="AD418" s="23">
        <v>30</v>
      </c>
      <c r="AE418" s="23"/>
      <c r="AF418" s="23"/>
      <c r="AG418" s="3">
        <f t="shared" si="253"/>
        <v>48526.5</v>
      </c>
      <c r="AH418" s="3" t="s">
        <v>65</v>
      </c>
      <c r="AI418" s="3">
        <v>30</v>
      </c>
    </row>
    <row r="419" spans="1:35" x14ac:dyDescent="0.2">
      <c r="A419" s="3">
        <v>31</v>
      </c>
      <c r="B419" s="3" t="s">
        <v>26</v>
      </c>
      <c r="C419" s="3">
        <v>20</v>
      </c>
      <c r="D419" s="161"/>
      <c r="E419" s="23"/>
      <c r="F419" s="127"/>
      <c r="G419" s="3"/>
      <c r="H419" s="3"/>
      <c r="I419" s="3"/>
      <c r="J419" s="3"/>
      <c r="K419" s="3"/>
      <c r="L419" s="3"/>
      <c r="M419" s="3"/>
      <c r="N419" s="161">
        <v>51000</v>
      </c>
      <c r="O419" s="23"/>
      <c r="P419" s="3"/>
      <c r="Q419" s="42"/>
      <c r="R419" s="42"/>
      <c r="S419" s="3" t="s">
        <v>40</v>
      </c>
      <c r="T419" s="3" t="s">
        <v>224</v>
      </c>
      <c r="U419" s="3">
        <v>2.5</v>
      </c>
      <c r="V419" s="3">
        <v>1518</v>
      </c>
      <c r="W419" s="3">
        <v>2017</v>
      </c>
      <c r="X419" s="3"/>
      <c r="Y419" s="17">
        <v>2010</v>
      </c>
      <c r="Z419" s="3">
        <v>31</v>
      </c>
      <c r="AA419" s="3"/>
      <c r="AB419" s="3">
        <f t="shared" si="252"/>
        <v>3795</v>
      </c>
      <c r="AC419" s="3"/>
      <c r="AD419" s="23">
        <v>31</v>
      </c>
      <c r="AE419" s="23"/>
      <c r="AF419" s="23"/>
      <c r="AG419" s="3">
        <f t="shared" si="253"/>
        <v>54795</v>
      </c>
      <c r="AH419" s="3" t="s">
        <v>26</v>
      </c>
      <c r="AI419" s="3">
        <v>31</v>
      </c>
    </row>
    <row r="420" spans="1:35" x14ac:dyDescent="0.2">
      <c r="A420" s="3">
        <v>32</v>
      </c>
      <c r="B420" s="3" t="s">
        <v>38</v>
      </c>
      <c r="C420" s="3">
        <v>15</v>
      </c>
      <c r="D420" s="161"/>
      <c r="E420" s="23"/>
      <c r="F420" s="127"/>
      <c r="G420" s="3"/>
      <c r="H420" s="3"/>
      <c r="I420" s="3"/>
      <c r="J420" s="3"/>
      <c r="K420" s="3"/>
      <c r="L420" s="3"/>
      <c r="M420" s="3"/>
      <c r="N420" s="161">
        <v>12500</v>
      </c>
      <c r="O420" s="23"/>
      <c r="P420" s="3"/>
      <c r="Q420" s="42"/>
      <c r="R420" s="42"/>
      <c r="S420" s="3" t="s">
        <v>40</v>
      </c>
      <c r="T420" s="3" t="s">
        <v>225</v>
      </c>
      <c r="U420" s="3">
        <v>1</v>
      </c>
      <c r="V420" s="3">
        <v>1020</v>
      </c>
      <c r="W420" s="3">
        <v>2018</v>
      </c>
      <c r="X420" s="3"/>
      <c r="Y420" s="17">
        <v>2011</v>
      </c>
      <c r="Z420" s="3">
        <v>32</v>
      </c>
      <c r="AA420" s="3"/>
      <c r="AB420" s="3">
        <f t="shared" si="252"/>
        <v>1020</v>
      </c>
      <c r="AC420" s="3"/>
      <c r="AD420" s="23">
        <v>32</v>
      </c>
      <c r="AE420" s="23"/>
      <c r="AF420" s="23"/>
      <c r="AG420" s="3">
        <f t="shared" si="253"/>
        <v>13520</v>
      </c>
      <c r="AH420" s="3" t="s">
        <v>38</v>
      </c>
      <c r="AI420" s="3">
        <v>32</v>
      </c>
    </row>
    <row r="421" spans="1:35" x14ac:dyDescent="0.2">
      <c r="A421" s="3">
        <v>33</v>
      </c>
      <c r="B421" s="3" t="s">
        <v>7</v>
      </c>
      <c r="C421" s="3">
        <v>20</v>
      </c>
      <c r="D421" s="161"/>
      <c r="E421" s="23"/>
      <c r="F421" s="127"/>
      <c r="G421" s="3"/>
      <c r="H421" s="3"/>
      <c r="I421" s="3"/>
      <c r="J421" s="3"/>
      <c r="K421" s="3"/>
      <c r="L421" s="3"/>
      <c r="M421" s="3"/>
      <c r="N421" s="161">
        <v>85000</v>
      </c>
      <c r="O421" s="23"/>
      <c r="P421" s="3"/>
      <c r="Q421" s="42"/>
      <c r="R421" s="42"/>
      <c r="S421" s="3" t="s">
        <v>40</v>
      </c>
      <c r="T421" s="3" t="s">
        <v>226</v>
      </c>
      <c r="U421" s="3">
        <v>1.5</v>
      </c>
      <c r="V421" s="3">
        <v>1553</v>
      </c>
      <c r="W421" s="3">
        <v>2019</v>
      </c>
      <c r="X421" s="3"/>
      <c r="Y421" s="17">
        <v>2012</v>
      </c>
      <c r="Z421" s="3">
        <v>33</v>
      </c>
      <c r="AA421" s="3"/>
      <c r="AB421" s="3">
        <f t="shared" si="252"/>
        <v>2329.5</v>
      </c>
      <c r="AC421" s="3"/>
      <c r="AD421" s="23">
        <v>33</v>
      </c>
      <c r="AE421" s="23"/>
      <c r="AF421" s="23"/>
      <c r="AG421" s="3">
        <f t="shared" si="253"/>
        <v>87329.5</v>
      </c>
      <c r="AH421" s="3" t="s">
        <v>7</v>
      </c>
      <c r="AI421" s="3">
        <v>33</v>
      </c>
    </row>
    <row r="422" spans="1:35" x14ac:dyDescent="0.2">
      <c r="A422" s="3">
        <v>34</v>
      </c>
      <c r="B422" s="3" t="s">
        <v>21</v>
      </c>
      <c r="C422" s="3">
        <v>20</v>
      </c>
      <c r="D422" s="161"/>
      <c r="E422" s="23"/>
      <c r="F422" s="127"/>
      <c r="G422" s="3"/>
      <c r="H422" s="3"/>
      <c r="I422" s="3"/>
      <c r="J422" s="3"/>
      <c r="K422" s="3"/>
      <c r="L422" s="3"/>
      <c r="M422" s="3"/>
      <c r="N422" s="161">
        <v>60000</v>
      </c>
      <c r="O422" s="23"/>
      <c r="P422" s="3"/>
      <c r="Q422" s="42"/>
      <c r="R422" s="42"/>
      <c r="S422" s="3" t="s">
        <v>40</v>
      </c>
      <c r="T422" s="3" t="s">
        <v>226</v>
      </c>
      <c r="U422" s="3">
        <v>2.5</v>
      </c>
      <c r="V422" s="3">
        <v>1663</v>
      </c>
      <c r="W422" s="3">
        <v>2020</v>
      </c>
      <c r="X422" s="3"/>
      <c r="Y422" s="17">
        <v>2013</v>
      </c>
      <c r="Z422" s="3">
        <v>34</v>
      </c>
      <c r="AA422" s="3"/>
      <c r="AB422" s="3">
        <f>(U422*V422)+1500</f>
        <v>5657.5</v>
      </c>
      <c r="AC422" s="3"/>
      <c r="AD422" s="23">
        <v>34</v>
      </c>
      <c r="AE422" s="23"/>
      <c r="AF422" s="23"/>
      <c r="AG422" s="3">
        <f t="shared" si="253"/>
        <v>65657.5</v>
      </c>
      <c r="AH422" s="3" t="s">
        <v>21</v>
      </c>
      <c r="AI422" s="3">
        <v>34</v>
      </c>
    </row>
    <row r="423" spans="1:35" x14ac:dyDescent="0.2">
      <c r="A423" s="3">
        <v>35</v>
      </c>
      <c r="B423" s="3" t="s">
        <v>15</v>
      </c>
      <c r="C423" s="3">
        <v>20</v>
      </c>
      <c r="D423" s="161"/>
      <c r="E423" s="3"/>
      <c r="F423" s="127"/>
      <c r="G423" s="3"/>
      <c r="H423" s="3"/>
      <c r="I423" s="3"/>
      <c r="J423" s="3"/>
      <c r="K423" s="3"/>
      <c r="L423" s="3"/>
      <c r="M423" s="3"/>
      <c r="N423" s="161">
        <f>55000+1086</f>
        <v>56086</v>
      </c>
      <c r="O423" s="23"/>
      <c r="P423" s="3"/>
      <c r="Q423" s="42"/>
      <c r="R423" s="42"/>
      <c r="S423" s="3" t="s">
        <v>40</v>
      </c>
      <c r="T423" s="3" t="s">
        <v>227</v>
      </c>
      <c r="U423" s="3">
        <v>1</v>
      </c>
      <c r="V423" s="3">
        <v>1779</v>
      </c>
      <c r="W423" s="3">
        <v>2028</v>
      </c>
      <c r="X423" s="3"/>
      <c r="Y423" s="17">
        <v>2047</v>
      </c>
      <c r="Z423" s="3">
        <v>35</v>
      </c>
      <c r="AA423" s="3"/>
      <c r="AB423" s="3">
        <f t="shared" si="252"/>
        <v>1779</v>
      </c>
      <c r="AC423" s="3"/>
      <c r="AD423" s="23">
        <v>35</v>
      </c>
      <c r="AE423" s="23"/>
      <c r="AF423" s="23"/>
      <c r="AG423" s="3">
        <f t="shared" si="253"/>
        <v>57865</v>
      </c>
      <c r="AH423" s="3" t="s">
        <v>15</v>
      </c>
      <c r="AI423" s="3">
        <v>35</v>
      </c>
    </row>
    <row r="424" spans="1:35" x14ac:dyDescent="0.2">
      <c r="A424" s="3">
        <v>36</v>
      </c>
      <c r="B424" s="3" t="s">
        <v>17</v>
      </c>
      <c r="C424" s="3">
        <v>20</v>
      </c>
      <c r="D424" s="161"/>
      <c r="E424" s="3"/>
      <c r="F424" s="127"/>
      <c r="G424" s="3"/>
      <c r="H424" s="3"/>
      <c r="I424" s="3"/>
      <c r="J424" s="3"/>
      <c r="K424" s="3"/>
      <c r="L424" s="3"/>
      <c r="M424" s="3"/>
      <c r="N424" s="165">
        <v>32500</v>
      </c>
      <c r="O424" s="23"/>
      <c r="P424" s="3"/>
      <c r="Q424" s="42"/>
      <c r="R424" s="42"/>
      <c r="S424" s="3" t="s">
        <v>40</v>
      </c>
      <c r="T424" s="3" t="s">
        <v>228</v>
      </c>
      <c r="U424" s="3">
        <v>1</v>
      </c>
      <c r="V424" s="3">
        <v>1503</v>
      </c>
      <c r="W424" s="3">
        <v>2022</v>
      </c>
      <c r="X424" s="3"/>
      <c r="Y424" s="17">
        <v>2026</v>
      </c>
      <c r="Z424" s="3">
        <v>36</v>
      </c>
      <c r="AA424" s="3"/>
      <c r="AB424" s="3">
        <f t="shared" si="252"/>
        <v>1503</v>
      </c>
      <c r="AC424" s="3"/>
      <c r="AD424" s="23">
        <v>36</v>
      </c>
      <c r="AE424" s="23"/>
      <c r="AF424" s="23"/>
      <c r="AG424" s="3">
        <f t="shared" si="253"/>
        <v>34003</v>
      </c>
      <c r="AH424" s="3" t="s">
        <v>17</v>
      </c>
      <c r="AI424" s="3">
        <v>36</v>
      </c>
    </row>
    <row r="425" spans="1:35" x14ac:dyDescent="0.2">
      <c r="A425" s="3">
        <v>37</v>
      </c>
      <c r="B425" s="3" t="s">
        <v>15</v>
      </c>
      <c r="C425" s="3">
        <v>20</v>
      </c>
      <c r="D425" s="17"/>
      <c r="E425" s="3"/>
      <c r="F425" s="3"/>
      <c r="G425" s="3"/>
      <c r="H425" s="3"/>
      <c r="I425" s="3"/>
      <c r="J425" s="3"/>
      <c r="K425" s="3"/>
      <c r="L425" s="3"/>
      <c r="M425" s="3"/>
      <c r="N425" s="161">
        <v>55000</v>
      </c>
      <c r="O425" s="23"/>
      <c r="P425" s="3"/>
      <c r="Q425" s="42"/>
      <c r="R425" s="42"/>
      <c r="S425" s="3" t="s">
        <v>40</v>
      </c>
      <c r="T425" s="3" t="s">
        <v>228</v>
      </c>
      <c r="U425" s="3">
        <v>1</v>
      </c>
      <c r="V425" s="3">
        <v>1472</v>
      </c>
      <c r="W425" s="3">
        <v>2023</v>
      </c>
      <c r="X425" s="3"/>
      <c r="Y425" s="17">
        <v>2027</v>
      </c>
      <c r="Z425" s="3">
        <v>37</v>
      </c>
      <c r="AA425" s="3"/>
      <c r="AB425" s="3">
        <f t="shared" si="252"/>
        <v>1472</v>
      </c>
      <c r="AC425" s="3"/>
      <c r="AD425" s="23">
        <v>37</v>
      </c>
      <c r="AE425" s="23"/>
      <c r="AF425" s="23"/>
      <c r="AG425" s="3">
        <f t="shared" si="253"/>
        <v>56472</v>
      </c>
      <c r="AH425" s="3" t="s">
        <v>15</v>
      </c>
      <c r="AI425" s="3">
        <v>37</v>
      </c>
    </row>
    <row r="426" spans="1:35" x14ac:dyDescent="0.2">
      <c r="A426" s="3">
        <v>38</v>
      </c>
      <c r="B426" s="3" t="s">
        <v>166</v>
      </c>
      <c r="C426" s="3">
        <v>20</v>
      </c>
      <c r="D426" s="17"/>
      <c r="E426" s="3"/>
      <c r="F426" s="3"/>
      <c r="G426" s="3"/>
      <c r="H426" s="3"/>
      <c r="I426" s="3"/>
      <c r="J426" s="3"/>
      <c r="K426" s="3"/>
      <c r="L426" s="3"/>
      <c r="M426" s="3"/>
      <c r="N426" s="161">
        <v>31500</v>
      </c>
      <c r="O426" s="23"/>
      <c r="P426" s="3"/>
      <c r="Q426" s="42"/>
      <c r="R426" s="42"/>
      <c r="S426" s="3" t="s">
        <v>40</v>
      </c>
      <c r="T426" s="3" t="s">
        <v>228</v>
      </c>
      <c r="U426" s="3">
        <v>1</v>
      </c>
      <c r="V426" s="3">
        <v>1413</v>
      </c>
      <c r="W426" s="3">
        <v>2024</v>
      </c>
      <c r="X426" s="3"/>
      <c r="Y426" s="17">
        <v>2028</v>
      </c>
      <c r="Z426" s="3">
        <v>38</v>
      </c>
      <c r="AA426" s="3"/>
      <c r="AB426" s="3">
        <f t="shared" si="252"/>
        <v>1413</v>
      </c>
      <c r="AC426" s="3"/>
      <c r="AD426" s="23">
        <v>38</v>
      </c>
      <c r="AE426" s="23"/>
      <c r="AF426" s="23"/>
      <c r="AG426" s="3">
        <f t="shared" si="253"/>
        <v>32913</v>
      </c>
      <c r="AH426" s="3" t="s">
        <v>166</v>
      </c>
      <c r="AI426" s="3">
        <v>38</v>
      </c>
    </row>
    <row r="427" spans="1:35" x14ac:dyDescent="0.2">
      <c r="A427" s="3">
        <v>39</v>
      </c>
      <c r="B427" s="94" t="s">
        <v>16</v>
      </c>
      <c r="C427" s="94">
        <v>15</v>
      </c>
      <c r="D427" s="187">
        <v>99234</v>
      </c>
      <c r="E427" s="94">
        <v>56978</v>
      </c>
      <c r="F427" s="3">
        <f t="shared" ref="F427" si="254">(C427*472)+E427</f>
        <v>64058</v>
      </c>
      <c r="G427" s="94"/>
      <c r="H427" s="94">
        <v>68000</v>
      </c>
      <c r="I427" s="94"/>
      <c r="J427" s="94"/>
      <c r="K427" s="94">
        <v>67000</v>
      </c>
      <c r="L427" s="94"/>
      <c r="M427" s="94"/>
      <c r="N427" s="174">
        <v>65000</v>
      </c>
      <c r="O427" s="23">
        <f t="shared" ref="O427" si="255">(C427*472)+N427</f>
        <v>72080</v>
      </c>
      <c r="P427" s="128">
        <f t="shared" ref="P427" si="256">(O427-F427)/F427*100</f>
        <v>12.52302600768054</v>
      </c>
      <c r="Q427" s="42">
        <f>(D427-O427)/O427*100</f>
        <v>37.672031076581575</v>
      </c>
      <c r="R427" s="108"/>
      <c r="S427" s="94" t="s">
        <v>40</v>
      </c>
      <c r="T427" s="94" t="s">
        <v>228</v>
      </c>
      <c r="U427" s="94">
        <v>3.25</v>
      </c>
      <c r="V427" s="94">
        <v>1325</v>
      </c>
      <c r="W427" s="94">
        <v>2025</v>
      </c>
      <c r="X427" s="94"/>
      <c r="Y427" s="187">
        <v>2029</v>
      </c>
      <c r="Z427" s="3">
        <v>39</v>
      </c>
      <c r="AA427" s="3"/>
      <c r="AB427" s="3">
        <f t="shared" si="252"/>
        <v>4306.25</v>
      </c>
      <c r="AC427" s="3"/>
      <c r="AD427" s="23">
        <v>39</v>
      </c>
      <c r="AE427" s="23"/>
      <c r="AF427" s="23"/>
      <c r="AG427" s="3">
        <f t="shared" si="253"/>
        <v>69306.25</v>
      </c>
      <c r="AH427" s="94" t="s">
        <v>16</v>
      </c>
      <c r="AI427" s="3">
        <v>39</v>
      </c>
    </row>
    <row r="428" spans="1:35" x14ac:dyDescent="0.2">
      <c r="A428" s="106">
        <v>40</v>
      </c>
      <c r="B428" s="94" t="s">
        <v>31</v>
      </c>
      <c r="C428" s="94">
        <v>20</v>
      </c>
      <c r="D428" s="187"/>
      <c r="E428" s="94"/>
      <c r="F428" s="3"/>
      <c r="G428" s="94"/>
      <c r="H428" s="94"/>
      <c r="I428" s="94"/>
      <c r="J428" s="94"/>
      <c r="K428" s="94"/>
      <c r="L428" s="94"/>
      <c r="M428" s="94"/>
      <c r="N428" s="174">
        <v>43000</v>
      </c>
      <c r="O428" s="23"/>
      <c r="P428" s="128"/>
      <c r="Q428" s="42"/>
      <c r="R428" s="108"/>
      <c r="S428" s="94" t="s">
        <v>40</v>
      </c>
      <c r="T428" s="94" t="s">
        <v>229</v>
      </c>
      <c r="U428" s="94">
        <v>1</v>
      </c>
      <c r="V428" s="94">
        <v>1577</v>
      </c>
      <c r="W428" s="94">
        <v>2026</v>
      </c>
      <c r="X428" s="94"/>
      <c r="Y428" s="187">
        <v>2038</v>
      </c>
      <c r="Z428" s="3">
        <v>40</v>
      </c>
      <c r="AA428" s="3"/>
      <c r="AB428" s="3">
        <f t="shared" si="252"/>
        <v>1577</v>
      </c>
      <c r="AC428" s="3"/>
      <c r="AD428" s="23">
        <v>40</v>
      </c>
      <c r="AE428" s="23"/>
      <c r="AF428" s="23"/>
      <c r="AG428" s="3">
        <f t="shared" si="253"/>
        <v>44577</v>
      </c>
      <c r="AH428" s="94" t="s">
        <v>31</v>
      </c>
      <c r="AI428" s="106">
        <v>40</v>
      </c>
    </row>
    <row r="429" spans="1:35" x14ac:dyDescent="0.2">
      <c r="A429" s="3">
        <v>41</v>
      </c>
      <c r="B429" s="3" t="s">
        <v>15</v>
      </c>
      <c r="C429" s="3">
        <v>20</v>
      </c>
      <c r="D429" s="17"/>
      <c r="E429" s="3"/>
      <c r="F429" s="3"/>
      <c r="G429" s="3"/>
      <c r="H429" s="3"/>
      <c r="I429" s="3"/>
      <c r="J429" s="3"/>
      <c r="K429" s="3"/>
      <c r="L429" s="3"/>
      <c r="M429" s="3"/>
      <c r="N429" s="161">
        <v>55000</v>
      </c>
      <c r="O429" s="23"/>
      <c r="P429" s="128"/>
      <c r="Q429" s="42"/>
      <c r="R429" s="42"/>
      <c r="S429" s="3" t="s">
        <v>40</v>
      </c>
      <c r="T429" s="3" t="s">
        <v>229</v>
      </c>
      <c r="U429" s="3">
        <v>1</v>
      </c>
      <c r="V429" s="3">
        <v>1768</v>
      </c>
      <c r="W429" s="3">
        <v>2027</v>
      </c>
      <c r="X429" s="3"/>
      <c r="Y429" s="17">
        <v>2039</v>
      </c>
      <c r="Z429" s="3">
        <v>41</v>
      </c>
      <c r="AA429" s="3"/>
      <c r="AB429" s="3">
        <f t="shared" si="252"/>
        <v>1768</v>
      </c>
      <c r="AC429" s="3"/>
      <c r="AD429" s="23">
        <v>41</v>
      </c>
      <c r="AE429" s="23"/>
      <c r="AF429" s="23"/>
      <c r="AG429" s="3">
        <f t="shared" si="253"/>
        <v>56768</v>
      </c>
      <c r="AH429" s="3" t="s">
        <v>15</v>
      </c>
      <c r="AI429" s="3">
        <v>41</v>
      </c>
    </row>
    <row r="430" spans="1:35" x14ac:dyDescent="0.2">
      <c r="A430" s="3">
        <v>42</v>
      </c>
      <c r="B430" s="23" t="s">
        <v>35</v>
      </c>
      <c r="C430" s="3">
        <v>15</v>
      </c>
      <c r="D430" s="17"/>
      <c r="E430" s="3"/>
      <c r="F430" s="3"/>
      <c r="G430" s="3"/>
      <c r="H430" s="3"/>
      <c r="I430" s="3"/>
      <c r="J430" s="3"/>
      <c r="K430" s="3"/>
      <c r="L430" s="3"/>
      <c r="M430" s="3"/>
      <c r="N430" s="161">
        <v>10500</v>
      </c>
      <c r="O430" s="23"/>
      <c r="P430" s="128"/>
      <c r="Q430" s="42"/>
      <c r="R430" s="42"/>
      <c r="S430" s="3" t="s">
        <v>40</v>
      </c>
      <c r="T430" s="3" t="s">
        <v>240</v>
      </c>
      <c r="U430" s="3">
        <v>1</v>
      </c>
      <c r="V430" s="3">
        <v>1039</v>
      </c>
      <c r="W430" s="3">
        <v>2029</v>
      </c>
      <c r="X430" s="3"/>
      <c r="Y430" s="17">
        <v>2048</v>
      </c>
      <c r="Z430" s="3">
        <v>42</v>
      </c>
      <c r="AA430" s="3"/>
      <c r="AB430" s="3">
        <f t="shared" si="252"/>
        <v>1039</v>
      </c>
      <c r="AC430" s="3"/>
      <c r="AD430" s="23">
        <v>42</v>
      </c>
      <c r="AE430" s="23"/>
      <c r="AF430" s="23"/>
      <c r="AG430" s="3">
        <f t="shared" si="253"/>
        <v>11539</v>
      </c>
      <c r="AH430" s="23" t="s">
        <v>35</v>
      </c>
      <c r="AI430" s="3">
        <v>42</v>
      </c>
    </row>
    <row r="431" spans="1:35" x14ac:dyDescent="0.2">
      <c r="A431" s="3">
        <v>43</v>
      </c>
      <c r="B431" s="3" t="s">
        <v>14</v>
      </c>
      <c r="C431" s="3">
        <v>20</v>
      </c>
      <c r="D431" s="17"/>
      <c r="E431" s="3"/>
      <c r="F431" s="3"/>
      <c r="G431" s="3"/>
      <c r="H431" s="3"/>
      <c r="I431" s="3"/>
      <c r="J431" s="3"/>
      <c r="K431" s="3"/>
      <c r="L431" s="3"/>
      <c r="M431" s="3"/>
      <c r="N431" s="161">
        <v>48000</v>
      </c>
      <c r="O431" s="23"/>
      <c r="P431" s="128"/>
      <c r="Q431" s="42"/>
      <c r="R431" s="42"/>
      <c r="S431" s="3" t="s">
        <v>40</v>
      </c>
      <c r="T431" s="3" t="s">
        <v>240</v>
      </c>
      <c r="U431" s="3">
        <v>0</v>
      </c>
      <c r="V431" s="3">
        <v>1506</v>
      </c>
      <c r="W431" s="3">
        <v>2060</v>
      </c>
      <c r="X431" s="3"/>
      <c r="Y431" s="17">
        <v>2049</v>
      </c>
      <c r="Z431" s="3">
        <v>43</v>
      </c>
      <c r="AA431" s="3"/>
      <c r="AB431" s="3">
        <f t="shared" si="252"/>
        <v>0</v>
      </c>
      <c r="AC431" s="3"/>
      <c r="AD431" s="23">
        <v>43</v>
      </c>
      <c r="AE431" s="23"/>
      <c r="AF431" s="23"/>
      <c r="AG431" s="3">
        <f t="shared" si="253"/>
        <v>48000</v>
      </c>
      <c r="AH431" s="3" t="s">
        <v>14</v>
      </c>
      <c r="AI431" s="3">
        <v>43</v>
      </c>
    </row>
    <row r="432" spans="1:35" x14ac:dyDescent="0.2">
      <c r="A432" s="3">
        <v>44</v>
      </c>
      <c r="B432" s="3" t="s">
        <v>13</v>
      </c>
      <c r="C432" s="3">
        <v>15</v>
      </c>
      <c r="D432" s="17">
        <v>55433</v>
      </c>
      <c r="E432" s="3">
        <v>29693</v>
      </c>
      <c r="F432" s="3">
        <f>(C432*472)+E432</f>
        <v>36773</v>
      </c>
      <c r="G432" s="3">
        <v>37500</v>
      </c>
      <c r="H432" s="3"/>
      <c r="I432" s="3"/>
      <c r="J432" s="3"/>
      <c r="K432" s="3">
        <v>37000</v>
      </c>
      <c r="L432" s="3"/>
      <c r="M432" s="3"/>
      <c r="N432" s="161">
        <v>36700</v>
      </c>
      <c r="O432" s="23">
        <f>(C432*472)+N432</f>
        <v>43780</v>
      </c>
      <c r="P432" s="128">
        <f>(O432-F432)/F432*100</f>
        <v>19.054741250373915</v>
      </c>
      <c r="Q432" s="42">
        <f>(D432-O432)/O432*100</f>
        <v>26.617176793056192</v>
      </c>
      <c r="R432" s="42"/>
      <c r="S432" s="3" t="s">
        <v>40</v>
      </c>
      <c r="T432" s="3" t="s">
        <v>240</v>
      </c>
      <c r="U432" s="3">
        <v>1</v>
      </c>
      <c r="V432" s="3">
        <v>1031</v>
      </c>
      <c r="W432" s="3">
        <v>2061</v>
      </c>
      <c r="X432" s="3"/>
      <c r="Y432" s="17">
        <v>2050</v>
      </c>
      <c r="Z432" s="3">
        <v>44</v>
      </c>
      <c r="AA432" s="3"/>
      <c r="AB432" s="3">
        <f t="shared" si="252"/>
        <v>1031</v>
      </c>
      <c r="AC432" s="3"/>
      <c r="AD432" s="23">
        <v>44</v>
      </c>
      <c r="AE432" s="23"/>
      <c r="AF432" s="23"/>
      <c r="AG432" s="3">
        <f t="shared" si="253"/>
        <v>37731</v>
      </c>
      <c r="AH432" s="3" t="s">
        <v>13</v>
      </c>
      <c r="AI432" s="3">
        <v>44</v>
      </c>
    </row>
    <row r="433" spans="1:38" x14ac:dyDescent="0.2">
      <c r="A433" s="94">
        <v>45</v>
      </c>
      <c r="B433" s="94" t="s">
        <v>166</v>
      </c>
      <c r="C433" s="94">
        <v>20</v>
      </c>
      <c r="D433" s="187"/>
      <c r="E433" s="94"/>
      <c r="F433" s="94"/>
      <c r="G433" s="94"/>
      <c r="H433" s="94"/>
      <c r="I433" s="94"/>
      <c r="J433" s="94"/>
      <c r="K433" s="94"/>
      <c r="L433" s="94"/>
      <c r="M433" s="94"/>
      <c r="N433" s="174">
        <v>31500</v>
      </c>
      <c r="O433" s="27"/>
      <c r="P433" s="94"/>
      <c r="Q433" s="108"/>
      <c r="R433" s="108"/>
      <c r="S433" s="94" t="s">
        <v>40</v>
      </c>
      <c r="T433" s="94" t="s">
        <v>240</v>
      </c>
      <c r="U433" s="94">
        <v>1</v>
      </c>
      <c r="V433" s="94">
        <v>1333</v>
      </c>
      <c r="W433" s="94">
        <v>2062</v>
      </c>
      <c r="X433" s="94"/>
      <c r="Y433" s="187">
        <v>2051</v>
      </c>
      <c r="Z433" s="3">
        <v>45</v>
      </c>
      <c r="AA433" s="3"/>
      <c r="AB433" s="3">
        <f t="shared" si="252"/>
        <v>1333</v>
      </c>
      <c r="AC433" s="3"/>
      <c r="AD433" s="23">
        <v>45</v>
      </c>
      <c r="AE433" s="23"/>
      <c r="AF433" s="23"/>
      <c r="AG433" s="3">
        <f t="shared" si="253"/>
        <v>32833</v>
      </c>
      <c r="AH433" s="94" t="s">
        <v>166</v>
      </c>
      <c r="AI433" s="94">
        <v>45</v>
      </c>
    </row>
    <row r="434" spans="1:38" x14ac:dyDescent="0.2">
      <c r="A434" s="3">
        <v>46</v>
      </c>
      <c r="B434" s="3" t="s">
        <v>33</v>
      </c>
      <c r="C434" s="3">
        <v>20</v>
      </c>
      <c r="D434" s="17"/>
      <c r="E434" s="3"/>
      <c r="F434" s="3"/>
      <c r="G434" s="3"/>
      <c r="H434" s="3"/>
      <c r="I434" s="3"/>
      <c r="J434" s="3"/>
      <c r="K434" s="3"/>
      <c r="L434" s="3"/>
      <c r="M434" s="3"/>
      <c r="N434" s="161">
        <v>19000</v>
      </c>
      <c r="O434" s="23"/>
      <c r="P434" s="3"/>
      <c r="Q434" s="42"/>
      <c r="R434" s="42"/>
      <c r="S434" s="3" t="s">
        <v>40</v>
      </c>
      <c r="T434" s="3" t="s">
        <v>241</v>
      </c>
      <c r="U434" s="3">
        <v>2</v>
      </c>
      <c r="V434" s="3">
        <v>1324</v>
      </c>
      <c r="W434" s="3">
        <v>2063</v>
      </c>
      <c r="X434" s="3"/>
      <c r="Y434" s="17">
        <v>2056</v>
      </c>
      <c r="Z434" s="3">
        <v>46</v>
      </c>
      <c r="AA434" s="3"/>
      <c r="AB434" s="3">
        <f t="shared" si="252"/>
        <v>2648</v>
      </c>
      <c r="AC434" s="3"/>
      <c r="AD434" s="23">
        <v>46</v>
      </c>
      <c r="AE434" s="23"/>
      <c r="AF434" s="23"/>
      <c r="AG434" s="3">
        <f t="shared" si="253"/>
        <v>21648</v>
      </c>
      <c r="AH434" s="3" t="s">
        <v>33</v>
      </c>
      <c r="AI434" s="3">
        <v>46</v>
      </c>
    </row>
    <row r="435" spans="1:38" x14ac:dyDescent="0.2">
      <c r="A435" s="3">
        <v>47</v>
      </c>
      <c r="B435" s="3" t="s">
        <v>62</v>
      </c>
      <c r="C435" s="3">
        <v>20</v>
      </c>
      <c r="D435" s="17"/>
      <c r="E435" s="3"/>
      <c r="F435" s="3"/>
      <c r="G435" s="3"/>
      <c r="H435" s="3"/>
      <c r="I435" s="3"/>
      <c r="J435" s="3"/>
      <c r="K435" s="3"/>
      <c r="L435" s="3"/>
      <c r="M435" s="3"/>
      <c r="N435" s="161">
        <v>27000</v>
      </c>
      <c r="O435" s="23"/>
      <c r="P435" s="3"/>
      <c r="Q435" s="42"/>
      <c r="R435" s="42"/>
      <c r="S435" s="3" t="s">
        <v>40</v>
      </c>
      <c r="T435" s="3" t="s">
        <v>241</v>
      </c>
      <c r="U435" s="3">
        <v>2</v>
      </c>
      <c r="V435" s="3">
        <v>1304</v>
      </c>
      <c r="W435" s="3">
        <v>2064</v>
      </c>
      <c r="X435" s="3"/>
      <c r="Y435" s="17">
        <v>2057</v>
      </c>
      <c r="Z435" s="3">
        <v>47</v>
      </c>
      <c r="AA435" s="3"/>
      <c r="AB435" s="3">
        <f t="shared" si="252"/>
        <v>2608</v>
      </c>
      <c r="AC435" s="3"/>
      <c r="AD435" s="23">
        <v>47</v>
      </c>
      <c r="AE435" s="23"/>
      <c r="AF435" s="23"/>
      <c r="AG435" s="3">
        <f t="shared" si="253"/>
        <v>29608</v>
      </c>
      <c r="AH435" s="3" t="s">
        <v>62</v>
      </c>
      <c r="AI435" s="3">
        <v>47</v>
      </c>
    </row>
    <row r="436" spans="1:38" x14ac:dyDescent="0.2">
      <c r="A436" s="3">
        <v>48</v>
      </c>
      <c r="B436" s="3" t="s">
        <v>21</v>
      </c>
      <c r="C436" s="3">
        <v>20</v>
      </c>
      <c r="D436" s="17"/>
      <c r="E436" s="3"/>
      <c r="F436" s="3"/>
      <c r="G436" s="3"/>
      <c r="H436" s="3"/>
      <c r="I436" s="3"/>
      <c r="J436" s="3"/>
      <c r="K436" s="3"/>
      <c r="L436" s="3"/>
      <c r="M436" s="3"/>
      <c r="N436" s="161">
        <v>60000</v>
      </c>
      <c r="O436" s="23"/>
      <c r="P436" s="3"/>
      <c r="Q436" s="42"/>
      <c r="R436" s="42"/>
      <c r="S436" s="3" t="s">
        <v>40</v>
      </c>
      <c r="T436" s="3" t="s">
        <v>241</v>
      </c>
      <c r="U436" s="3">
        <v>2.5</v>
      </c>
      <c r="V436" s="3">
        <v>1668</v>
      </c>
      <c r="W436" s="3">
        <v>2065</v>
      </c>
      <c r="X436" s="3"/>
      <c r="Y436" s="17">
        <v>2058</v>
      </c>
      <c r="Z436" s="3">
        <v>48</v>
      </c>
      <c r="AA436" s="3"/>
      <c r="AB436" s="3">
        <f>(U436*V436)+1500</f>
        <v>5670</v>
      </c>
      <c r="AC436" s="3"/>
      <c r="AD436" s="23">
        <v>48</v>
      </c>
      <c r="AE436" s="23"/>
      <c r="AF436" s="23"/>
      <c r="AG436" s="3">
        <f t="shared" si="253"/>
        <v>65670</v>
      </c>
      <c r="AH436" s="3" t="s">
        <v>21</v>
      </c>
      <c r="AI436" s="3">
        <v>48</v>
      </c>
      <c r="AJ436" s="55">
        <v>2457952</v>
      </c>
      <c r="AK436" s="55">
        <v>2460023</v>
      </c>
      <c r="AL436" s="82">
        <f>AK436-AJ436</f>
        <v>2071</v>
      </c>
    </row>
    <row r="437" spans="1:38" x14ac:dyDescent="0.2">
      <c r="A437" s="3">
        <v>49</v>
      </c>
      <c r="B437" s="3" t="s">
        <v>75</v>
      </c>
      <c r="C437" s="3">
        <v>15</v>
      </c>
      <c r="D437" s="17"/>
      <c r="E437" s="3"/>
      <c r="F437" s="3"/>
      <c r="G437" s="3"/>
      <c r="H437" s="3"/>
      <c r="I437" s="3"/>
      <c r="J437" s="3"/>
      <c r="K437" s="3"/>
      <c r="L437" s="3"/>
      <c r="M437" s="3"/>
      <c r="N437" s="161">
        <v>71000</v>
      </c>
      <c r="O437" s="23"/>
      <c r="P437" s="3"/>
      <c r="Q437" s="42"/>
      <c r="R437" s="42"/>
      <c r="S437" s="3" t="s">
        <v>40</v>
      </c>
      <c r="T437" s="3" t="s">
        <v>242</v>
      </c>
      <c r="U437" s="3">
        <v>3</v>
      </c>
      <c r="V437" s="3">
        <v>1016</v>
      </c>
      <c r="W437" s="3">
        <v>2066</v>
      </c>
      <c r="X437" s="3"/>
      <c r="Y437" s="17">
        <v>2074</v>
      </c>
      <c r="Z437" s="3">
        <v>49</v>
      </c>
      <c r="AA437" s="3"/>
      <c r="AB437" s="3">
        <f>(U437*V437)+1500</f>
        <v>4548</v>
      </c>
      <c r="AC437" s="3"/>
      <c r="AD437" s="23"/>
      <c r="AE437" s="23"/>
      <c r="AF437" s="23"/>
      <c r="AG437" s="3">
        <f t="shared" si="253"/>
        <v>75548</v>
      </c>
      <c r="AH437" s="53"/>
      <c r="AI437" s="53"/>
    </row>
    <row r="438" spans="1:38" x14ac:dyDescent="0.2">
      <c r="A438" s="3">
        <v>50</v>
      </c>
      <c r="B438" s="3" t="s">
        <v>7</v>
      </c>
      <c r="C438" s="3">
        <v>20</v>
      </c>
      <c r="D438" s="17"/>
      <c r="E438" s="3"/>
      <c r="F438" s="3"/>
      <c r="G438" s="3"/>
      <c r="H438" s="3"/>
      <c r="I438" s="3"/>
      <c r="J438" s="3"/>
      <c r="K438" s="3"/>
      <c r="L438" s="3"/>
      <c r="M438" s="3"/>
      <c r="N438" s="161">
        <v>85000</v>
      </c>
      <c r="O438" s="23"/>
      <c r="P438" s="3"/>
      <c r="Q438" s="42"/>
      <c r="R438" s="42"/>
      <c r="S438" s="3" t="s">
        <v>40</v>
      </c>
      <c r="T438" s="3" t="s">
        <v>243</v>
      </c>
      <c r="U438" s="3">
        <v>1.5</v>
      </c>
      <c r="V438" s="3">
        <v>1715</v>
      </c>
      <c r="W438" s="3">
        <v>2067</v>
      </c>
      <c r="X438" s="3"/>
      <c r="Y438" s="17">
        <v>2075</v>
      </c>
      <c r="Z438" s="3">
        <v>50</v>
      </c>
      <c r="AA438" s="3"/>
      <c r="AB438" s="3">
        <f t="shared" si="252"/>
        <v>2572.5</v>
      </c>
      <c r="AC438" s="3"/>
      <c r="AD438" s="23">
        <v>49</v>
      </c>
      <c r="AE438" s="23"/>
      <c r="AF438" s="23"/>
      <c r="AG438" s="3">
        <f t="shared" si="253"/>
        <v>87572.5</v>
      </c>
      <c r="AL438" s="82">
        <v>1506</v>
      </c>
    </row>
    <row r="439" spans="1:38" x14ac:dyDescent="0.2">
      <c r="C439" s="38">
        <f>SUM(C389:C438)</f>
        <v>957</v>
      </c>
      <c r="N439" s="163">
        <f>SUM(N389:N438)</f>
        <v>2497286</v>
      </c>
      <c r="O439" s="23"/>
      <c r="P439" s="3"/>
      <c r="Q439" s="42"/>
      <c r="R439" s="42"/>
      <c r="S439" s="3"/>
      <c r="T439" s="3"/>
      <c r="U439" s="3"/>
      <c r="V439" s="3"/>
      <c r="W439" s="3"/>
      <c r="X439" s="3"/>
      <c r="Y439" s="17"/>
      <c r="Z439" s="3"/>
      <c r="AA439" s="3"/>
      <c r="AB439" s="97">
        <f>SUM(AB389:AB438)</f>
        <v>126373.15</v>
      </c>
      <c r="AC439" s="97"/>
      <c r="AD439" s="23"/>
      <c r="AE439" s="23"/>
      <c r="AF439" s="23"/>
      <c r="AG439" s="97">
        <f>SUM(AG389:AG438)</f>
        <v>2623659.15</v>
      </c>
      <c r="AH439" s="55">
        <v>2621638</v>
      </c>
    </row>
    <row r="440" spans="1:38" x14ac:dyDescent="0.2">
      <c r="A440" s="129"/>
      <c r="B440" s="129">
        <v>41699</v>
      </c>
    </row>
    <row r="441" spans="1:38" ht="89.25" x14ac:dyDescent="0.2">
      <c r="A441" s="131" t="s">
        <v>11</v>
      </c>
      <c r="B441" s="132" t="s">
        <v>0</v>
      </c>
      <c r="C441" s="132" t="s">
        <v>1</v>
      </c>
      <c r="D441" s="177" t="s">
        <v>49</v>
      </c>
      <c r="E441" s="132" t="s">
        <v>2</v>
      </c>
      <c r="F441" s="132" t="s">
        <v>52</v>
      </c>
      <c r="G441" s="132" t="s">
        <v>8</v>
      </c>
      <c r="H441" s="132" t="s">
        <v>9</v>
      </c>
      <c r="I441" s="132" t="s">
        <v>20</v>
      </c>
      <c r="J441" s="132" t="s">
        <v>23</v>
      </c>
      <c r="K441" s="132" t="s">
        <v>40</v>
      </c>
      <c r="L441" s="132" t="s">
        <v>57</v>
      </c>
      <c r="M441" s="132" t="s">
        <v>60</v>
      </c>
      <c r="N441" s="177" t="s">
        <v>29</v>
      </c>
      <c r="O441" s="132" t="s">
        <v>53</v>
      </c>
      <c r="P441" s="132" t="s">
        <v>5</v>
      </c>
      <c r="Q441" s="133" t="s">
        <v>50</v>
      </c>
      <c r="R441" s="133" t="s">
        <v>88</v>
      </c>
      <c r="S441" s="132" t="s">
        <v>6</v>
      </c>
      <c r="T441" s="132" t="s">
        <v>10</v>
      </c>
      <c r="U441" s="134" t="s">
        <v>244</v>
      </c>
      <c r="V441" s="135" t="s">
        <v>107</v>
      </c>
      <c r="W441" s="135" t="s">
        <v>109</v>
      </c>
      <c r="Y441" s="207" t="s">
        <v>165</v>
      </c>
      <c r="Z441" s="135"/>
      <c r="AA441" s="135"/>
      <c r="AB441" s="135"/>
      <c r="AC441" s="135"/>
      <c r="AD441" s="222"/>
      <c r="AE441" s="61"/>
      <c r="AF441" s="61"/>
    </row>
    <row r="442" spans="1:38" x14ac:dyDescent="0.2">
      <c r="A442" s="3">
        <v>1</v>
      </c>
      <c r="B442" s="3" t="s">
        <v>15</v>
      </c>
      <c r="C442" s="3">
        <v>20</v>
      </c>
      <c r="D442" s="17">
        <v>116133</v>
      </c>
      <c r="E442" s="3"/>
      <c r="F442" s="3"/>
      <c r="G442" s="3"/>
      <c r="H442" s="3"/>
      <c r="I442" s="3"/>
      <c r="J442" s="3"/>
      <c r="K442" s="3"/>
      <c r="L442" s="3"/>
      <c r="M442" s="3"/>
      <c r="N442" s="161">
        <v>55000</v>
      </c>
      <c r="O442" s="23"/>
      <c r="P442" s="3"/>
      <c r="Q442" s="42"/>
      <c r="R442" s="42"/>
      <c r="S442" s="3"/>
      <c r="T442" s="3" t="s">
        <v>245</v>
      </c>
      <c r="U442" s="3">
        <v>1</v>
      </c>
      <c r="V442" s="3">
        <v>1785</v>
      </c>
      <c r="W442" s="3">
        <v>2068</v>
      </c>
      <c r="X442" s="3"/>
      <c r="Y442" s="17">
        <v>2080</v>
      </c>
      <c r="Z442" s="53">
        <v>1</v>
      </c>
      <c r="AA442" s="3">
        <f>U442*V442</f>
        <v>1785</v>
      </c>
      <c r="AB442" s="3">
        <f t="shared" ref="AB442:AB487" si="257">N442</f>
        <v>55000</v>
      </c>
      <c r="AC442" s="3"/>
      <c r="AD442" s="118">
        <f t="shared" ref="AD442:AD464" si="258">SUM(AA442:AB442)</f>
        <v>56785</v>
      </c>
      <c r="AE442" s="233"/>
      <c r="AF442" s="233"/>
    </row>
    <row r="443" spans="1:38" x14ac:dyDescent="0.2">
      <c r="A443" s="3">
        <v>2</v>
      </c>
      <c r="B443" s="3" t="s">
        <v>134</v>
      </c>
      <c r="C443" s="3">
        <v>21</v>
      </c>
      <c r="D443" s="17">
        <v>184631</v>
      </c>
      <c r="E443" s="3"/>
      <c r="F443" s="3"/>
      <c r="G443" s="3"/>
      <c r="H443" s="3"/>
      <c r="I443" s="3"/>
      <c r="J443" s="3"/>
      <c r="K443" s="3"/>
      <c r="L443" s="3"/>
      <c r="M443" s="3"/>
      <c r="N443" s="161">
        <v>120000</v>
      </c>
      <c r="O443" s="23"/>
      <c r="P443" s="3"/>
      <c r="Q443" s="42"/>
      <c r="R443" s="42"/>
      <c r="S443" s="3"/>
      <c r="T443" s="3" t="s">
        <v>246</v>
      </c>
      <c r="U443" s="3">
        <v>6.86</v>
      </c>
      <c r="V443" s="3">
        <v>1421</v>
      </c>
      <c r="W443" s="3">
        <v>2069</v>
      </c>
      <c r="X443" s="3"/>
      <c r="Y443" s="17">
        <v>2084</v>
      </c>
      <c r="Z443" s="53">
        <v>2</v>
      </c>
      <c r="AA443" s="119">
        <f>U443*V443</f>
        <v>9748.0600000000013</v>
      </c>
      <c r="AB443" s="3">
        <f t="shared" si="257"/>
        <v>120000</v>
      </c>
      <c r="AC443" s="3"/>
      <c r="AD443" s="118">
        <f t="shared" si="258"/>
        <v>129748.06</v>
      </c>
      <c r="AE443" s="233"/>
      <c r="AF443" s="233"/>
    </row>
    <row r="444" spans="1:38" x14ac:dyDescent="0.2">
      <c r="A444" s="3">
        <v>3</v>
      </c>
      <c r="B444" s="3" t="s">
        <v>19</v>
      </c>
      <c r="C444" s="3">
        <v>20</v>
      </c>
      <c r="D444" s="17">
        <v>68156</v>
      </c>
      <c r="E444" s="3"/>
      <c r="F444" s="3"/>
      <c r="G444" s="3"/>
      <c r="H444" s="3"/>
      <c r="I444" s="3"/>
      <c r="J444" s="3"/>
      <c r="K444" s="3"/>
      <c r="L444" s="3"/>
      <c r="M444" s="3"/>
      <c r="N444" s="161">
        <v>31500</v>
      </c>
      <c r="O444" s="23"/>
      <c r="P444" s="3"/>
      <c r="Q444" s="42"/>
      <c r="R444" s="42"/>
      <c r="S444" s="3"/>
      <c r="T444" s="3" t="s">
        <v>247</v>
      </c>
      <c r="U444" s="3">
        <v>1</v>
      </c>
      <c r="V444" s="3">
        <v>1737</v>
      </c>
      <c r="W444" s="3">
        <v>2090</v>
      </c>
      <c r="X444" s="3"/>
      <c r="Y444" s="17">
        <v>2085</v>
      </c>
      <c r="Z444" s="53">
        <v>3</v>
      </c>
      <c r="AA444" s="3">
        <f t="shared" ref="AA444:AA463" si="259">V444*U444</f>
        <v>1737</v>
      </c>
      <c r="AB444" s="3">
        <f t="shared" si="257"/>
        <v>31500</v>
      </c>
      <c r="AC444" s="3"/>
      <c r="AD444" s="118">
        <f t="shared" si="258"/>
        <v>33237</v>
      </c>
      <c r="AE444" s="233"/>
      <c r="AF444" s="233"/>
    </row>
    <row r="445" spans="1:38" x14ac:dyDescent="0.2">
      <c r="A445" s="3">
        <v>4</v>
      </c>
      <c r="B445" s="3" t="s">
        <v>14</v>
      </c>
      <c r="C445" s="3">
        <v>20</v>
      </c>
      <c r="D445" s="17">
        <v>90453</v>
      </c>
      <c r="E445" s="3"/>
      <c r="F445" s="3"/>
      <c r="G445" s="3"/>
      <c r="H445" s="3"/>
      <c r="I445" s="3"/>
      <c r="J445" s="3"/>
      <c r="K445" s="3"/>
      <c r="L445" s="3"/>
      <c r="M445" s="3"/>
      <c r="N445" s="161">
        <v>48000</v>
      </c>
      <c r="O445" s="23"/>
      <c r="P445" s="3"/>
      <c r="Q445" s="42"/>
      <c r="R445" s="42"/>
      <c r="S445" s="3"/>
      <c r="T445" s="3" t="s">
        <v>247</v>
      </c>
      <c r="U445" s="3">
        <v>0</v>
      </c>
      <c r="V445" s="3">
        <v>1488</v>
      </c>
      <c r="W445" s="3">
        <v>2091</v>
      </c>
      <c r="X445" s="3"/>
      <c r="Y445" s="17">
        <v>2086</v>
      </c>
      <c r="Z445" s="53">
        <v>4</v>
      </c>
      <c r="AA445" s="3">
        <f t="shared" si="259"/>
        <v>0</v>
      </c>
      <c r="AB445" s="3">
        <f t="shared" si="257"/>
        <v>48000</v>
      </c>
      <c r="AC445" s="3"/>
      <c r="AD445" s="118">
        <f t="shared" si="258"/>
        <v>48000</v>
      </c>
      <c r="AE445" s="233"/>
      <c r="AF445" s="233"/>
    </row>
    <row r="446" spans="1:38" x14ac:dyDescent="0.2">
      <c r="A446" s="3">
        <v>5</v>
      </c>
      <c r="B446" s="3" t="s">
        <v>16</v>
      </c>
      <c r="C446" s="3">
        <v>20</v>
      </c>
      <c r="D446" s="17">
        <v>132312</v>
      </c>
      <c r="E446" s="3"/>
      <c r="F446" s="3"/>
      <c r="G446" s="3"/>
      <c r="H446" s="3"/>
      <c r="I446" s="3"/>
      <c r="J446" s="3"/>
      <c r="K446" s="3"/>
      <c r="L446" s="3"/>
      <c r="M446" s="3"/>
      <c r="N446" s="161">
        <v>71000</v>
      </c>
      <c r="O446" s="23"/>
      <c r="P446" s="3"/>
      <c r="Q446" s="42"/>
      <c r="R446" s="42"/>
      <c r="S446" s="3"/>
      <c r="T446" s="3" t="s">
        <v>248</v>
      </c>
      <c r="U446" s="3">
        <v>3.25</v>
      </c>
      <c r="V446" s="3">
        <v>1724</v>
      </c>
      <c r="W446" s="3">
        <v>2092</v>
      </c>
      <c r="X446" s="3"/>
      <c r="Y446" s="17">
        <v>2091</v>
      </c>
      <c r="Z446" s="53">
        <v>5</v>
      </c>
      <c r="AA446" s="3">
        <f>U446*V446</f>
        <v>5603</v>
      </c>
      <c r="AB446" s="3">
        <f t="shared" si="257"/>
        <v>71000</v>
      </c>
      <c r="AC446" s="3"/>
      <c r="AD446" s="118">
        <f t="shared" si="258"/>
        <v>76603</v>
      </c>
      <c r="AE446" s="233"/>
      <c r="AF446" s="233"/>
    </row>
    <row r="447" spans="1:38" x14ac:dyDescent="0.2">
      <c r="A447" s="3">
        <v>6</v>
      </c>
      <c r="B447" s="3" t="s">
        <v>250</v>
      </c>
      <c r="C447" s="3">
        <v>20</v>
      </c>
      <c r="D447" s="17">
        <v>116133</v>
      </c>
      <c r="E447" s="3"/>
      <c r="F447" s="3"/>
      <c r="G447" s="3"/>
      <c r="H447" s="3"/>
      <c r="I447" s="3"/>
      <c r="J447" s="3"/>
      <c r="K447" s="3"/>
      <c r="L447" s="3"/>
      <c r="M447" s="3"/>
      <c r="N447" s="161">
        <v>55000</v>
      </c>
      <c r="O447" s="23"/>
      <c r="P447" s="3"/>
      <c r="Q447" s="42"/>
      <c r="R447" s="42"/>
      <c r="S447" s="3"/>
      <c r="T447" s="3" t="s">
        <v>249</v>
      </c>
      <c r="U447" s="3">
        <v>1</v>
      </c>
      <c r="V447" s="3">
        <v>1515</v>
      </c>
      <c r="W447" s="3">
        <v>2107</v>
      </c>
      <c r="X447" s="3"/>
      <c r="Y447" s="17">
        <v>2095</v>
      </c>
      <c r="Z447" s="53">
        <v>6</v>
      </c>
      <c r="AA447" s="3">
        <f t="shared" si="259"/>
        <v>1515</v>
      </c>
      <c r="AB447" s="3">
        <f t="shared" si="257"/>
        <v>55000</v>
      </c>
      <c r="AC447" s="3"/>
      <c r="AD447" s="118">
        <f t="shared" si="258"/>
        <v>56515</v>
      </c>
      <c r="AE447" s="233"/>
      <c r="AF447" s="233"/>
    </row>
    <row r="448" spans="1:38" x14ac:dyDescent="0.2">
      <c r="A448" s="3">
        <v>7</v>
      </c>
      <c r="B448" s="3" t="s">
        <v>7</v>
      </c>
      <c r="C448" s="3">
        <v>20</v>
      </c>
      <c r="D448" s="17">
        <v>155223</v>
      </c>
      <c r="E448" s="3"/>
      <c r="F448" s="3"/>
      <c r="G448" s="3"/>
      <c r="H448" s="3"/>
      <c r="I448" s="3"/>
      <c r="J448" s="3"/>
      <c r="K448" s="3"/>
      <c r="L448" s="3"/>
      <c r="M448" s="3"/>
      <c r="N448" s="161">
        <v>85000</v>
      </c>
      <c r="O448" s="23"/>
      <c r="P448" s="3"/>
      <c r="Q448" s="42"/>
      <c r="R448" s="42"/>
      <c r="S448" s="3"/>
      <c r="T448" s="3" t="s">
        <v>249</v>
      </c>
      <c r="U448" s="3">
        <v>1.5</v>
      </c>
      <c r="V448" s="3">
        <v>1539</v>
      </c>
      <c r="W448" s="3">
        <v>2108</v>
      </c>
      <c r="X448" s="3"/>
      <c r="Y448" s="17">
        <v>2096</v>
      </c>
      <c r="Z448" s="53">
        <v>7</v>
      </c>
      <c r="AA448" s="42">
        <f>U448*V448</f>
        <v>2308.5</v>
      </c>
      <c r="AB448" s="3">
        <f t="shared" si="257"/>
        <v>85000</v>
      </c>
      <c r="AC448" s="3"/>
      <c r="AD448" s="118">
        <f t="shared" si="258"/>
        <v>87308.5</v>
      </c>
      <c r="AE448" s="233"/>
      <c r="AF448" s="233"/>
    </row>
    <row r="449" spans="1:32" x14ac:dyDescent="0.2">
      <c r="A449" s="3">
        <v>8</v>
      </c>
      <c r="B449" s="3" t="s">
        <v>22</v>
      </c>
      <c r="C449" s="3">
        <v>20</v>
      </c>
      <c r="D449" s="17">
        <v>105064</v>
      </c>
      <c r="E449" s="3"/>
      <c r="F449" s="3"/>
      <c r="G449" s="3"/>
      <c r="H449" s="3"/>
      <c r="I449" s="3"/>
      <c r="J449" s="3"/>
      <c r="K449" s="3"/>
      <c r="L449" s="3"/>
      <c r="M449" s="3"/>
      <c r="N449" s="161">
        <v>54000</v>
      </c>
      <c r="O449" s="23"/>
      <c r="P449" s="3"/>
      <c r="Q449" s="42"/>
      <c r="R449" s="42"/>
      <c r="S449" s="3"/>
      <c r="T449" s="3" t="s">
        <v>249</v>
      </c>
      <c r="U449" s="3">
        <v>1.25</v>
      </c>
      <c r="V449" s="3">
        <v>1587</v>
      </c>
      <c r="W449" s="3">
        <v>2109</v>
      </c>
      <c r="X449" s="3"/>
      <c r="Y449" s="17">
        <v>2098</v>
      </c>
      <c r="Z449" s="53">
        <v>8</v>
      </c>
      <c r="AA449" s="42">
        <f>U449*V449</f>
        <v>1983.75</v>
      </c>
      <c r="AB449" s="3">
        <f t="shared" si="257"/>
        <v>54000</v>
      </c>
      <c r="AC449" s="3"/>
      <c r="AD449" s="118">
        <f t="shared" si="258"/>
        <v>55983.75</v>
      </c>
      <c r="AE449" s="233"/>
      <c r="AF449" s="233"/>
    </row>
    <row r="450" spans="1:32" x14ac:dyDescent="0.2">
      <c r="A450" s="3">
        <v>9</v>
      </c>
      <c r="B450" s="3" t="s">
        <v>21</v>
      </c>
      <c r="C450" s="3">
        <v>20</v>
      </c>
      <c r="D450" s="17">
        <v>99600</v>
      </c>
      <c r="E450" s="3"/>
      <c r="F450" s="3"/>
      <c r="G450" s="3"/>
      <c r="H450" s="3"/>
      <c r="I450" s="3"/>
      <c r="J450" s="3"/>
      <c r="K450" s="3"/>
      <c r="L450" s="3"/>
      <c r="M450" s="3"/>
      <c r="N450" s="161">
        <v>60000</v>
      </c>
      <c r="O450" s="23"/>
      <c r="P450" s="3"/>
      <c r="Q450" s="42"/>
      <c r="R450" s="42"/>
      <c r="S450" s="3"/>
      <c r="T450" s="3" t="s">
        <v>251</v>
      </c>
      <c r="U450" s="3">
        <f>2.5</f>
        <v>2.5</v>
      </c>
      <c r="V450" s="3">
        <v>1643</v>
      </c>
      <c r="W450" s="3">
        <v>2110</v>
      </c>
      <c r="X450" s="3"/>
      <c r="Y450" s="17">
        <v>2102</v>
      </c>
      <c r="Z450" s="53">
        <v>9</v>
      </c>
      <c r="AA450" s="42">
        <f>(V450*U450)+2000</f>
        <v>6107.5</v>
      </c>
      <c r="AB450" s="3">
        <f t="shared" si="257"/>
        <v>60000</v>
      </c>
      <c r="AC450" s="3"/>
      <c r="AD450" s="118">
        <f t="shared" si="258"/>
        <v>66107.5</v>
      </c>
      <c r="AE450" s="233"/>
      <c r="AF450" s="233"/>
    </row>
    <row r="451" spans="1:32" x14ac:dyDescent="0.2">
      <c r="A451" s="3">
        <v>10</v>
      </c>
      <c r="B451" s="3" t="s">
        <v>13</v>
      </c>
      <c r="C451" s="3">
        <v>20</v>
      </c>
      <c r="D451" s="17">
        <v>73911</v>
      </c>
      <c r="E451" s="3"/>
      <c r="F451" s="3"/>
      <c r="G451" s="3"/>
      <c r="H451" s="3"/>
      <c r="I451" s="3"/>
      <c r="J451" s="3"/>
      <c r="K451" s="3"/>
      <c r="L451" s="3"/>
      <c r="M451" s="3"/>
      <c r="N451" s="161">
        <v>37000</v>
      </c>
      <c r="O451" s="23"/>
      <c r="P451" s="3"/>
      <c r="Q451" s="42"/>
      <c r="R451" s="42"/>
      <c r="S451" s="3"/>
      <c r="T451" s="3" t="s">
        <v>251</v>
      </c>
      <c r="U451" s="3">
        <v>1</v>
      </c>
      <c r="V451" s="3">
        <v>1476</v>
      </c>
      <c r="W451" s="3">
        <v>2111</v>
      </c>
      <c r="X451" s="3"/>
      <c r="Y451" s="17">
        <v>2103</v>
      </c>
      <c r="Z451" s="53">
        <v>10</v>
      </c>
      <c r="AA451" s="3">
        <f t="shared" si="259"/>
        <v>1476</v>
      </c>
      <c r="AB451" s="3">
        <f t="shared" si="257"/>
        <v>37000</v>
      </c>
      <c r="AC451" s="3"/>
      <c r="AD451" s="118">
        <f t="shared" si="258"/>
        <v>38476</v>
      </c>
      <c r="AE451" s="233"/>
      <c r="AF451" s="233"/>
    </row>
    <row r="452" spans="1:32" x14ac:dyDescent="0.2">
      <c r="A452" s="3">
        <v>11</v>
      </c>
      <c r="B452" s="3" t="s">
        <v>7</v>
      </c>
      <c r="C452" s="3">
        <v>20</v>
      </c>
      <c r="D452" s="17">
        <v>155223</v>
      </c>
      <c r="E452" s="3"/>
      <c r="F452" s="3"/>
      <c r="G452" s="3"/>
      <c r="H452" s="3"/>
      <c r="I452" s="3"/>
      <c r="J452" s="3"/>
      <c r="K452" s="3"/>
      <c r="L452" s="3"/>
      <c r="M452" s="3"/>
      <c r="N452" s="161">
        <v>85000</v>
      </c>
      <c r="O452" s="23"/>
      <c r="P452" s="3"/>
      <c r="Q452" s="42"/>
      <c r="R452" s="42"/>
      <c r="S452" s="3"/>
      <c r="T452" s="3" t="s">
        <v>252</v>
      </c>
      <c r="U452" s="3">
        <v>1.5</v>
      </c>
      <c r="V452" s="3">
        <v>1510</v>
      </c>
      <c r="W452" s="3">
        <v>2093</v>
      </c>
      <c r="X452" s="3"/>
      <c r="Y452" s="17">
        <f>U452*V452</f>
        <v>2265</v>
      </c>
      <c r="Z452" s="53">
        <v>11</v>
      </c>
      <c r="AA452" s="3">
        <f t="shared" si="259"/>
        <v>2265</v>
      </c>
      <c r="AB452" s="3">
        <f t="shared" si="257"/>
        <v>85000</v>
      </c>
      <c r="AC452" s="3"/>
      <c r="AD452" s="118">
        <f t="shared" si="258"/>
        <v>87265</v>
      </c>
      <c r="AE452" s="233"/>
      <c r="AF452" s="233"/>
    </row>
    <row r="453" spans="1:32" x14ac:dyDescent="0.2">
      <c r="A453" s="3">
        <v>12</v>
      </c>
      <c r="B453" s="3" t="s">
        <v>15</v>
      </c>
      <c r="C453" s="3">
        <v>20</v>
      </c>
      <c r="D453" s="17">
        <v>116133</v>
      </c>
      <c r="E453" s="3"/>
      <c r="F453" s="3"/>
      <c r="G453" s="3"/>
      <c r="H453" s="3"/>
      <c r="I453" s="3"/>
      <c r="J453" s="3"/>
      <c r="K453" s="3"/>
      <c r="L453" s="3"/>
      <c r="M453" s="3"/>
      <c r="N453" s="161">
        <v>55000</v>
      </c>
      <c r="O453" s="23"/>
      <c r="P453" s="3"/>
      <c r="Q453" s="42"/>
      <c r="R453" s="42"/>
      <c r="S453" s="3"/>
      <c r="T453" s="3" t="s">
        <v>252</v>
      </c>
      <c r="U453" s="3">
        <v>1</v>
      </c>
      <c r="V453" s="3">
        <v>1984</v>
      </c>
      <c r="W453" s="3">
        <v>2094</v>
      </c>
      <c r="X453" s="3"/>
      <c r="Y453" s="17">
        <f>U453*V453</f>
        <v>1984</v>
      </c>
      <c r="Z453" s="53">
        <v>12</v>
      </c>
      <c r="AA453" s="3">
        <f t="shared" si="259"/>
        <v>1984</v>
      </c>
      <c r="AB453" s="3">
        <f t="shared" si="257"/>
        <v>55000</v>
      </c>
      <c r="AC453" s="3"/>
      <c r="AD453" s="118">
        <f t="shared" si="258"/>
        <v>56984</v>
      </c>
      <c r="AE453" s="233"/>
      <c r="AF453" s="233"/>
    </row>
    <row r="454" spans="1:32" x14ac:dyDescent="0.2">
      <c r="A454" s="3">
        <v>13</v>
      </c>
      <c r="B454" s="3" t="s">
        <v>31</v>
      </c>
      <c r="C454" s="3">
        <v>20</v>
      </c>
      <c r="D454" s="17">
        <v>82877</v>
      </c>
      <c r="E454" s="3"/>
      <c r="F454" s="3"/>
      <c r="G454" s="3"/>
      <c r="H454" s="3"/>
      <c r="I454" s="3"/>
      <c r="J454" s="3"/>
      <c r="K454" s="3"/>
      <c r="L454" s="3"/>
      <c r="M454" s="3"/>
      <c r="N454" s="161">
        <v>43000</v>
      </c>
      <c r="O454" s="23"/>
      <c r="P454" s="3"/>
      <c r="Q454" s="42"/>
      <c r="R454" s="42"/>
      <c r="S454" s="3"/>
      <c r="T454" s="3" t="s">
        <v>252</v>
      </c>
      <c r="U454" s="3">
        <v>1</v>
      </c>
      <c r="V454" s="3">
        <v>1800</v>
      </c>
      <c r="W454" s="3">
        <v>2095</v>
      </c>
      <c r="X454" s="3"/>
      <c r="Y454" s="17">
        <f>U454*V454</f>
        <v>1800</v>
      </c>
      <c r="Z454" s="53">
        <v>13</v>
      </c>
      <c r="AA454" s="3">
        <f t="shared" si="259"/>
        <v>1800</v>
      </c>
      <c r="AB454" s="3">
        <f t="shared" si="257"/>
        <v>43000</v>
      </c>
      <c r="AC454" s="3"/>
      <c r="AD454" s="118">
        <f t="shared" si="258"/>
        <v>44800</v>
      </c>
      <c r="AE454" s="233"/>
      <c r="AF454" s="233"/>
    </row>
    <row r="455" spans="1:32" x14ac:dyDescent="0.2">
      <c r="A455" s="3">
        <v>14</v>
      </c>
      <c r="B455" s="3" t="s">
        <v>35</v>
      </c>
      <c r="C455" s="3">
        <v>15</v>
      </c>
      <c r="D455" s="17">
        <v>19600</v>
      </c>
      <c r="E455" s="3"/>
      <c r="F455" s="3"/>
      <c r="G455" s="3"/>
      <c r="H455" s="3"/>
      <c r="I455" s="3"/>
      <c r="J455" s="3"/>
      <c r="K455" s="3"/>
      <c r="L455" s="3"/>
      <c r="M455" s="3"/>
      <c r="N455" s="161">
        <v>10500</v>
      </c>
      <c r="O455" s="23"/>
      <c r="P455" s="3"/>
      <c r="Q455" s="42"/>
      <c r="R455" s="42"/>
      <c r="S455" s="3"/>
      <c r="T455" s="3" t="s">
        <v>253</v>
      </c>
      <c r="U455" s="3">
        <v>1</v>
      </c>
      <c r="V455" s="3">
        <v>1048</v>
      </c>
      <c r="W455" s="3">
        <v>2096</v>
      </c>
      <c r="X455" s="3"/>
      <c r="Y455" s="17">
        <v>2108</v>
      </c>
      <c r="Z455" s="53">
        <v>14</v>
      </c>
      <c r="AA455" s="3">
        <f t="shared" si="259"/>
        <v>1048</v>
      </c>
      <c r="AB455" s="3">
        <f t="shared" si="257"/>
        <v>10500</v>
      </c>
      <c r="AC455" s="3"/>
      <c r="AD455" s="118">
        <f t="shared" si="258"/>
        <v>11548</v>
      </c>
      <c r="AE455" s="233"/>
      <c r="AF455" s="233"/>
    </row>
    <row r="456" spans="1:32" x14ac:dyDescent="0.2">
      <c r="A456" s="3">
        <v>15</v>
      </c>
      <c r="B456" s="3" t="s">
        <v>26</v>
      </c>
      <c r="C456" s="3">
        <v>20</v>
      </c>
      <c r="D456" s="17">
        <v>92991</v>
      </c>
      <c r="E456" s="3"/>
      <c r="F456" s="3"/>
      <c r="G456" s="3"/>
      <c r="H456" s="3"/>
      <c r="I456" s="3"/>
      <c r="J456" s="3"/>
      <c r="K456" s="3"/>
      <c r="L456" s="3"/>
      <c r="M456" s="3"/>
      <c r="N456" s="161">
        <v>51000</v>
      </c>
      <c r="O456" s="23"/>
      <c r="P456" s="3"/>
      <c r="Q456" s="42"/>
      <c r="R456" s="42"/>
      <c r="S456" s="3"/>
      <c r="T456" s="3" t="s">
        <v>253</v>
      </c>
      <c r="U456" s="3">
        <v>2.5</v>
      </c>
      <c r="V456" s="3">
        <v>1499</v>
      </c>
      <c r="W456" s="3">
        <v>2097</v>
      </c>
      <c r="X456" s="3"/>
      <c r="Y456" s="17">
        <v>2109</v>
      </c>
      <c r="Z456" s="53">
        <v>15</v>
      </c>
      <c r="AA456" s="42">
        <f t="shared" si="259"/>
        <v>3747.5</v>
      </c>
      <c r="AB456" s="3">
        <f t="shared" si="257"/>
        <v>51000</v>
      </c>
      <c r="AC456" s="3"/>
      <c r="AD456" s="118">
        <f t="shared" si="258"/>
        <v>54747.5</v>
      </c>
      <c r="AE456" s="233"/>
      <c r="AF456" s="233"/>
    </row>
    <row r="457" spans="1:32" x14ac:dyDescent="0.2">
      <c r="A457" s="3">
        <v>16</v>
      </c>
      <c r="B457" s="3" t="s">
        <v>62</v>
      </c>
      <c r="C457" s="3">
        <v>20</v>
      </c>
      <c r="D457" s="17">
        <v>55877</v>
      </c>
      <c r="E457" s="3"/>
      <c r="F457" s="3"/>
      <c r="G457" s="3"/>
      <c r="H457" s="3"/>
      <c r="I457" s="3"/>
      <c r="J457" s="3"/>
      <c r="K457" s="3"/>
      <c r="L457" s="3"/>
      <c r="M457" s="3"/>
      <c r="N457" s="161">
        <v>27000</v>
      </c>
      <c r="O457" s="23"/>
      <c r="P457" s="3"/>
      <c r="Q457" s="42"/>
      <c r="R457" s="42"/>
      <c r="S457" s="3"/>
      <c r="T457" s="3" t="s">
        <v>253</v>
      </c>
      <c r="U457" s="3">
        <v>2</v>
      </c>
      <c r="V457" s="3">
        <v>1346</v>
      </c>
      <c r="W457" s="3">
        <v>2098</v>
      </c>
      <c r="X457" s="3"/>
      <c r="Y457" s="17">
        <v>2110</v>
      </c>
      <c r="Z457" s="53">
        <v>16</v>
      </c>
      <c r="AA457" s="3">
        <f t="shared" si="259"/>
        <v>2692</v>
      </c>
      <c r="AB457" s="3">
        <f t="shared" si="257"/>
        <v>27000</v>
      </c>
      <c r="AC457" s="3"/>
      <c r="AD457" s="118">
        <f t="shared" si="258"/>
        <v>29692</v>
      </c>
      <c r="AE457" s="233"/>
      <c r="AF457" s="233"/>
    </row>
    <row r="458" spans="1:32" x14ac:dyDescent="0.2">
      <c r="A458" s="3">
        <v>17</v>
      </c>
      <c r="B458" s="3" t="s">
        <v>14</v>
      </c>
      <c r="C458" s="3">
        <v>20</v>
      </c>
      <c r="D458" s="17">
        <v>90453</v>
      </c>
      <c r="E458" s="3"/>
      <c r="F458" s="3"/>
      <c r="G458" s="3"/>
      <c r="H458" s="3"/>
      <c r="I458" s="3"/>
      <c r="J458" s="3"/>
      <c r="K458" s="3"/>
      <c r="L458" s="3"/>
      <c r="M458" s="3"/>
      <c r="N458" s="161">
        <v>48000</v>
      </c>
      <c r="O458" s="23"/>
      <c r="P458" s="3"/>
      <c r="Q458" s="42"/>
      <c r="R458" s="42"/>
      <c r="S458" s="3"/>
      <c r="T458" s="3" t="s">
        <v>254</v>
      </c>
      <c r="U458" s="3">
        <v>0</v>
      </c>
      <c r="V458" s="3">
        <v>1465</v>
      </c>
      <c r="W458" s="3">
        <v>2122</v>
      </c>
      <c r="X458" s="3"/>
      <c r="Y458" s="17">
        <v>2111</v>
      </c>
      <c r="Z458" s="53">
        <v>17</v>
      </c>
      <c r="AA458" s="3">
        <f t="shared" si="259"/>
        <v>0</v>
      </c>
      <c r="AB458" s="3">
        <f t="shared" si="257"/>
        <v>48000</v>
      </c>
      <c r="AC458" s="3"/>
      <c r="AD458" s="23">
        <f t="shared" si="258"/>
        <v>48000</v>
      </c>
      <c r="AE458" s="28"/>
      <c r="AF458" s="28"/>
    </row>
    <row r="459" spans="1:32" x14ac:dyDescent="0.2">
      <c r="A459" s="3">
        <v>18</v>
      </c>
      <c r="B459" s="3" t="s">
        <v>19</v>
      </c>
      <c r="C459" s="3">
        <v>20</v>
      </c>
      <c r="D459" s="17">
        <v>68156</v>
      </c>
      <c r="E459" s="3"/>
      <c r="F459" s="3"/>
      <c r="G459" s="3"/>
      <c r="H459" s="3"/>
      <c r="I459" s="3"/>
      <c r="J459" s="3"/>
      <c r="K459" s="3"/>
      <c r="L459" s="3"/>
      <c r="M459" s="3"/>
      <c r="N459" s="161">
        <v>31500</v>
      </c>
      <c r="O459" s="23"/>
      <c r="P459" s="3"/>
      <c r="Q459" s="42"/>
      <c r="R459" s="42"/>
      <c r="S459" s="3"/>
      <c r="T459" s="3" t="s">
        <v>254</v>
      </c>
      <c r="U459" s="3">
        <v>1</v>
      </c>
      <c r="V459" s="3">
        <v>1595</v>
      </c>
      <c r="W459" s="3">
        <v>2123</v>
      </c>
      <c r="X459" s="3"/>
      <c r="Y459" s="17">
        <v>2112</v>
      </c>
      <c r="Z459" s="53">
        <v>18</v>
      </c>
      <c r="AA459" s="3">
        <f t="shared" si="259"/>
        <v>1595</v>
      </c>
      <c r="AB459" s="3">
        <f t="shared" si="257"/>
        <v>31500</v>
      </c>
      <c r="AC459" s="3"/>
      <c r="AD459" s="23">
        <f t="shared" si="258"/>
        <v>33095</v>
      </c>
      <c r="AE459" s="28"/>
      <c r="AF459" s="28"/>
    </row>
    <row r="460" spans="1:32" x14ac:dyDescent="0.2">
      <c r="A460" s="3">
        <v>19</v>
      </c>
      <c r="B460" s="3" t="s">
        <v>7</v>
      </c>
      <c r="C460" s="3">
        <v>24</v>
      </c>
      <c r="D460" s="17">
        <v>186268</v>
      </c>
      <c r="E460" s="3"/>
      <c r="F460" s="3"/>
      <c r="G460" s="3"/>
      <c r="H460" s="3"/>
      <c r="I460" s="3"/>
      <c r="J460" s="3"/>
      <c r="K460" s="3"/>
      <c r="L460" s="3"/>
      <c r="M460" s="3"/>
      <c r="N460" s="161">
        <v>102000</v>
      </c>
      <c r="O460" s="23"/>
      <c r="P460" s="3"/>
      <c r="Q460" s="42"/>
      <c r="R460" s="42"/>
      <c r="S460" s="3"/>
      <c r="T460" s="3" t="s">
        <v>255</v>
      </c>
      <c r="U460" s="3">
        <v>1.5</v>
      </c>
      <c r="V460" s="3">
        <v>1602</v>
      </c>
      <c r="W460" s="3">
        <v>2099</v>
      </c>
      <c r="X460" s="3"/>
      <c r="Y460" s="17">
        <v>2136</v>
      </c>
      <c r="Z460" s="53">
        <v>19</v>
      </c>
      <c r="AA460" s="3">
        <f t="shared" si="259"/>
        <v>2403</v>
      </c>
      <c r="AB460" s="3">
        <f t="shared" si="257"/>
        <v>102000</v>
      </c>
      <c r="AC460" s="3"/>
      <c r="AD460" s="23">
        <f t="shared" si="258"/>
        <v>104403</v>
      </c>
      <c r="AE460" s="28"/>
      <c r="AF460" s="28"/>
    </row>
    <row r="461" spans="1:32" x14ac:dyDescent="0.2">
      <c r="A461" s="3">
        <v>20</v>
      </c>
      <c r="B461" s="3" t="s">
        <v>18</v>
      </c>
      <c r="C461" s="3">
        <v>21</v>
      </c>
      <c r="D461" s="17">
        <v>184631</v>
      </c>
      <c r="E461" s="3"/>
      <c r="F461" s="3"/>
      <c r="G461" s="3"/>
      <c r="H461" s="3"/>
      <c r="I461" s="3"/>
      <c r="J461" s="3"/>
      <c r="K461" s="3"/>
      <c r="L461" s="3"/>
      <c r="M461" s="3"/>
      <c r="N461" s="161">
        <v>120000</v>
      </c>
      <c r="O461" s="23"/>
      <c r="P461" s="3"/>
      <c r="Q461" s="42"/>
      <c r="R461" s="42"/>
      <c r="S461" s="3"/>
      <c r="T461" s="3" t="s">
        <v>256</v>
      </c>
      <c r="U461" s="3">
        <v>6.86</v>
      </c>
      <c r="V461" s="3">
        <v>1616</v>
      </c>
      <c r="W461" s="3">
        <v>2140</v>
      </c>
      <c r="X461" s="3"/>
      <c r="Y461" s="17">
        <v>2128</v>
      </c>
      <c r="Z461" s="53">
        <v>20</v>
      </c>
      <c r="AA461" s="3">
        <f t="shared" si="259"/>
        <v>11085.76</v>
      </c>
      <c r="AB461" s="3">
        <f t="shared" si="257"/>
        <v>120000</v>
      </c>
      <c r="AC461" s="3"/>
      <c r="AD461" s="23">
        <f t="shared" si="258"/>
        <v>131085.76000000001</v>
      </c>
      <c r="AE461" s="28"/>
      <c r="AF461" s="28"/>
    </row>
    <row r="462" spans="1:32" x14ac:dyDescent="0.2">
      <c r="A462" s="3">
        <v>21</v>
      </c>
      <c r="B462" s="3" t="s">
        <v>257</v>
      </c>
      <c r="C462" s="3">
        <v>20</v>
      </c>
      <c r="D462" s="17">
        <v>116133</v>
      </c>
      <c r="E462" s="3"/>
      <c r="F462" s="3"/>
      <c r="G462" s="3"/>
      <c r="H462" s="3"/>
      <c r="I462" s="3"/>
      <c r="J462" s="3"/>
      <c r="K462" s="3"/>
      <c r="L462" s="3"/>
      <c r="M462" s="3"/>
      <c r="N462" s="161">
        <v>55000</v>
      </c>
      <c r="O462" s="23"/>
      <c r="P462" s="3"/>
      <c r="Q462" s="42"/>
      <c r="R462" s="42"/>
      <c r="S462" s="3"/>
      <c r="T462" s="3" t="s">
        <v>256</v>
      </c>
      <c r="U462" s="3">
        <v>1</v>
      </c>
      <c r="V462" s="3">
        <v>2084</v>
      </c>
      <c r="W462" s="3">
        <v>2141</v>
      </c>
      <c r="X462" s="3"/>
      <c r="Y462" s="17">
        <v>2133</v>
      </c>
      <c r="Z462" s="53">
        <v>21</v>
      </c>
      <c r="AA462" s="3">
        <f t="shared" si="259"/>
        <v>2084</v>
      </c>
      <c r="AB462" s="3">
        <f t="shared" si="257"/>
        <v>55000</v>
      </c>
      <c r="AC462" s="3"/>
      <c r="AD462" s="23">
        <f t="shared" si="258"/>
        <v>57084</v>
      </c>
      <c r="AE462" s="28"/>
      <c r="AF462" s="28"/>
    </row>
    <row r="463" spans="1:32" x14ac:dyDescent="0.2">
      <c r="A463" s="3">
        <v>22</v>
      </c>
      <c r="B463" s="3" t="s">
        <v>17</v>
      </c>
      <c r="C463" s="3">
        <v>20</v>
      </c>
      <c r="D463" s="17">
        <v>67133</v>
      </c>
      <c r="E463" s="3"/>
      <c r="F463" s="3"/>
      <c r="G463" s="3"/>
      <c r="H463" s="3"/>
      <c r="I463" s="3"/>
      <c r="J463" s="3"/>
      <c r="K463" s="3"/>
      <c r="L463" s="3"/>
      <c r="M463" s="3"/>
      <c r="N463" s="161">
        <v>32500</v>
      </c>
      <c r="O463" s="23"/>
      <c r="P463" s="3"/>
      <c r="Q463" s="42"/>
      <c r="R463" s="42"/>
      <c r="S463" s="3"/>
      <c r="T463" s="3" t="s">
        <v>258</v>
      </c>
      <c r="U463" s="3">
        <v>1</v>
      </c>
      <c r="V463" s="3">
        <v>1618</v>
      </c>
      <c r="W463" s="3">
        <v>2142</v>
      </c>
      <c r="X463" s="3"/>
      <c r="Y463" s="17">
        <v>2134</v>
      </c>
      <c r="Z463" s="53">
        <v>22</v>
      </c>
      <c r="AA463" s="3">
        <f t="shared" si="259"/>
        <v>1618</v>
      </c>
      <c r="AB463" s="3">
        <f t="shared" si="257"/>
        <v>32500</v>
      </c>
      <c r="AC463" s="3"/>
      <c r="AD463" s="23">
        <f t="shared" si="258"/>
        <v>34118</v>
      </c>
      <c r="AE463" s="28"/>
      <c r="AF463" s="28"/>
    </row>
    <row r="464" spans="1:32" x14ac:dyDescent="0.2">
      <c r="A464" s="3">
        <v>23</v>
      </c>
      <c r="B464" s="94" t="s">
        <v>21</v>
      </c>
      <c r="C464" s="94">
        <v>20</v>
      </c>
      <c r="D464" s="187">
        <v>99600</v>
      </c>
      <c r="E464" s="94"/>
      <c r="F464" s="94"/>
      <c r="G464" s="94"/>
      <c r="H464" s="94"/>
      <c r="I464" s="94"/>
      <c r="J464" s="94"/>
      <c r="K464" s="94"/>
      <c r="L464" s="94"/>
      <c r="M464" s="94"/>
      <c r="N464" s="174">
        <v>60000</v>
      </c>
      <c r="O464" s="27"/>
      <c r="P464" s="94"/>
      <c r="Q464" s="108"/>
      <c r="R464" s="108"/>
      <c r="S464" s="94"/>
      <c r="T464" s="94" t="s">
        <v>258</v>
      </c>
      <c r="U464" s="94">
        <v>2.5</v>
      </c>
      <c r="V464" s="94">
        <v>1647</v>
      </c>
      <c r="W464" s="94">
        <v>2143</v>
      </c>
      <c r="X464" s="94"/>
      <c r="Y464" s="187">
        <v>2135</v>
      </c>
      <c r="Z464" s="53">
        <v>23</v>
      </c>
      <c r="AA464" s="108">
        <f>(V464*U464)+2000</f>
        <v>6117.5</v>
      </c>
      <c r="AB464" s="94">
        <f t="shared" si="257"/>
        <v>60000</v>
      </c>
      <c r="AC464" s="94"/>
      <c r="AD464" s="27">
        <f t="shared" si="258"/>
        <v>66117.5</v>
      </c>
      <c r="AE464" s="28"/>
      <c r="AF464" s="28"/>
    </row>
    <row r="465" spans="1:34" x14ac:dyDescent="0.2">
      <c r="A465" s="3">
        <v>24</v>
      </c>
      <c r="B465" s="3" t="s">
        <v>38</v>
      </c>
      <c r="C465" s="3">
        <v>15</v>
      </c>
      <c r="D465" s="17">
        <v>20450</v>
      </c>
      <c r="E465" s="3"/>
      <c r="F465" s="3"/>
      <c r="G465" s="3"/>
      <c r="H465" s="3"/>
      <c r="I465" s="3"/>
      <c r="J465" s="3"/>
      <c r="K465" s="3"/>
      <c r="L465" s="3"/>
      <c r="M465" s="3"/>
      <c r="N465" s="161">
        <v>12500</v>
      </c>
      <c r="O465" s="23"/>
      <c r="P465" s="3"/>
      <c r="Q465" s="42"/>
      <c r="R465" s="42"/>
      <c r="S465" s="3"/>
      <c r="T465" s="3" t="s">
        <v>259</v>
      </c>
      <c r="U465" s="3">
        <v>1</v>
      </c>
      <c r="V465" s="3">
        <v>1095</v>
      </c>
      <c r="W465" s="3">
        <v>2144</v>
      </c>
      <c r="X465" s="3"/>
      <c r="Y465" s="17">
        <v>2137</v>
      </c>
      <c r="Z465" s="53">
        <v>24</v>
      </c>
      <c r="AA465" s="3">
        <f>U465*V465</f>
        <v>1095</v>
      </c>
      <c r="AB465" s="3">
        <f t="shared" si="257"/>
        <v>12500</v>
      </c>
      <c r="AC465" s="3"/>
      <c r="AD465" s="118">
        <f>AA465+AB465</f>
        <v>13595</v>
      </c>
      <c r="AE465" s="233"/>
      <c r="AF465" s="233"/>
      <c r="AH465" s="137"/>
    </row>
    <row r="466" spans="1:34" x14ac:dyDescent="0.2">
      <c r="A466" s="3">
        <v>25</v>
      </c>
      <c r="B466" s="94" t="s">
        <v>18</v>
      </c>
      <c r="C466" s="94">
        <v>21</v>
      </c>
      <c r="D466" s="187">
        <v>184631</v>
      </c>
      <c r="E466" s="94"/>
      <c r="F466" s="94"/>
      <c r="G466" s="94"/>
      <c r="H466" s="94"/>
      <c r="I466" s="94"/>
      <c r="J466" s="94"/>
      <c r="K466" s="94"/>
      <c r="L466" s="94"/>
      <c r="M466" s="94"/>
      <c r="N466" s="174">
        <v>120000</v>
      </c>
      <c r="O466" s="27"/>
      <c r="P466" s="94"/>
      <c r="Q466" s="108"/>
      <c r="R466" s="108"/>
      <c r="S466" s="94"/>
      <c r="T466" s="94" t="s">
        <v>259</v>
      </c>
      <c r="U466" s="94">
        <v>6.86</v>
      </c>
      <c r="V466" s="94">
        <v>1480</v>
      </c>
      <c r="W466" s="94">
        <v>2145</v>
      </c>
      <c r="X466" s="94"/>
      <c r="Y466" s="187">
        <v>2138</v>
      </c>
      <c r="Z466" s="53">
        <v>25</v>
      </c>
      <c r="AA466" s="94">
        <f>U466*V466</f>
        <v>10152.800000000001</v>
      </c>
      <c r="AB466" s="94">
        <f t="shared" si="257"/>
        <v>120000</v>
      </c>
      <c r="AC466" s="94"/>
      <c r="AD466" s="223">
        <f>AA466+AB466</f>
        <v>130152.8</v>
      </c>
      <c r="AE466" s="233"/>
      <c r="AF466" s="233"/>
    </row>
    <row r="467" spans="1:34" x14ac:dyDescent="0.2">
      <c r="A467" s="3">
        <v>26</v>
      </c>
      <c r="B467" s="3" t="s">
        <v>7</v>
      </c>
      <c r="C467" s="3">
        <v>20</v>
      </c>
      <c r="D467" s="17">
        <v>155223</v>
      </c>
      <c r="E467" s="3"/>
      <c r="F467" s="3"/>
      <c r="G467" s="3"/>
      <c r="H467" s="3"/>
      <c r="I467" s="3"/>
      <c r="J467" s="3"/>
      <c r="K467" s="3"/>
      <c r="L467" s="3"/>
      <c r="M467" s="3"/>
      <c r="N467" s="161">
        <v>85000</v>
      </c>
      <c r="O467" s="23"/>
      <c r="P467" s="3"/>
      <c r="Q467" s="42"/>
      <c r="R467" s="42"/>
      <c r="S467" s="3"/>
      <c r="T467" s="3" t="s">
        <v>259</v>
      </c>
      <c r="U467" s="3">
        <v>1.5</v>
      </c>
      <c r="V467" s="3">
        <v>1627</v>
      </c>
      <c r="W467" s="3">
        <v>2146</v>
      </c>
      <c r="X467" s="3"/>
      <c r="Y467" s="17">
        <v>2139</v>
      </c>
      <c r="Z467" s="3">
        <v>26</v>
      </c>
      <c r="AA467" s="42">
        <f>U467*V467</f>
        <v>2440.5</v>
      </c>
      <c r="AB467" s="3">
        <f t="shared" si="257"/>
        <v>85000</v>
      </c>
      <c r="AC467" s="3"/>
      <c r="AD467" s="118">
        <f>AA467+AB467</f>
        <v>87440.5</v>
      </c>
      <c r="AE467" s="233"/>
      <c r="AF467" s="233"/>
    </row>
    <row r="468" spans="1:34" x14ac:dyDescent="0.2">
      <c r="A468" s="3">
        <v>27</v>
      </c>
      <c r="B468" s="3" t="s">
        <v>15</v>
      </c>
      <c r="C468" s="3">
        <v>20</v>
      </c>
      <c r="D468" s="17">
        <v>116133</v>
      </c>
      <c r="E468" s="3"/>
      <c r="F468" s="3"/>
      <c r="G468" s="3"/>
      <c r="H468" s="3"/>
      <c r="I468" s="3"/>
      <c r="J468" s="3"/>
      <c r="K468" s="3"/>
      <c r="L468" s="3"/>
      <c r="M468" s="3"/>
      <c r="N468" s="161">
        <v>55000</v>
      </c>
      <c r="O468" s="23"/>
      <c r="P468" s="3"/>
      <c r="Q468" s="42"/>
      <c r="R468" s="42"/>
      <c r="S468" s="3"/>
      <c r="T468" s="3" t="s">
        <v>260</v>
      </c>
      <c r="U468" s="3">
        <v>1</v>
      </c>
      <c r="V468" s="3">
        <v>1751</v>
      </c>
      <c r="W468" s="3">
        <v>2147</v>
      </c>
      <c r="X468" s="3"/>
      <c r="Y468" s="17">
        <v>2143</v>
      </c>
      <c r="Z468" s="3">
        <v>27</v>
      </c>
      <c r="AA468" s="42">
        <f t="shared" ref="AA468:AA470" si="260">U468*V468</f>
        <v>1751</v>
      </c>
      <c r="AB468" s="3">
        <f t="shared" si="257"/>
        <v>55000</v>
      </c>
      <c r="AC468" s="3"/>
      <c r="AD468" s="118">
        <f t="shared" ref="AD468:AD487" si="261">AA468+AB468</f>
        <v>56751</v>
      </c>
      <c r="AE468" s="233"/>
      <c r="AF468" s="233"/>
      <c r="AH468" s="137"/>
    </row>
    <row r="469" spans="1:34" x14ac:dyDescent="0.2">
      <c r="A469" s="3">
        <v>28</v>
      </c>
      <c r="B469" s="3" t="s">
        <v>7</v>
      </c>
      <c r="C469" s="3">
        <v>20</v>
      </c>
      <c r="D469" s="17">
        <v>155223</v>
      </c>
      <c r="E469" s="3"/>
      <c r="F469" s="3"/>
      <c r="G469" s="3"/>
      <c r="H469" s="3"/>
      <c r="I469" s="3"/>
      <c r="J469" s="3"/>
      <c r="K469" s="3"/>
      <c r="L469" s="3"/>
      <c r="M469" s="3"/>
      <c r="N469" s="161">
        <v>85000</v>
      </c>
      <c r="O469" s="23"/>
      <c r="P469" s="3"/>
      <c r="Q469" s="42"/>
      <c r="R469" s="42"/>
      <c r="S469" s="3"/>
      <c r="T469" s="3" t="s">
        <v>261</v>
      </c>
      <c r="U469" s="3">
        <v>1.5</v>
      </c>
      <c r="V469" s="3">
        <v>1625</v>
      </c>
      <c r="W469" s="3">
        <v>2148</v>
      </c>
      <c r="X469" s="3"/>
      <c r="Y469" s="17">
        <v>2153</v>
      </c>
      <c r="Z469" s="3">
        <v>28</v>
      </c>
      <c r="AA469" s="42">
        <f t="shared" si="260"/>
        <v>2437.5</v>
      </c>
      <c r="AB469" s="3">
        <f t="shared" si="257"/>
        <v>85000</v>
      </c>
      <c r="AC469" s="3"/>
      <c r="AD469" s="118">
        <f t="shared" si="261"/>
        <v>87437.5</v>
      </c>
      <c r="AE469" s="233"/>
      <c r="AF469" s="233"/>
    </row>
    <row r="470" spans="1:34" x14ac:dyDescent="0.2">
      <c r="A470" s="3">
        <v>29</v>
      </c>
      <c r="B470" s="3" t="s">
        <v>22</v>
      </c>
      <c r="C470" s="3">
        <v>20</v>
      </c>
      <c r="D470" s="17">
        <v>105064</v>
      </c>
      <c r="E470" s="3"/>
      <c r="F470" s="3"/>
      <c r="G470" s="3"/>
      <c r="H470" s="3"/>
      <c r="I470" s="3"/>
      <c r="J470" s="3"/>
      <c r="K470" s="3"/>
      <c r="L470" s="3"/>
      <c r="M470" s="3"/>
      <c r="N470" s="161">
        <v>54000</v>
      </c>
      <c r="O470" s="23"/>
      <c r="P470" s="3"/>
      <c r="Q470" s="42"/>
      <c r="R470" s="42"/>
      <c r="S470" s="3"/>
      <c r="T470" s="3" t="s">
        <v>261</v>
      </c>
      <c r="U470" s="3">
        <v>1.25</v>
      </c>
      <c r="V470" s="3">
        <v>1516</v>
      </c>
      <c r="W470" s="3">
        <v>2149</v>
      </c>
      <c r="X470" s="3"/>
      <c r="Y470" s="17">
        <v>2154</v>
      </c>
      <c r="Z470" s="3">
        <v>29</v>
      </c>
      <c r="AA470" s="42">
        <f t="shared" si="260"/>
        <v>1895</v>
      </c>
      <c r="AB470" s="3">
        <f t="shared" si="257"/>
        <v>54000</v>
      </c>
      <c r="AC470" s="3"/>
      <c r="AD470" s="118">
        <f t="shared" si="261"/>
        <v>55895</v>
      </c>
      <c r="AE470" s="233"/>
      <c r="AF470" s="233"/>
    </row>
    <row r="471" spans="1:34" x14ac:dyDescent="0.2">
      <c r="A471" s="3">
        <v>30</v>
      </c>
      <c r="B471" s="3" t="s">
        <v>21</v>
      </c>
      <c r="C471" s="3">
        <v>20</v>
      </c>
      <c r="D471" s="17">
        <v>99600</v>
      </c>
      <c r="E471" s="3"/>
      <c r="F471" s="3"/>
      <c r="G471" s="3"/>
      <c r="H471" s="3"/>
      <c r="I471" s="3"/>
      <c r="J471" s="3"/>
      <c r="K471" s="3"/>
      <c r="L471" s="3"/>
      <c r="M471" s="3"/>
      <c r="N471" s="161">
        <v>60000</v>
      </c>
      <c r="O471" s="23"/>
      <c r="P471" s="3"/>
      <c r="Q471" s="42"/>
      <c r="R471" s="42"/>
      <c r="S471" s="3"/>
      <c r="T471" s="3" t="s">
        <v>261</v>
      </c>
      <c r="U471" s="3">
        <v>2.5</v>
      </c>
      <c r="V471" s="3">
        <v>1584</v>
      </c>
      <c r="W471" s="3">
        <v>2160</v>
      </c>
      <c r="X471" s="3"/>
      <c r="Y471" s="17">
        <v>2155</v>
      </c>
      <c r="Z471" s="3">
        <v>30</v>
      </c>
      <c r="AA471" s="42">
        <f>(U471*V471)+2000</f>
        <v>5960</v>
      </c>
      <c r="AB471" s="3">
        <f t="shared" si="257"/>
        <v>60000</v>
      </c>
      <c r="AC471" s="3"/>
      <c r="AD471" s="118">
        <f t="shared" si="261"/>
        <v>65960</v>
      </c>
      <c r="AE471" s="233"/>
      <c r="AF471" s="233"/>
    </row>
    <row r="472" spans="1:34" x14ac:dyDescent="0.2">
      <c r="A472" s="3">
        <v>31</v>
      </c>
      <c r="B472" s="3" t="s">
        <v>12</v>
      </c>
      <c r="C472" s="3">
        <v>9</v>
      </c>
      <c r="D472" s="17">
        <v>11368</v>
      </c>
      <c r="E472" s="3"/>
      <c r="F472" s="3"/>
      <c r="G472" s="3"/>
      <c r="H472" s="3"/>
      <c r="I472" s="3"/>
      <c r="J472" s="3"/>
      <c r="K472" s="3"/>
      <c r="L472" s="3"/>
      <c r="M472" s="3"/>
      <c r="N472" s="161">
        <v>8500</v>
      </c>
      <c r="O472" s="23"/>
      <c r="P472" s="3"/>
      <c r="Q472" s="42"/>
      <c r="R472" s="42"/>
      <c r="S472" s="3"/>
      <c r="T472" s="3" t="s">
        <v>261</v>
      </c>
      <c r="U472" s="3">
        <v>1</v>
      </c>
      <c r="V472" s="3">
        <v>629</v>
      </c>
      <c r="W472" s="3">
        <v>2161</v>
      </c>
      <c r="X472" s="3"/>
      <c r="Y472" s="17">
        <v>2156</v>
      </c>
      <c r="Z472" s="3">
        <v>31</v>
      </c>
      <c r="AA472" s="42">
        <f t="shared" ref="AA472:AA487" si="262">U472*V472</f>
        <v>629</v>
      </c>
      <c r="AB472" s="3">
        <f t="shared" si="257"/>
        <v>8500</v>
      </c>
      <c r="AC472" s="3"/>
      <c r="AD472" s="118">
        <f t="shared" si="261"/>
        <v>9129</v>
      </c>
      <c r="AE472" s="233"/>
      <c r="AF472" s="233"/>
    </row>
    <row r="473" spans="1:34" x14ac:dyDescent="0.2">
      <c r="A473" s="3">
        <v>32</v>
      </c>
      <c r="B473" s="3" t="s">
        <v>14</v>
      </c>
      <c r="C473" s="3">
        <v>20</v>
      </c>
      <c r="D473" s="17">
        <v>90453</v>
      </c>
      <c r="E473" s="3"/>
      <c r="F473" s="3"/>
      <c r="G473" s="3"/>
      <c r="H473" s="3"/>
      <c r="I473" s="3"/>
      <c r="J473" s="3"/>
      <c r="K473" s="3"/>
      <c r="L473" s="3"/>
      <c r="M473" s="3"/>
      <c r="N473" s="161">
        <v>48000</v>
      </c>
      <c r="O473" s="23"/>
      <c r="P473" s="3"/>
      <c r="Q473" s="42"/>
      <c r="R473" s="42"/>
      <c r="S473" s="3"/>
      <c r="T473" s="3" t="s">
        <v>262</v>
      </c>
      <c r="U473" s="3">
        <v>0</v>
      </c>
      <c r="V473" s="3">
        <v>1582</v>
      </c>
      <c r="W473" s="3">
        <v>2179</v>
      </c>
      <c r="X473" s="3"/>
      <c r="Y473" s="17">
        <v>2166</v>
      </c>
      <c r="Z473" s="3">
        <v>32</v>
      </c>
      <c r="AA473" s="3">
        <f t="shared" si="262"/>
        <v>0</v>
      </c>
      <c r="AB473" s="3">
        <f t="shared" si="257"/>
        <v>48000</v>
      </c>
      <c r="AC473" s="3"/>
      <c r="AD473" s="118">
        <f t="shared" si="261"/>
        <v>48000</v>
      </c>
      <c r="AE473" s="233"/>
      <c r="AF473" s="233"/>
      <c r="AH473" s="137"/>
    </row>
    <row r="474" spans="1:34" x14ac:dyDescent="0.2">
      <c r="A474" s="3">
        <v>33</v>
      </c>
      <c r="B474" s="3" t="s">
        <v>15</v>
      </c>
      <c r="C474" s="3">
        <v>20</v>
      </c>
      <c r="D474" s="17">
        <v>116133</v>
      </c>
      <c r="E474" s="3"/>
      <c r="F474" s="3"/>
      <c r="G474" s="3"/>
      <c r="H474" s="3"/>
      <c r="I474" s="3"/>
      <c r="J474" s="3"/>
      <c r="K474" s="3"/>
      <c r="L474" s="3"/>
      <c r="M474" s="3"/>
      <c r="N474" s="161">
        <v>55000</v>
      </c>
      <c r="O474" s="23"/>
      <c r="P474" s="3"/>
      <c r="Q474" s="42"/>
      <c r="R474" s="42"/>
      <c r="S474" s="3"/>
      <c r="T474" s="3" t="s">
        <v>262</v>
      </c>
      <c r="U474" s="3">
        <v>1</v>
      </c>
      <c r="V474" s="3">
        <v>1941</v>
      </c>
      <c r="W474" s="3">
        <v>2183</v>
      </c>
      <c r="X474" s="3"/>
      <c r="Y474" s="17">
        <v>2167</v>
      </c>
      <c r="Z474" s="3">
        <v>33</v>
      </c>
      <c r="AA474" s="3">
        <f t="shared" si="262"/>
        <v>1941</v>
      </c>
      <c r="AB474" s="3">
        <f t="shared" si="257"/>
        <v>55000</v>
      </c>
      <c r="AC474" s="3"/>
      <c r="AD474" s="23">
        <f t="shared" si="261"/>
        <v>56941</v>
      </c>
      <c r="AE474" s="28"/>
      <c r="AF474" s="28"/>
    </row>
    <row r="475" spans="1:34" x14ac:dyDescent="0.2">
      <c r="A475" s="3">
        <v>34</v>
      </c>
      <c r="B475" s="3" t="s">
        <v>26</v>
      </c>
      <c r="C475" s="3">
        <v>20</v>
      </c>
      <c r="D475" s="17">
        <v>92991</v>
      </c>
      <c r="E475" s="3"/>
      <c r="F475" s="3"/>
      <c r="G475" s="3"/>
      <c r="H475" s="3"/>
      <c r="I475" s="3"/>
      <c r="J475" s="3"/>
      <c r="K475" s="3"/>
      <c r="L475" s="3"/>
      <c r="M475" s="3"/>
      <c r="N475" s="161">
        <v>51000</v>
      </c>
      <c r="O475" s="23"/>
      <c r="P475" s="3"/>
      <c r="Q475" s="42"/>
      <c r="R475" s="42"/>
      <c r="S475" s="3"/>
      <c r="T475" s="3" t="s">
        <v>263</v>
      </c>
      <c r="U475" s="3">
        <v>2.5</v>
      </c>
      <c r="V475" s="3">
        <v>1537</v>
      </c>
      <c r="W475" s="3">
        <v>2162</v>
      </c>
      <c r="X475" s="3"/>
      <c r="Y475" s="17">
        <v>2173</v>
      </c>
      <c r="Z475" s="3">
        <v>34</v>
      </c>
      <c r="AA475" s="3">
        <f t="shared" si="262"/>
        <v>3842.5</v>
      </c>
      <c r="AB475" s="3">
        <f t="shared" si="257"/>
        <v>51000</v>
      </c>
      <c r="AC475" s="3"/>
      <c r="AD475" s="23">
        <f t="shared" si="261"/>
        <v>54842.5</v>
      </c>
      <c r="AE475" s="28"/>
      <c r="AF475" s="28"/>
    </row>
    <row r="476" spans="1:34" x14ac:dyDescent="0.2">
      <c r="A476" s="3">
        <v>35</v>
      </c>
      <c r="B476" s="3" t="s">
        <v>31</v>
      </c>
      <c r="C476" s="3">
        <v>20</v>
      </c>
      <c r="D476" s="17">
        <v>82877</v>
      </c>
      <c r="E476" s="3"/>
      <c r="F476" s="3"/>
      <c r="G476" s="3"/>
      <c r="H476" s="3"/>
      <c r="I476" s="3"/>
      <c r="J476" s="3"/>
      <c r="K476" s="3"/>
      <c r="L476" s="3"/>
      <c r="M476" s="3"/>
      <c r="N476" s="161">
        <v>43000</v>
      </c>
      <c r="O476" s="23"/>
      <c r="P476" s="3"/>
      <c r="Q476" s="42"/>
      <c r="R476" s="42"/>
      <c r="S476" s="3"/>
      <c r="T476" s="3" t="s">
        <v>263</v>
      </c>
      <c r="U476" s="3">
        <v>1</v>
      </c>
      <c r="V476" s="3">
        <v>1885</v>
      </c>
      <c r="W476" s="3">
        <v>2163</v>
      </c>
      <c r="X476" s="3"/>
      <c r="Y476" s="17">
        <v>2174</v>
      </c>
      <c r="Z476" s="3">
        <v>35</v>
      </c>
      <c r="AA476" s="3">
        <f t="shared" si="262"/>
        <v>1885</v>
      </c>
      <c r="AB476" s="3">
        <f t="shared" si="257"/>
        <v>43000</v>
      </c>
      <c r="AC476" s="3"/>
      <c r="AD476" s="23">
        <f t="shared" si="261"/>
        <v>44885</v>
      </c>
      <c r="AE476" s="28"/>
      <c r="AF476" s="28"/>
    </row>
    <row r="477" spans="1:34" x14ac:dyDescent="0.2">
      <c r="A477" s="3">
        <v>36</v>
      </c>
      <c r="B477" s="3" t="s">
        <v>17</v>
      </c>
      <c r="C477" s="3">
        <v>20</v>
      </c>
      <c r="D477" s="17">
        <v>67133</v>
      </c>
      <c r="E477" s="3"/>
      <c r="F477" s="3"/>
      <c r="G477" s="3"/>
      <c r="H477" s="3"/>
      <c r="I477" s="3"/>
      <c r="J477" s="3"/>
      <c r="K477" s="3"/>
      <c r="L477" s="3"/>
      <c r="M477" s="3"/>
      <c r="N477" s="161">
        <v>32500</v>
      </c>
      <c r="O477" s="23"/>
      <c r="P477" s="3"/>
      <c r="Q477" s="42"/>
      <c r="R477" s="42"/>
      <c r="S477" s="3"/>
      <c r="T477" s="3" t="s">
        <v>264</v>
      </c>
      <c r="U477" s="3">
        <v>1</v>
      </c>
      <c r="V477" s="3">
        <v>1624</v>
      </c>
      <c r="W477" s="3">
        <v>2164</v>
      </c>
      <c r="X477" s="3"/>
      <c r="Y477" s="17">
        <v>2175</v>
      </c>
      <c r="Z477" s="3">
        <v>36</v>
      </c>
      <c r="AA477" s="3">
        <f t="shared" si="262"/>
        <v>1624</v>
      </c>
      <c r="AB477" s="3">
        <f t="shared" si="257"/>
        <v>32500</v>
      </c>
      <c r="AC477" s="3"/>
      <c r="AD477" s="23">
        <f t="shared" si="261"/>
        <v>34124</v>
      </c>
      <c r="AE477" s="28"/>
      <c r="AF477" s="28"/>
    </row>
    <row r="478" spans="1:34" x14ac:dyDescent="0.2">
      <c r="A478" s="3">
        <v>37</v>
      </c>
      <c r="B478" s="3" t="s">
        <v>32</v>
      </c>
      <c r="C478" s="3">
        <v>20</v>
      </c>
      <c r="D478" s="17">
        <v>56800</v>
      </c>
      <c r="E478" s="3"/>
      <c r="F478" s="3"/>
      <c r="G478" s="3"/>
      <c r="H478" s="3"/>
      <c r="I478" s="3"/>
      <c r="J478" s="3"/>
      <c r="K478" s="3"/>
      <c r="L478" s="3"/>
      <c r="M478" s="3"/>
      <c r="N478" s="161">
        <v>30000</v>
      </c>
      <c r="O478" s="23"/>
      <c r="P478" s="3"/>
      <c r="Q478" s="42"/>
      <c r="R478" s="42"/>
      <c r="S478" s="3"/>
      <c r="T478" s="3" t="s">
        <v>263</v>
      </c>
      <c r="U478" s="3">
        <v>1.5</v>
      </c>
      <c r="V478" s="3">
        <v>1585</v>
      </c>
      <c r="W478" s="3">
        <v>2165</v>
      </c>
      <c r="X478" s="3"/>
      <c r="Y478" s="17">
        <v>2176</v>
      </c>
      <c r="Z478" s="3">
        <v>37</v>
      </c>
      <c r="AA478" s="3">
        <f t="shared" si="262"/>
        <v>2377.5</v>
      </c>
      <c r="AB478" s="3">
        <f t="shared" si="257"/>
        <v>30000</v>
      </c>
      <c r="AC478" s="3"/>
      <c r="AD478" s="23">
        <f t="shared" si="261"/>
        <v>32377.5</v>
      </c>
      <c r="AE478" s="28"/>
      <c r="AF478" s="28"/>
    </row>
    <row r="479" spans="1:34" x14ac:dyDescent="0.2">
      <c r="A479" s="3">
        <v>38</v>
      </c>
      <c r="B479" s="3" t="s">
        <v>35</v>
      </c>
      <c r="C479" s="3">
        <v>9</v>
      </c>
      <c r="D479" s="17">
        <v>11760</v>
      </c>
      <c r="E479" s="3"/>
      <c r="F479" s="3"/>
      <c r="G479" s="3"/>
      <c r="H479" s="3"/>
      <c r="I479" s="3"/>
      <c r="J479" s="3"/>
      <c r="K479" s="3"/>
      <c r="L479" s="3"/>
      <c r="M479" s="3"/>
      <c r="N479" s="161">
        <v>9000</v>
      </c>
      <c r="O479" s="23"/>
      <c r="P479" s="3"/>
      <c r="Q479" s="42"/>
      <c r="R479" s="42"/>
      <c r="S479" s="3"/>
      <c r="T479" s="3" t="s">
        <v>265</v>
      </c>
      <c r="U479" s="3">
        <v>1</v>
      </c>
      <c r="V479" s="3">
        <v>694</v>
      </c>
      <c r="W479" s="3">
        <v>2166</v>
      </c>
      <c r="X479" s="3"/>
      <c r="Y479" s="17">
        <v>2188</v>
      </c>
      <c r="Z479" s="3">
        <v>38</v>
      </c>
      <c r="AA479" s="3">
        <f t="shared" si="262"/>
        <v>694</v>
      </c>
      <c r="AB479" s="3">
        <f t="shared" si="257"/>
        <v>9000</v>
      </c>
      <c r="AC479" s="3"/>
      <c r="AD479" s="118">
        <f t="shared" si="261"/>
        <v>9694</v>
      </c>
      <c r="AE479" s="233"/>
      <c r="AF479" s="233"/>
      <c r="AH479" s="137"/>
    </row>
    <row r="480" spans="1:34" x14ac:dyDescent="0.2">
      <c r="A480" s="3">
        <v>39</v>
      </c>
      <c r="B480" s="3" t="s">
        <v>33</v>
      </c>
      <c r="C480" s="3">
        <v>20</v>
      </c>
      <c r="D480" s="17">
        <v>37223</v>
      </c>
      <c r="E480" s="3"/>
      <c r="F480" s="3"/>
      <c r="G480" s="3"/>
      <c r="H480" s="3"/>
      <c r="I480" s="3"/>
      <c r="J480" s="3"/>
      <c r="K480" s="3"/>
      <c r="L480" s="3"/>
      <c r="M480" s="3"/>
      <c r="N480" s="161">
        <v>19000</v>
      </c>
      <c r="O480" s="23"/>
      <c r="P480" s="3"/>
      <c r="Q480" s="42"/>
      <c r="R480" s="42"/>
      <c r="S480" s="3"/>
      <c r="T480" s="3" t="s">
        <v>265</v>
      </c>
      <c r="U480" s="3">
        <v>2</v>
      </c>
      <c r="V480" s="3">
        <v>1331</v>
      </c>
      <c r="W480" s="3">
        <v>2167</v>
      </c>
      <c r="X480" s="3"/>
      <c r="Y480" s="17">
        <v>2189</v>
      </c>
      <c r="Z480" s="3">
        <v>39</v>
      </c>
      <c r="AA480" s="3">
        <f t="shared" si="262"/>
        <v>2662</v>
      </c>
      <c r="AB480" s="3">
        <f t="shared" si="257"/>
        <v>19000</v>
      </c>
      <c r="AC480" s="3"/>
      <c r="AD480" s="23">
        <f t="shared" si="261"/>
        <v>21662</v>
      </c>
      <c r="AE480" s="28"/>
      <c r="AF480" s="28"/>
    </row>
    <row r="481" spans="1:34" x14ac:dyDescent="0.2">
      <c r="A481" s="3">
        <v>40</v>
      </c>
      <c r="B481" s="3" t="s">
        <v>62</v>
      </c>
      <c r="C481" s="3">
        <v>20</v>
      </c>
      <c r="D481" s="17">
        <v>55877</v>
      </c>
      <c r="E481" s="3"/>
      <c r="F481" s="3"/>
      <c r="G481" s="3"/>
      <c r="H481" s="3"/>
      <c r="I481" s="3"/>
      <c r="J481" s="3"/>
      <c r="K481" s="3"/>
      <c r="L481" s="3"/>
      <c r="M481" s="3"/>
      <c r="N481" s="161">
        <v>27000</v>
      </c>
      <c r="O481" s="23"/>
      <c r="P481" s="3"/>
      <c r="Q481" s="42"/>
      <c r="R481" s="42"/>
      <c r="S481" s="3"/>
      <c r="T481" s="3" t="s">
        <v>265</v>
      </c>
      <c r="U481" s="3">
        <v>2</v>
      </c>
      <c r="V481" s="3">
        <v>1325</v>
      </c>
      <c r="W481" s="3">
        <v>2168</v>
      </c>
      <c r="X481" s="3"/>
      <c r="Y481" s="17">
        <v>2190</v>
      </c>
      <c r="Z481" s="3">
        <v>40</v>
      </c>
      <c r="AA481" s="3">
        <f t="shared" si="262"/>
        <v>2650</v>
      </c>
      <c r="AB481" s="3">
        <f t="shared" si="257"/>
        <v>27000</v>
      </c>
      <c r="AC481" s="3"/>
      <c r="AD481" s="23">
        <f t="shared" si="261"/>
        <v>29650</v>
      </c>
      <c r="AE481" s="28"/>
      <c r="AF481" s="28"/>
    </row>
    <row r="482" spans="1:34" x14ac:dyDescent="0.2">
      <c r="A482" s="3">
        <v>41</v>
      </c>
      <c r="B482" s="3" t="s">
        <v>19</v>
      </c>
      <c r="C482" s="3">
        <v>20</v>
      </c>
      <c r="D482" s="17">
        <v>68156</v>
      </c>
      <c r="E482" s="3"/>
      <c r="F482" s="3"/>
      <c r="G482" s="3"/>
      <c r="H482" s="3"/>
      <c r="I482" s="3"/>
      <c r="J482" s="3"/>
      <c r="K482" s="3"/>
      <c r="L482" s="3"/>
      <c r="M482" s="3"/>
      <c r="N482" s="161">
        <v>31500</v>
      </c>
      <c r="O482" s="23"/>
      <c r="P482" s="3"/>
      <c r="Q482" s="42"/>
      <c r="R482" s="42"/>
      <c r="S482" s="3"/>
      <c r="T482" s="3" t="s">
        <v>266</v>
      </c>
      <c r="U482" s="3">
        <v>1</v>
      </c>
      <c r="V482" s="3">
        <v>1387</v>
      </c>
      <c r="W482" s="3">
        <v>2169</v>
      </c>
      <c r="X482" s="3"/>
      <c r="Y482" s="17">
        <v>2191</v>
      </c>
      <c r="Z482" s="3">
        <v>41</v>
      </c>
      <c r="AA482" s="3">
        <f t="shared" si="262"/>
        <v>1387</v>
      </c>
      <c r="AB482" s="3">
        <f t="shared" si="257"/>
        <v>31500</v>
      </c>
      <c r="AC482" s="3"/>
      <c r="AD482" s="23">
        <f t="shared" si="261"/>
        <v>32887</v>
      </c>
      <c r="AE482" s="28"/>
      <c r="AF482" s="28"/>
      <c r="AH482" s="137"/>
    </row>
    <row r="483" spans="1:34" x14ac:dyDescent="0.2">
      <c r="A483" s="3">
        <v>42</v>
      </c>
      <c r="B483" s="3" t="s">
        <v>15</v>
      </c>
      <c r="C483" s="3">
        <v>20</v>
      </c>
      <c r="D483" s="17">
        <v>116133</v>
      </c>
      <c r="E483" s="3"/>
      <c r="F483" s="3"/>
      <c r="G483" s="3"/>
      <c r="H483" s="3"/>
      <c r="I483" s="3"/>
      <c r="J483" s="3"/>
      <c r="K483" s="3"/>
      <c r="L483" s="3"/>
      <c r="M483" s="3"/>
      <c r="N483" s="161">
        <v>55000</v>
      </c>
      <c r="O483" s="23"/>
      <c r="P483" s="3"/>
      <c r="Q483" s="42"/>
      <c r="R483" s="42"/>
      <c r="S483" s="3"/>
      <c r="T483" s="3" t="s">
        <v>267</v>
      </c>
      <c r="U483" s="3">
        <v>1</v>
      </c>
      <c r="V483" s="3">
        <v>1408</v>
      </c>
      <c r="W483" s="3">
        <v>2210</v>
      </c>
      <c r="X483" s="3"/>
      <c r="Y483" s="17">
        <v>2196</v>
      </c>
      <c r="Z483" s="3">
        <v>42</v>
      </c>
      <c r="AA483" s="3">
        <f t="shared" si="262"/>
        <v>1408</v>
      </c>
      <c r="AB483" s="3">
        <f t="shared" si="257"/>
        <v>55000</v>
      </c>
      <c r="AC483" s="3"/>
      <c r="AD483" s="118">
        <f t="shared" si="261"/>
        <v>56408</v>
      </c>
      <c r="AE483" s="233"/>
      <c r="AF483" s="233"/>
      <c r="AH483" s="137"/>
    </row>
    <row r="484" spans="1:34" x14ac:dyDescent="0.2">
      <c r="A484" s="3">
        <v>43</v>
      </c>
      <c r="B484" s="3" t="s">
        <v>7</v>
      </c>
      <c r="C484" s="3">
        <v>20</v>
      </c>
      <c r="D484" s="17">
        <v>155223</v>
      </c>
      <c r="E484" s="3"/>
      <c r="F484" s="3"/>
      <c r="G484" s="3"/>
      <c r="H484" s="3"/>
      <c r="I484" s="3"/>
      <c r="J484" s="3"/>
      <c r="K484" s="3"/>
      <c r="L484" s="3"/>
      <c r="M484" s="3"/>
      <c r="N484" s="161">
        <v>85000</v>
      </c>
      <c r="O484" s="23"/>
      <c r="P484" s="3"/>
      <c r="Q484" s="42"/>
      <c r="R484" s="42"/>
      <c r="S484" s="3"/>
      <c r="T484" s="3" t="s">
        <v>267</v>
      </c>
      <c r="U484" s="3">
        <v>1.5</v>
      </c>
      <c r="V484" s="3">
        <v>1582</v>
      </c>
      <c r="W484" s="3">
        <v>2211</v>
      </c>
      <c r="X484" s="3"/>
      <c r="Y484" s="17">
        <v>2197</v>
      </c>
      <c r="Z484" s="3">
        <v>43</v>
      </c>
      <c r="AA484" s="3">
        <f t="shared" si="262"/>
        <v>2373</v>
      </c>
      <c r="AB484" s="3">
        <f t="shared" si="257"/>
        <v>85000</v>
      </c>
      <c r="AC484" s="3"/>
      <c r="AD484" s="23">
        <f t="shared" si="261"/>
        <v>87373</v>
      </c>
      <c r="AE484" s="28"/>
      <c r="AF484" s="28"/>
    </row>
    <row r="485" spans="1:34" x14ac:dyDescent="0.2">
      <c r="A485" s="3">
        <v>44</v>
      </c>
      <c r="B485" s="3" t="s">
        <v>17</v>
      </c>
      <c r="C485" s="3">
        <v>20</v>
      </c>
      <c r="D485" s="17">
        <v>67133</v>
      </c>
      <c r="E485" s="3"/>
      <c r="F485" s="3"/>
      <c r="G485" s="3"/>
      <c r="H485" s="3"/>
      <c r="I485" s="3"/>
      <c r="J485" s="3"/>
      <c r="K485" s="3"/>
      <c r="L485" s="3"/>
      <c r="M485" s="3"/>
      <c r="N485" s="161">
        <v>32500</v>
      </c>
      <c r="O485" s="23"/>
      <c r="P485" s="3"/>
      <c r="Q485" s="42"/>
      <c r="R485" s="42"/>
      <c r="S485" s="3"/>
      <c r="T485" s="3" t="s">
        <v>267</v>
      </c>
      <c r="U485" s="3">
        <v>1</v>
      </c>
      <c r="V485" s="3">
        <v>1422</v>
      </c>
      <c r="W485" s="3">
        <v>2212</v>
      </c>
      <c r="X485" s="3"/>
      <c r="Y485" s="17">
        <v>2198</v>
      </c>
      <c r="Z485" s="3">
        <v>44</v>
      </c>
      <c r="AA485" s="3">
        <f t="shared" si="262"/>
        <v>1422</v>
      </c>
      <c r="AB485" s="3">
        <f t="shared" si="257"/>
        <v>32500</v>
      </c>
      <c r="AC485" s="3"/>
      <c r="AD485" s="23">
        <f t="shared" si="261"/>
        <v>33922</v>
      </c>
      <c r="AE485" s="28"/>
      <c r="AF485" s="28"/>
    </row>
    <row r="486" spans="1:34" x14ac:dyDescent="0.2">
      <c r="A486" s="3">
        <v>45</v>
      </c>
      <c r="B486" s="3" t="s">
        <v>35</v>
      </c>
      <c r="C486" s="3">
        <v>9</v>
      </c>
      <c r="D486" s="17">
        <v>10150</v>
      </c>
      <c r="E486" s="3"/>
      <c r="F486" s="3"/>
      <c r="G486" s="3"/>
      <c r="H486" s="3"/>
      <c r="I486" s="3"/>
      <c r="J486" s="3"/>
      <c r="K486" s="3"/>
      <c r="L486" s="3"/>
      <c r="M486" s="3"/>
      <c r="N486" s="161">
        <v>9000</v>
      </c>
      <c r="O486" s="23"/>
      <c r="P486" s="3"/>
      <c r="Q486" s="42"/>
      <c r="R486" s="42"/>
      <c r="S486" s="3"/>
      <c r="T486" s="3" t="s">
        <v>270</v>
      </c>
      <c r="U486" s="3">
        <v>1</v>
      </c>
      <c r="V486" s="3">
        <v>577</v>
      </c>
      <c r="W486" s="3">
        <v>2214</v>
      </c>
      <c r="X486" s="3"/>
      <c r="Y486" s="17">
        <v>2204</v>
      </c>
      <c r="Z486" s="3">
        <v>45</v>
      </c>
      <c r="AA486" s="3">
        <f t="shared" si="262"/>
        <v>577</v>
      </c>
      <c r="AB486" s="3">
        <f t="shared" si="257"/>
        <v>9000</v>
      </c>
      <c r="AC486" s="3"/>
      <c r="AD486" s="23">
        <f t="shared" si="261"/>
        <v>9577</v>
      </c>
      <c r="AE486" s="28"/>
      <c r="AF486" s="28"/>
    </row>
    <row r="487" spans="1:34" x14ac:dyDescent="0.2">
      <c r="A487" s="3">
        <v>46</v>
      </c>
      <c r="B487" s="3" t="s">
        <v>62</v>
      </c>
      <c r="C487" s="3">
        <v>20</v>
      </c>
      <c r="D487" s="17">
        <v>55877</v>
      </c>
      <c r="E487" s="3"/>
      <c r="F487" s="3"/>
      <c r="G487" s="3"/>
      <c r="H487" s="3"/>
      <c r="I487" s="3"/>
      <c r="J487" s="3"/>
      <c r="K487" s="3"/>
      <c r="L487" s="3"/>
      <c r="M487" s="3"/>
      <c r="N487" s="161">
        <v>27000</v>
      </c>
      <c r="O487" s="23"/>
      <c r="P487" s="3"/>
      <c r="Q487" s="42"/>
      <c r="R487" s="42"/>
      <c r="S487" s="3"/>
      <c r="T487" s="3" t="s">
        <v>268</v>
      </c>
      <c r="U487" s="3">
        <v>2</v>
      </c>
      <c r="V487" s="3">
        <v>1340</v>
      </c>
      <c r="W487" s="3">
        <v>2213</v>
      </c>
      <c r="X487" s="3"/>
      <c r="Y487" s="17">
        <v>2211</v>
      </c>
      <c r="Z487" s="3">
        <v>46</v>
      </c>
      <c r="AA487" s="3">
        <f t="shared" si="262"/>
        <v>2680</v>
      </c>
      <c r="AB487" s="3">
        <f t="shared" si="257"/>
        <v>27000</v>
      </c>
      <c r="AC487" s="3"/>
      <c r="AD487" s="23">
        <f t="shared" si="261"/>
        <v>29680</v>
      </c>
      <c r="AE487" s="28"/>
      <c r="AF487" s="28"/>
    </row>
    <row r="488" spans="1:34" x14ac:dyDescent="0.2">
      <c r="A488" s="3"/>
      <c r="B488" s="38" t="s">
        <v>269</v>
      </c>
      <c r="C488" s="38">
        <f>SUM(C442:C487)</f>
        <v>884</v>
      </c>
      <c r="D488" s="17"/>
      <c r="E488" s="3"/>
      <c r="F488" s="3"/>
      <c r="G488" s="3"/>
      <c r="H488" s="3"/>
      <c r="I488" s="3"/>
      <c r="J488" s="3"/>
      <c r="K488" s="3"/>
      <c r="L488" s="3"/>
      <c r="M488" s="3"/>
      <c r="N488" s="161"/>
      <c r="O488" s="23"/>
      <c r="P488" s="3"/>
      <c r="Q488" s="42"/>
      <c r="R488" s="42"/>
      <c r="S488" s="3"/>
      <c r="T488" s="3"/>
      <c r="U488" s="3"/>
      <c r="V488" s="3"/>
      <c r="W488" s="3"/>
      <c r="X488" s="3"/>
      <c r="Y488" s="17"/>
      <c r="Z488" s="3"/>
      <c r="AA488" s="3"/>
      <c r="AB488" s="3"/>
      <c r="AC488" s="3"/>
      <c r="AD488" s="118">
        <f>SUM(AD442:AD487)</f>
        <v>2496087.37</v>
      </c>
      <c r="AE488" s="233">
        <f>AD488/C488</f>
        <v>2823.6282466063349</v>
      </c>
      <c r="AF488" s="233"/>
      <c r="AG488" s="138">
        <v>2496134</v>
      </c>
      <c r="AH488" s="137">
        <f>AG488-AD488</f>
        <v>46.629999999888241</v>
      </c>
    </row>
    <row r="489" spans="1:34" x14ac:dyDescent="0.2">
      <c r="A489" s="3"/>
      <c r="B489" s="3"/>
      <c r="C489" s="3"/>
      <c r="D489" s="17"/>
      <c r="E489" s="3"/>
      <c r="F489" s="3"/>
      <c r="G489" s="3"/>
      <c r="H489" s="3"/>
      <c r="I489" s="3"/>
      <c r="J489" s="3"/>
      <c r="K489" s="3"/>
      <c r="L489" s="3"/>
      <c r="M489" s="3"/>
      <c r="N489" s="161"/>
      <c r="O489" s="23"/>
      <c r="P489" s="3"/>
      <c r="Q489" s="42"/>
      <c r="R489" s="42"/>
      <c r="S489" s="3"/>
      <c r="T489" s="3"/>
      <c r="U489" s="3"/>
      <c r="V489" s="3"/>
      <c r="W489" s="3"/>
      <c r="X489" s="3"/>
      <c r="Y489" s="17"/>
      <c r="Z489" s="3"/>
      <c r="AA489" s="3"/>
      <c r="AB489" s="3"/>
      <c r="AC489" s="3"/>
      <c r="AD489" s="118"/>
      <c r="AE489" s="233"/>
      <c r="AF489" s="233"/>
    </row>
    <row r="490" spans="1:34" x14ac:dyDescent="0.2">
      <c r="B490" s="129">
        <v>41730</v>
      </c>
    </row>
    <row r="491" spans="1:34" ht="89.25" x14ac:dyDescent="0.2">
      <c r="A491" s="131" t="s">
        <v>11</v>
      </c>
      <c r="B491" s="132" t="s">
        <v>0</v>
      </c>
      <c r="C491" s="132" t="s">
        <v>1</v>
      </c>
      <c r="D491" s="177" t="s">
        <v>49</v>
      </c>
      <c r="E491" s="132" t="s">
        <v>2</v>
      </c>
      <c r="F491" s="132" t="s">
        <v>52</v>
      </c>
      <c r="G491" s="132" t="s">
        <v>8</v>
      </c>
      <c r="H491" s="132" t="s">
        <v>9</v>
      </c>
      <c r="I491" s="132" t="s">
        <v>20</v>
      </c>
      <c r="J491" s="132" t="s">
        <v>23</v>
      </c>
      <c r="K491" s="132" t="s">
        <v>40</v>
      </c>
      <c r="L491" s="132" t="s">
        <v>57</v>
      </c>
      <c r="M491" s="132" t="s">
        <v>60</v>
      </c>
      <c r="N491" s="177" t="s">
        <v>29</v>
      </c>
      <c r="O491" s="132" t="s">
        <v>53</v>
      </c>
      <c r="P491" s="132" t="s">
        <v>5</v>
      </c>
      <c r="Q491" s="133" t="s">
        <v>50</v>
      </c>
      <c r="R491" s="133" t="s">
        <v>88</v>
      </c>
      <c r="S491" s="132" t="s">
        <v>6</v>
      </c>
      <c r="T491" s="132" t="s">
        <v>10</v>
      </c>
      <c r="U491" s="134" t="s">
        <v>244</v>
      </c>
      <c r="V491" s="135" t="s">
        <v>107</v>
      </c>
      <c r="W491" s="135" t="s">
        <v>109</v>
      </c>
      <c r="Y491" s="207" t="s">
        <v>165</v>
      </c>
      <c r="Z491" s="135"/>
      <c r="AA491" s="135" t="s">
        <v>272</v>
      </c>
      <c r="AB491" s="135" t="s">
        <v>273</v>
      </c>
      <c r="AC491" s="135"/>
      <c r="AD491" s="222" t="s">
        <v>276</v>
      </c>
      <c r="AE491" s="61"/>
      <c r="AF491" s="61"/>
    </row>
    <row r="492" spans="1:34" x14ac:dyDescent="0.2">
      <c r="A492" s="3">
        <v>1</v>
      </c>
      <c r="B492" s="3" t="s">
        <v>18</v>
      </c>
      <c r="C492" s="3">
        <v>21</v>
      </c>
      <c r="D492" s="17">
        <v>187285</v>
      </c>
      <c r="E492" s="3"/>
      <c r="F492" s="3"/>
      <c r="G492" s="3"/>
      <c r="H492" s="3"/>
      <c r="I492" s="3"/>
      <c r="J492" s="3"/>
      <c r="K492" s="3"/>
      <c r="L492" s="3"/>
      <c r="M492" s="3"/>
      <c r="N492" s="161">
        <v>120000</v>
      </c>
      <c r="O492" s="23"/>
      <c r="P492" s="3"/>
      <c r="Q492" s="42"/>
      <c r="R492" s="42"/>
      <c r="S492" s="3"/>
      <c r="T492" s="3" t="s">
        <v>271</v>
      </c>
      <c r="U492" s="3">
        <v>6.86</v>
      </c>
      <c r="V492" s="3">
        <v>1448</v>
      </c>
      <c r="W492" s="3">
        <v>2215</v>
      </c>
      <c r="X492" s="3"/>
      <c r="Y492" s="17">
        <v>2216</v>
      </c>
      <c r="Z492" s="3"/>
      <c r="AA492" s="3">
        <f t="shared" ref="AA492:AA500" si="263">U492*V492</f>
        <v>9933.2800000000007</v>
      </c>
      <c r="AB492" s="3">
        <v>120000</v>
      </c>
      <c r="AC492" s="3"/>
      <c r="AD492" s="23">
        <f t="shared" ref="AD492:AD505" si="264">AA492+AB492</f>
        <v>129933.28</v>
      </c>
      <c r="AE492" s="28"/>
      <c r="AF492" s="28"/>
      <c r="AG492" s="55">
        <v>1</v>
      </c>
    </row>
    <row r="493" spans="1:34" x14ac:dyDescent="0.2">
      <c r="A493" s="3">
        <v>2</v>
      </c>
      <c r="B493" s="3" t="s">
        <v>32</v>
      </c>
      <c r="C493" s="3">
        <v>20</v>
      </c>
      <c r="D493" s="17">
        <v>43078</v>
      </c>
      <c r="E493" s="3"/>
      <c r="F493" s="3"/>
      <c r="G493" s="3"/>
      <c r="H493" s="3"/>
      <c r="I493" s="3"/>
      <c r="J493" s="3"/>
      <c r="K493" s="3"/>
      <c r="L493" s="3"/>
      <c r="M493" s="3"/>
      <c r="N493" s="161">
        <v>30000</v>
      </c>
      <c r="O493" s="23"/>
      <c r="P493" s="3"/>
      <c r="Q493" s="42"/>
      <c r="R493" s="42"/>
      <c r="S493" s="3"/>
      <c r="T493" s="3" t="s">
        <v>271</v>
      </c>
      <c r="U493" s="3">
        <v>1.5</v>
      </c>
      <c r="V493" s="3">
        <v>1494</v>
      </c>
      <c r="W493" s="3">
        <v>2216</v>
      </c>
      <c r="X493" s="3"/>
      <c r="Y493" s="17">
        <v>2217</v>
      </c>
      <c r="Z493" s="3"/>
      <c r="AA493" s="3">
        <f t="shared" si="263"/>
        <v>2241</v>
      </c>
      <c r="AB493" s="3">
        <v>30000</v>
      </c>
      <c r="AC493" s="3"/>
      <c r="AD493" s="23">
        <f t="shared" si="264"/>
        <v>32241</v>
      </c>
      <c r="AE493" s="28"/>
      <c r="AF493" s="28"/>
      <c r="AG493" s="55">
        <v>2</v>
      </c>
    </row>
    <row r="494" spans="1:34" x14ac:dyDescent="0.2">
      <c r="A494" s="3">
        <v>3</v>
      </c>
      <c r="B494" s="3" t="s">
        <v>16</v>
      </c>
      <c r="C494" s="3">
        <v>20</v>
      </c>
      <c r="D494" s="17">
        <v>136624</v>
      </c>
      <c r="E494" s="3"/>
      <c r="F494" s="3"/>
      <c r="G494" s="3"/>
      <c r="H494" s="3"/>
      <c r="I494" s="3"/>
      <c r="J494" s="3"/>
      <c r="K494" s="3"/>
      <c r="L494" s="3"/>
      <c r="M494" s="3"/>
      <c r="N494" s="161">
        <v>71000</v>
      </c>
      <c r="O494" s="23"/>
      <c r="P494" s="3"/>
      <c r="Q494" s="42"/>
      <c r="R494" s="42"/>
      <c r="S494" s="3"/>
      <c r="T494" s="3" t="s">
        <v>275</v>
      </c>
      <c r="U494" s="3">
        <v>3.25</v>
      </c>
      <c r="V494" s="3">
        <v>1626</v>
      </c>
      <c r="W494" s="3">
        <v>2217</v>
      </c>
      <c r="X494" s="3"/>
      <c r="Y494" s="17">
        <v>2218</v>
      </c>
      <c r="Z494" s="3"/>
      <c r="AA494" s="3">
        <f t="shared" si="263"/>
        <v>5284.5</v>
      </c>
      <c r="AB494" s="3">
        <v>71000</v>
      </c>
      <c r="AC494" s="3"/>
      <c r="AD494" s="36">
        <f t="shared" si="264"/>
        <v>76284.5</v>
      </c>
      <c r="AE494" s="232"/>
      <c r="AF494" s="232"/>
      <c r="AG494" s="55">
        <v>3</v>
      </c>
    </row>
    <row r="495" spans="1:34" x14ac:dyDescent="0.2">
      <c r="A495" s="3">
        <v>4</v>
      </c>
      <c r="B495" s="3" t="s">
        <v>7</v>
      </c>
      <c r="C495" s="3">
        <v>20</v>
      </c>
      <c r="D495" s="17">
        <v>160707</v>
      </c>
      <c r="E495" s="3"/>
      <c r="F495" s="3"/>
      <c r="G495" s="3"/>
      <c r="H495" s="3"/>
      <c r="I495" s="3"/>
      <c r="J495" s="3"/>
      <c r="K495" s="3"/>
      <c r="L495" s="3"/>
      <c r="M495" s="3"/>
      <c r="N495" s="161">
        <v>85000</v>
      </c>
      <c r="O495" s="23"/>
      <c r="P495" s="3"/>
      <c r="Q495" s="42"/>
      <c r="R495" s="42"/>
      <c r="S495" s="3"/>
      <c r="T495" s="3" t="s">
        <v>275</v>
      </c>
      <c r="U495" s="3">
        <v>1.5</v>
      </c>
      <c r="V495" s="3">
        <v>1337</v>
      </c>
      <c r="W495" s="3">
        <v>2218</v>
      </c>
      <c r="X495" s="3"/>
      <c r="Y495" s="17">
        <v>2219</v>
      </c>
      <c r="Z495" s="3"/>
      <c r="AA495" s="3">
        <f t="shared" si="263"/>
        <v>2005.5</v>
      </c>
      <c r="AB495" s="3">
        <v>85000</v>
      </c>
      <c r="AC495" s="3"/>
      <c r="AD495" s="36">
        <f t="shared" si="264"/>
        <v>87005.5</v>
      </c>
      <c r="AE495" s="232"/>
      <c r="AF495" s="232"/>
      <c r="AG495" s="55">
        <v>4</v>
      </c>
    </row>
    <row r="496" spans="1:34" x14ac:dyDescent="0.2">
      <c r="A496" s="3">
        <v>5</v>
      </c>
      <c r="B496" s="3" t="s">
        <v>31</v>
      </c>
      <c r="C496" s="3">
        <v>20</v>
      </c>
      <c r="D496" s="17">
        <v>83889</v>
      </c>
      <c r="E496" s="3"/>
      <c r="F496" s="3"/>
      <c r="G496" s="3"/>
      <c r="H496" s="3"/>
      <c r="I496" s="3"/>
      <c r="J496" s="3"/>
      <c r="K496" s="3"/>
      <c r="L496" s="3"/>
      <c r="M496" s="3"/>
      <c r="N496" s="161">
        <v>43000</v>
      </c>
      <c r="O496" s="23"/>
      <c r="P496" s="3"/>
      <c r="Q496" s="42"/>
      <c r="R496" s="42"/>
      <c r="S496" s="3"/>
      <c r="T496" s="3" t="s">
        <v>275</v>
      </c>
      <c r="U496" s="3">
        <v>1</v>
      </c>
      <c r="V496" s="3">
        <v>1415</v>
      </c>
      <c r="W496" s="3">
        <v>2219</v>
      </c>
      <c r="X496" s="3"/>
      <c r="Y496" s="17">
        <v>2221</v>
      </c>
      <c r="Z496" s="3"/>
      <c r="AA496" s="3">
        <f t="shared" si="263"/>
        <v>1415</v>
      </c>
      <c r="AB496" s="3">
        <v>43000</v>
      </c>
      <c r="AC496" s="3"/>
      <c r="AD496" s="23">
        <f t="shared" si="264"/>
        <v>44415</v>
      </c>
      <c r="AE496" s="28"/>
      <c r="AF496" s="28"/>
      <c r="AG496" s="55">
        <v>5</v>
      </c>
    </row>
    <row r="497" spans="1:33" x14ac:dyDescent="0.2">
      <c r="A497" s="3">
        <v>6</v>
      </c>
      <c r="B497" s="3" t="s">
        <v>13</v>
      </c>
      <c r="C497" s="3">
        <v>20</v>
      </c>
      <c r="D497" s="17">
        <v>74767</v>
      </c>
      <c r="E497" s="3"/>
      <c r="F497" s="3"/>
      <c r="G497" s="3"/>
      <c r="H497" s="3"/>
      <c r="I497" s="3"/>
      <c r="J497" s="3"/>
      <c r="K497" s="3"/>
      <c r="L497" s="3"/>
      <c r="M497" s="3"/>
      <c r="N497" s="161">
        <v>37000</v>
      </c>
      <c r="O497" s="23"/>
      <c r="P497" s="3"/>
      <c r="Q497" s="42"/>
      <c r="R497" s="42"/>
      <c r="S497" s="3"/>
      <c r="T497" s="3" t="s">
        <v>277</v>
      </c>
      <c r="U497" s="3">
        <v>1</v>
      </c>
      <c r="V497" s="3">
        <v>1466</v>
      </c>
      <c r="W497" s="3">
        <v>2250</v>
      </c>
      <c r="X497" s="3"/>
      <c r="Y497" s="17">
        <v>2227</v>
      </c>
      <c r="Z497" s="3"/>
      <c r="AA497" s="3">
        <f t="shared" si="263"/>
        <v>1466</v>
      </c>
      <c r="AB497" s="3">
        <v>37000</v>
      </c>
      <c r="AC497" s="3"/>
      <c r="AD497" s="23">
        <f t="shared" si="264"/>
        <v>38466</v>
      </c>
      <c r="AE497" s="28"/>
      <c r="AF497" s="28"/>
      <c r="AG497" s="55">
        <v>6</v>
      </c>
    </row>
    <row r="498" spans="1:33" x14ac:dyDescent="0.2">
      <c r="A498" s="3">
        <v>7</v>
      </c>
      <c r="B498" s="3" t="s">
        <v>14</v>
      </c>
      <c r="C498" s="3">
        <v>20</v>
      </c>
      <c r="D498" s="17">
        <v>91777</v>
      </c>
      <c r="E498" s="3"/>
      <c r="F498" s="3"/>
      <c r="G498" s="3"/>
      <c r="H498" s="3"/>
      <c r="I498" s="3"/>
      <c r="J498" s="3"/>
      <c r="K498" s="3"/>
      <c r="L498" s="3"/>
      <c r="M498" s="3"/>
      <c r="N498" s="161">
        <v>48000</v>
      </c>
      <c r="O498" s="23"/>
      <c r="P498" s="3"/>
      <c r="Q498" s="42"/>
      <c r="R498" s="42"/>
      <c r="S498" s="3"/>
      <c r="T498" s="3" t="s">
        <v>277</v>
      </c>
      <c r="U498" s="3">
        <v>0</v>
      </c>
      <c r="V498" s="3">
        <v>1379</v>
      </c>
      <c r="W498" s="3">
        <v>2251</v>
      </c>
      <c r="X498" s="3"/>
      <c r="Y498" s="17">
        <v>2228</v>
      </c>
      <c r="Z498" s="3"/>
      <c r="AA498" s="3">
        <f t="shared" si="263"/>
        <v>0</v>
      </c>
      <c r="AB498" s="3">
        <v>48000</v>
      </c>
      <c r="AC498" s="3"/>
      <c r="AD498" s="23">
        <f t="shared" si="264"/>
        <v>48000</v>
      </c>
      <c r="AE498" s="28"/>
      <c r="AF498" s="28"/>
      <c r="AG498" s="55">
        <v>7</v>
      </c>
    </row>
    <row r="499" spans="1:33" x14ac:dyDescent="0.2">
      <c r="A499" s="3">
        <v>8</v>
      </c>
      <c r="B499" s="3" t="s">
        <v>37</v>
      </c>
      <c r="C499" s="3">
        <v>20</v>
      </c>
      <c r="D499" s="17">
        <v>111489</v>
      </c>
      <c r="E499" s="3"/>
      <c r="F499" s="3"/>
      <c r="G499" s="3"/>
      <c r="H499" s="3"/>
      <c r="I499" s="3"/>
      <c r="J499" s="3"/>
      <c r="K499" s="3"/>
      <c r="L499" s="3"/>
      <c r="M499" s="3"/>
      <c r="N499" s="161">
        <v>64000</v>
      </c>
      <c r="O499" s="23"/>
      <c r="P499" s="3"/>
      <c r="Q499" s="42"/>
      <c r="R499" s="42"/>
      <c r="S499" s="3"/>
      <c r="T499" s="3" t="s">
        <v>277</v>
      </c>
      <c r="U499" s="3">
        <v>3</v>
      </c>
      <c r="V499" s="3">
        <v>1270</v>
      </c>
      <c r="W499" s="3">
        <v>2252</v>
      </c>
      <c r="X499" s="3"/>
      <c r="Y499" s="17">
        <v>2229</v>
      </c>
      <c r="Z499" s="3"/>
      <c r="AA499" s="3">
        <f t="shared" si="263"/>
        <v>3810</v>
      </c>
      <c r="AB499" s="3">
        <v>64000</v>
      </c>
      <c r="AC499" s="3"/>
      <c r="AD499" s="23">
        <f t="shared" si="264"/>
        <v>67810</v>
      </c>
      <c r="AE499" s="28"/>
      <c r="AF499" s="28"/>
      <c r="AG499" s="55">
        <v>8</v>
      </c>
    </row>
    <row r="500" spans="1:33" x14ac:dyDescent="0.2">
      <c r="A500" s="3">
        <v>9</v>
      </c>
      <c r="B500" s="3" t="s">
        <v>39</v>
      </c>
      <c r="C500" s="3">
        <v>15</v>
      </c>
      <c r="D500" s="17">
        <v>87983</v>
      </c>
      <c r="E500" s="3"/>
      <c r="F500" s="3"/>
      <c r="G500" s="3"/>
      <c r="H500" s="3"/>
      <c r="I500" s="3"/>
      <c r="J500" s="3"/>
      <c r="K500" s="3"/>
      <c r="L500" s="3"/>
      <c r="M500" s="3"/>
      <c r="N500" s="161">
        <v>56000</v>
      </c>
      <c r="O500" s="23"/>
      <c r="P500" s="3"/>
      <c r="Q500" s="42"/>
      <c r="R500" s="42"/>
      <c r="S500" s="3"/>
      <c r="T500" s="3" t="s">
        <v>278</v>
      </c>
      <c r="U500" s="3">
        <v>1</v>
      </c>
      <c r="V500" s="3">
        <v>1048</v>
      </c>
      <c r="W500" s="3">
        <v>2258</v>
      </c>
      <c r="X500" s="3"/>
      <c r="Y500" s="17">
        <v>2236</v>
      </c>
      <c r="Z500" s="3"/>
      <c r="AA500" s="3">
        <f t="shared" si="263"/>
        <v>1048</v>
      </c>
      <c r="AB500" s="3">
        <v>56000</v>
      </c>
      <c r="AC500" s="3"/>
      <c r="AD500" s="23">
        <f>AA500+AB500</f>
        <v>57048</v>
      </c>
      <c r="AE500" s="28"/>
      <c r="AF500" s="28"/>
      <c r="AG500" s="55">
        <v>9</v>
      </c>
    </row>
    <row r="501" spans="1:33" x14ac:dyDescent="0.2">
      <c r="A501" s="3">
        <v>10</v>
      </c>
      <c r="B501" s="3" t="s">
        <v>12</v>
      </c>
      <c r="C501" s="3">
        <v>9</v>
      </c>
      <c r="D501" s="17">
        <v>11455</v>
      </c>
      <c r="E501" s="3"/>
      <c r="F501" s="3"/>
      <c r="G501" s="3"/>
      <c r="H501" s="3"/>
      <c r="I501" s="3"/>
      <c r="J501" s="3"/>
      <c r="K501" s="3"/>
      <c r="L501" s="3"/>
      <c r="M501" s="3"/>
      <c r="N501" s="161">
        <v>8500</v>
      </c>
      <c r="O501" s="23"/>
      <c r="P501" s="3"/>
      <c r="Q501" s="42"/>
      <c r="R501" s="42"/>
      <c r="S501" s="3"/>
      <c r="T501" s="3" t="s">
        <v>279</v>
      </c>
      <c r="U501" s="3">
        <v>1</v>
      </c>
      <c r="V501" s="3">
        <v>571</v>
      </c>
      <c r="W501" s="3">
        <v>2253</v>
      </c>
      <c r="X501" s="3"/>
      <c r="Y501" s="17">
        <v>2239</v>
      </c>
      <c r="Z501" s="3"/>
      <c r="AA501" s="3">
        <v>571</v>
      </c>
      <c r="AB501" s="3">
        <v>8500</v>
      </c>
      <c r="AC501" s="3"/>
      <c r="AD501" s="23">
        <f t="shared" si="264"/>
        <v>9071</v>
      </c>
      <c r="AE501" s="28"/>
      <c r="AF501" s="28"/>
      <c r="AG501" s="55">
        <v>10</v>
      </c>
    </row>
    <row r="502" spans="1:33" x14ac:dyDescent="0.2">
      <c r="A502" s="3">
        <v>11</v>
      </c>
      <c r="B502" s="3" t="s">
        <v>94</v>
      </c>
      <c r="C502" s="3">
        <v>20</v>
      </c>
      <c r="D502" s="17">
        <v>101000</v>
      </c>
      <c r="E502" s="3"/>
      <c r="F502" s="3"/>
      <c r="G502" s="3"/>
      <c r="H502" s="3"/>
      <c r="I502" s="3"/>
      <c r="J502" s="3"/>
      <c r="K502" s="3"/>
      <c r="L502" s="3"/>
      <c r="M502" s="3"/>
      <c r="N502" s="161">
        <v>60000</v>
      </c>
      <c r="O502" s="23"/>
      <c r="P502" s="3"/>
      <c r="Q502" s="42"/>
      <c r="R502" s="42"/>
      <c r="S502" s="3"/>
      <c r="T502" s="3" t="s">
        <v>280</v>
      </c>
      <c r="U502" s="3">
        <v>2.5</v>
      </c>
      <c r="V502" s="3">
        <v>1405</v>
      </c>
      <c r="W502" s="3">
        <v>2254</v>
      </c>
      <c r="X502" s="3"/>
      <c r="Y502" s="17">
        <v>2242</v>
      </c>
      <c r="Z502" s="3"/>
      <c r="AA502" s="3">
        <f>(U502*V502)+2000</f>
        <v>5512.5</v>
      </c>
      <c r="AB502" s="3">
        <v>60000</v>
      </c>
      <c r="AC502" s="3"/>
      <c r="AD502" s="36">
        <f t="shared" si="264"/>
        <v>65512.5</v>
      </c>
      <c r="AE502" s="232"/>
      <c r="AF502" s="232"/>
      <c r="AG502" s="55">
        <v>11</v>
      </c>
    </row>
    <row r="503" spans="1:33" x14ac:dyDescent="0.2">
      <c r="A503" s="3">
        <v>12</v>
      </c>
      <c r="B503" s="3" t="s">
        <v>38</v>
      </c>
      <c r="C503" s="3">
        <v>9</v>
      </c>
      <c r="D503" s="17">
        <v>12400</v>
      </c>
      <c r="E503" s="3"/>
      <c r="F503" s="3"/>
      <c r="G503" s="3"/>
      <c r="H503" s="3"/>
      <c r="I503" s="3"/>
      <c r="J503" s="3"/>
      <c r="K503" s="3"/>
      <c r="L503" s="3"/>
      <c r="M503" s="3"/>
      <c r="N503" s="161">
        <v>10000</v>
      </c>
      <c r="O503" s="23"/>
      <c r="P503" s="3"/>
      <c r="Q503" s="42"/>
      <c r="R503" s="42"/>
      <c r="S503" s="3"/>
      <c r="T503" s="3" t="s">
        <v>280</v>
      </c>
      <c r="U503" s="3">
        <v>1</v>
      </c>
      <c r="V503" s="3">
        <v>595</v>
      </c>
      <c r="W503" s="3">
        <v>2255</v>
      </c>
      <c r="X503" s="3"/>
      <c r="Y503" s="17">
        <v>2243</v>
      </c>
      <c r="Z503" s="3"/>
      <c r="AA503" s="3">
        <f t="shared" ref="AA503:AA527" si="265">U503*V503</f>
        <v>595</v>
      </c>
      <c r="AB503" s="3">
        <v>10000</v>
      </c>
      <c r="AC503" s="3"/>
      <c r="AD503" s="23">
        <f t="shared" si="264"/>
        <v>10595</v>
      </c>
      <c r="AE503" s="28"/>
      <c r="AF503" s="28"/>
      <c r="AG503" s="55">
        <v>12</v>
      </c>
    </row>
    <row r="504" spans="1:33" x14ac:dyDescent="0.2">
      <c r="A504" s="3">
        <v>13</v>
      </c>
      <c r="B504" s="3" t="s">
        <v>18</v>
      </c>
      <c r="C504" s="3">
        <v>21</v>
      </c>
      <c r="D504" s="17">
        <v>187285</v>
      </c>
      <c r="E504" s="3"/>
      <c r="F504" s="3"/>
      <c r="G504" s="3"/>
      <c r="H504" s="3"/>
      <c r="I504" s="3"/>
      <c r="J504" s="3"/>
      <c r="K504" s="3"/>
      <c r="L504" s="3"/>
      <c r="M504" s="3"/>
      <c r="N504" s="161">
        <v>120000</v>
      </c>
      <c r="O504" s="23"/>
      <c r="P504" s="3"/>
      <c r="Q504" s="42"/>
      <c r="R504" s="42"/>
      <c r="S504" s="3"/>
      <c r="T504" s="3" t="s">
        <v>281</v>
      </c>
      <c r="U504" s="3">
        <v>6.86</v>
      </c>
      <c r="V504" s="3">
        <v>1453</v>
      </c>
      <c r="W504" s="3">
        <v>2256</v>
      </c>
      <c r="X504" s="3"/>
      <c r="Y504" s="17">
        <v>2244</v>
      </c>
      <c r="Z504" s="3"/>
      <c r="AA504" s="3">
        <f t="shared" si="265"/>
        <v>9967.58</v>
      </c>
      <c r="AB504" s="3">
        <v>120000</v>
      </c>
      <c r="AC504" s="3"/>
      <c r="AD504" s="36">
        <f t="shared" si="264"/>
        <v>129967.58</v>
      </c>
      <c r="AE504" s="232"/>
      <c r="AF504" s="232"/>
      <c r="AG504" s="55">
        <v>13</v>
      </c>
    </row>
    <row r="505" spans="1:33" x14ac:dyDescent="0.2">
      <c r="A505" s="3">
        <v>14</v>
      </c>
      <c r="B505" s="3" t="s">
        <v>7</v>
      </c>
      <c r="C505" s="3">
        <v>20</v>
      </c>
      <c r="D505" s="17">
        <v>157556</v>
      </c>
      <c r="E505" s="3"/>
      <c r="F505" s="3"/>
      <c r="G505" s="3"/>
      <c r="H505" s="3"/>
      <c r="I505" s="3"/>
      <c r="J505" s="3"/>
      <c r="K505" s="3"/>
      <c r="L505" s="3"/>
      <c r="M505" s="3"/>
      <c r="N505" s="161">
        <v>85000</v>
      </c>
      <c r="O505" s="23"/>
      <c r="P505" s="3"/>
      <c r="Q505" s="42"/>
      <c r="R505" s="42"/>
      <c r="S505" s="3"/>
      <c r="T505" s="3" t="s">
        <v>281</v>
      </c>
      <c r="U505" s="3">
        <v>1.5</v>
      </c>
      <c r="V505" s="3">
        <v>1338</v>
      </c>
      <c r="W505" s="3">
        <v>2257</v>
      </c>
      <c r="X505" s="3"/>
      <c r="Y505" s="17">
        <v>2245</v>
      </c>
      <c r="Z505" s="3"/>
      <c r="AA505" s="3">
        <f t="shared" si="265"/>
        <v>2007</v>
      </c>
      <c r="AB505" s="3">
        <v>85000</v>
      </c>
      <c r="AC505" s="3"/>
      <c r="AD505" s="23">
        <f t="shared" si="264"/>
        <v>87007</v>
      </c>
      <c r="AE505" s="28"/>
      <c r="AF505" s="28"/>
      <c r="AG505" s="55">
        <v>14</v>
      </c>
    </row>
    <row r="506" spans="1:33" x14ac:dyDescent="0.2">
      <c r="A506" s="3">
        <v>15</v>
      </c>
      <c r="B506" s="3" t="s">
        <v>33</v>
      </c>
      <c r="C506" s="3">
        <v>20</v>
      </c>
      <c r="D506" s="17">
        <v>37651</v>
      </c>
      <c r="E506" s="3"/>
      <c r="F506" s="3"/>
      <c r="G506" s="3"/>
      <c r="H506" s="3"/>
      <c r="I506" s="3"/>
      <c r="J506" s="3"/>
      <c r="K506" s="3"/>
      <c r="L506" s="3"/>
      <c r="M506" s="3"/>
      <c r="N506" s="161">
        <v>19000</v>
      </c>
      <c r="O506" s="23"/>
      <c r="P506" s="3"/>
      <c r="Q506" s="42"/>
      <c r="R506" s="42"/>
      <c r="S506" s="3"/>
      <c r="T506" s="3" t="s">
        <v>282</v>
      </c>
      <c r="U506" s="3">
        <v>2</v>
      </c>
      <c r="V506" s="3">
        <v>1278</v>
      </c>
      <c r="W506" s="3">
        <v>2259</v>
      </c>
      <c r="X506" s="3"/>
      <c r="Y506" s="17">
        <v>2260</v>
      </c>
      <c r="Z506" s="3"/>
      <c r="AA506" s="3">
        <f t="shared" si="265"/>
        <v>2556</v>
      </c>
      <c r="AB506" s="3">
        <v>19000</v>
      </c>
      <c r="AC506" s="3"/>
      <c r="AD506" s="2">
        <f t="shared" ref="AD506:AD539" si="266">AA506+AB506</f>
        <v>21556</v>
      </c>
      <c r="AE506" s="110"/>
      <c r="AF506" s="110"/>
      <c r="AG506" s="55">
        <v>15</v>
      </c>
    </row>
    <row r="507" spans="1:33" x14ac:dyDescent="0.2">
      <c r="A507" s="3">
        <v>16</v>
      </c>
      <c r="B507" s="3" t="s">
        <v>15</v>
      </c>
      <c r="C507" s="3">
        <v>20</v>
      </c>
      <c r="D507" s="17">
        <v>117533</v>
      </c>
      <c r="E507" s="3"/>
      <c r="F507" s="3"/>
      <c r="G507" s="3"/>
      <c r="H507" s="3"/>
      <c r="I507" s="3"/>
      <c r="J507" s="3"/>
      <c r="K507" s="3"/>
      <c r="L507" s="3"/>
      <c r="M507" s="3"/>
      <c r="N507" s="161">
        <v>55000</v>
      </c>
      <c r="O507" s="23"/>
      <c r="P507" s="3"/>
      <c r="Q507" s="42"/>
      <c r="R507" s="42"/>
      <c r="S507" s="3"/>
      <c r="T507" s="3" t="s">
        <v>282</v>
      </c>
      <c r="U507" s="3">
        <v>1</v>
      </c>
      <c r="V507" s="3">
        <v>1378</v>
      </c>
      <c r="W507" s="3">
        <v>2260</v>
      </c>
      <c r="X507" s="3"/>
      <c r="Y507" s="17">
        <v>2261</v>
      </c>
      <c r="Z507" s="3"/>
      <c r="AA507" s="3">
        <f t="shared" si="265"/>
        <v>1378</v>
      </c>
      <c r="AB507" s="3">
        <v>55000</v>
      </c>
      <c r="AC507" s="3"/>
      <c r="AD507" s="2">
        <f t="shared" si="266"/>
        <v>56378</v>
      </c>
      <c r="AE507" s="110"/>
      <c r="AF507" s="110"/>
      <c r="AG507" s="55">
        <v>16</v>
      </c>
    </row>
    <row r="508" spans="1:33" x14ac:dyDescent="0.2">
      <c r="A508" s="3">
        <v>17</v>
      </c>
      <c r="B508" s="3" t="s">
        <v>7</v>
      </c>
      <c r="C508" s="3">
        <v>20</v>
      </c>
      <c r="D508" s="17">
        <v>157556</v>
      </c>
      <c r="E508" s="3"/>
      <c r="F508" s="3"/>
      <c r="G508" s="3"/>
      <c r="H508" s="3"/>
      <c r="I508" s="3"/>
      <c r="J508" s="3"/>
      <c r="K508" s="3"/>
      <c r="L508" s="3"/>
      <c r="M508" s="3"/>
      <c r="N508" s="161">
        <v>85000</v>
      </c>
      <c r="O508" s="23"/>
      <c r="P508" s="3"/>
      <c r="Q508" s="42"/>
      <c r="R508" s="42"/>
      <c r="S508" s="3"/>
      <c r="T508" s="3" t="s">
        <v>283</v>
      </c>
      <c r="U508" s="3">
        <v>1.5</v>
      </c>
      <c r="V508" s="3">
        <v>1640</v>
      </c>
      <c r="W508" s="3">
        <v>2261</v>
      </c>
      <c r="X508" s="3"/>
      <c r="Y508" s="17">
        <v>2262</v>
      </c>
      <c r="Z508" s="3"/>
      <c r="AA508" s="3">
        <f t="shared" si="265"/>
        <v>2460</v>
      </c>
      <c r="AB508" s="3">
        <v>85000</v>
      </c>
      <c r="AC508" s="3"/>
      <c r="AD508" s="2">
        <f t="shared" si="266"/>
        <v>87460</v>
      </c>
      <c r="AE508" s="110"/>
      <c r="AF508" s="110"/>
      <c r="AG508" s="55">
        <v>17</v>
      </c>
    </row>
    <row r="509" spans="1:33" x14ac:dyDescent="0.2">
      <c r="A509" s="3">
        <v>18</v>
      </c>
      <c r="B509" s="3" t="s">
        <v>17</v>
      </c>
      <c r="C509" s="3">
        <v>20</v>
      </c>
      <c r="D509" s="17">
        <v>68067</v>
      </c>
      <c r="E509" s="3"/>
      <c r="F509" s="3"/>
      <c r="G509" s="3"/>
      <c r="H509" s="3"/>
      <c r="I509" s="3"/>
      <c r="J509" s="3"/>
      <c r="K509" s="3"/>
      <c r="L509" s="3"/>
      <c r="M509" s="3"/>
      <c r="N509" s="161">
        <v>32500</v>
      </c>
      <c r="O509" s="23"/>
      <c r="P509" s="3"/>
      <c r="Q509" s="42"/>
      <c r="R509" s="42"/>
      <c r="S509" s="3"/>
      <c r="T509" s="3" t="s">
        <v>283</v>
      </c>
      <c r="U509" s="3">
        <v>1</v>
      </c>
      <c r="V509" s="3">
        <v>1302</v>
      </c>
      <c r="W509" s="3">
        <v>2262</v>
      </c>
      <c r="X509" s="3"/>
      <c r="Y509" s="17">
        <v>2263</v>
      </c>
      <c r="Z509" s="3"/>
      <c r="AA509" s="3">
        <f t="shared" si="265"/>
        <v>1302</v>
      </c>
      <c r="AB509" s="3">
        <v>32500</v>
      </c>
      <c r="AC509" s="3"/>
      <c r="AD509" s="23">
        <f t="shared" si="266"/>
        <v>33802</v>
      </c>
      <c r="AE509" s="28"/>
      <c r="AF509" s="28"/>
      <c r="AG509" s="55">
        <v>18</v>
      </c>
    </row>
    <row r="510" spans="1:33" x14ac:dyDescent="0.2">
      <c r="A510" s="3">
        <v>19</v>
      </c>
      <c r="B510" s="3" t="s">
        <v>104</v>
      </c>
      <c r="C510" s="3">
        <v>20</v>
      </c>
      <c r="D510" s="17">
        <v>69089</v>
      </c>
      <c r="E510" s="3"/>
      <c r="F510" s="3"/>
      <c r="G510" s="3"/>
      <c r="H510" s="3"/>
      <c r="I510" s="3"/>
      <c r="J510" s="3"/>
      <c r="K510" s="3"/>
      <c r="L510" s="3"/>
      <c r="M510" s="3"/>
      <c r="N510" s="161">
        <v>31500</v>
      </c>
      <c r="O510" s="23"/>
      <c r="P510" s="3"/>
      <c r="Q510" s="42"/>
      <c r="R510" s="42"/>
      <c r="S510" s="3"/>
      <c r="T510" s="3" t="s">
        <v>283</v>
      </c>
      <c r="U510" s="3">
        <v>1</v>
      </c>
      <c r="V510" s="3">
        <v>1304</v>
      </c>
      <c r="W510" s="3">
        <v>2263</v>
      </c>
      <c r="X510" s="3"/>
      <c r="Y510" s="17">
        <v>2264</v>
      </c>
      <c r="Z510" s="3"/>
      <c r="AA510" s="3">
        <f t="shared" si="265"/>
        <v>1304</v>
      </c>
      <c r="AB510" s="3">
        <v>31500</v>
      </c>
      <c r="AC510" s="3"/>
      <c r="AD510" s="23">
        <f t="shared" si="266"/>
        <v>32804</v>
      </c>
      <c r="AE510" s="28"/>
      <c r="AF510" s="28"/>
      <c r="AG510" s="55">
        <v>19</v>
      </c>
    </row>
    <row r="511" spans="1:33" x14ac:dyDescent="0.2">
      <c r="A511" s="3">
        <v>20</v>
      </c>
      <c r="B511" s="3" t="s">
        <v>7</v>
      </c>
      <c r="C511" s="3">
        <v>20</v>
      </c>
      <c r="D511" s="17">
        <v>157556</v>
      </c>
      <c r="E511" s="3"/>
      <c r="F511" s="3"/>
      <c r="G511" s="3"/>
      <c r="H511" s="3"/>
      <c r="I511" s="3"/>
      <c r="J511" s="3"/>
      <c r="K511" s="3"/>
      <c r="L511" s="3"/>
      <c r="M511" s="3"/>
      <c r="N511" s="161">
        <v>85000</v>
      </c>
      <c r="O511" s="23"/>
      <c r="P511" s="3"/>
      <c r="Q511" s="42"/>
      <c r="R511" s="42"/>
      <c r="S511" s="3"/>
      <c r="T511" s="3" t="s">
        <v>284</v>
      </c>
      <c r="U511" s="3">
        <v>1.5</v>
      </c>
      <c r="V511" s="3">
        <v>1688</v>
      </c>
      <c r="W511" s="3">
        <v>2264</v>
      </c>
      <c r="X511" s="3"/>
      <c r="Y511" s="17">
        <v>2272</v>
      </c>
      <c r="Z511" s="3"/>
      <c r="AA511" s="3">
        <f t="shared" si="265"/>
        <v>2532</v>
      </c>
      <c r="AB511" s="3">
        <v>85000</v>
      </c>
      <c r="AC511" s="3"/>
      <c r="AD511" s="23">
        <f t="shared" si="266"/>
        <v>87532</v>
      </c>
      <c r="AE511" s="28"/>
      <c r="AF511" s="28"/>
      <c r="AG511" s="55">
        <v>20</v>
      </c>
    </row>
    <row r="512" spans="1:33" x14ac:dyDescent="0.2">
      <c r="A512" s="3">
        <v>21</v>
      </c>
      <c r="B512" s="3" t="s">
        <v>38</v>
      </c>
      <c r="C512" s="3">
        <v>9</v>
      </c>
      <c r="D512" s="17">
        <v>12400</v>
      </c>
      <c r="E512" s="3"/>
      <c r="F512" s="3"/>
      <c r="G512" s="3"/>
      <c r="H512" s="3"/>
      <c r="I512" s="3"/>
      <c r="J512" s="3"/>
      <c r="K512" s="3"/>
      <c r="L512" s="3"/>
      <c r="M512" s="3"/>
      <c r="N512" s="161">
        <v>10000</v>
      </c>
      <c r="O512" s="23"/>
      <c r="P512" s="3"/>
      <c r="Q512" s="42"/>
      <c r="R512" s="42"/>
      <c r="S512" s="3"/>
      <c r="T512" s="3" t="s">
        <v>285</v>
      </c>
      <c r="U512" s="3">
        <v>1</v>
      </c>
      <c r="V512" s="3">
        <v>624</v>
      </c>
      <c r="W512" s="3">
        <v>2265</v>
      </c>
      <c r="X512" s="3"/>
      <c r="Y512" s="17">
        <v>2278</v>
      </c>
      <c r="Z512" s="3"/>
      <c r="AA512" s="3">
        <f t="shared" si="265"/>
        <v>624</v>
      </c>
      <c r="AB512" s="3">
        <v>10000</v>
      </c>
      <c r="AC512" s="3"/>
      <c r="AD512" s="23">
        <f t="shared" si="266"/>
        <v>10624</v>
      </c>
      <c r="AE512" s="28"/>
      <c r="AF512" s="28"/>
      <c r="AG512" s="55">
        <v>21</v>
      </c>
    </row>
    <row r="513" spans="1:33" x14ac:dyDescent="0.2">
      <c r="A513" s="3">
        <v>22</v>
      </c>
      <c r="B513" s="3" t="s">
        <v>35</v>
      </c>
      <c r="C513" s="3">
        <v>9</v>
      </c>
      <c r="D513" s="17">
        <v>11915</v>
      </c>
      <c r="E513" s="3"/>
      <c r="F513" s="3"/>
      <c r="G513" s="3"/>
      <c r="H513" s="3"/>
      <c r="I513" s="3"/>
      <c r="J513" s="3"/>
      <c r="K513" s="3"/>
      <c r="L513" s="3"/>
      <c r="M513" s="3"/>
      <c r="N513" s="161">
        <v>9000</v>
      </c>
      <c r="O513" s="23"/>
      <c r="P513" s="3"/>
      <c r="Q513" s="42"/>
      <c r="R513" s="42"/>
      <c r="S513" s="3"/>
      <c r="T513" s="3" t="s">
        <v>285</v>
      </c>
      <c r="U513" s="3">
        <v>1</v>
      </c>
      <c r="V513" s="3">
        <v>591</v>
      </c>
      <c r="W513" s="3">
        <v>2266</v>
      </c>
      <c r="X513" s="3"/>
      <c r="Y513" s="17">
        <v>2279</v>
      </c>
      <c r="Z513" s="3"/>
      <c r="AA513" s="3">
        <f t="shared" si="265"/>
        <v>591</v>
      </c>
      <c r="AB513" s="3">
        <v>9000</v>
      </c>
      <c r="AC513" s="3"/>
      <c r="AD513" s="23">
        <f t="shared" si="266"/>
        <v>9591</v>
      </c>
      <c r="AE513" s="28"/>
      <c r="AF513" s="28"/>
      <c r="AG513" s="55">
        <v>22</v>
      </c>
    </row>
    <row r="514" spans="1:33" x14ac:dyDescent="0.2">
      <c r="A514" s="3">
        <v>23</v>
      </c>
      <c r="B514" s="3" t="s">
        <v>17</v>
      </c>
      <c r="C514" s="3">
        <v>20</v>
      </c>
      <c r="D514" s="17">
        <v>68067</v>
      </c>
      <c r="E514" s="3"/>
      <c r="F514" s="3"/>
      <c r="G514" s="3"/>
      <c r="H514" s="3"/>
      <c r="I514" s="3"/>
      <c r="J514" s="3"/>
      <c r="K514" s="3"/>
      <c r="L514" s="3"/>
      <c r="M514" s="3"/>
      <c r="N514" s="161">
        <v>32500</v>
      </c>
      <c r="O514" s="23"/>
      <c r="P514" s="3"/>
      <c r="Q514" s="42"/>
      <c r="R514" s="42"/>
      <c r="S514" s="3"/>
      <c r="T514" s="3" t="s">
        <v>286</v>
      </c>
      <c r="U514" s="3">
        <v>1</v>
      </c>
      <c r="V514" s="3">
        <v>1471</v>
      </c>
      <c r="W514" s="3">
        <v>2267</v>
      </c>
      <c r="X514" s="3"/>
      <c r="Y514" s="17">
        <v>2286</v>
      </c>
      <c r="Z514" s="3"/>
      <c r="AA514" s="3">
        <f t="shared" si="265"/>
        <v>1471</v>
      </c>
      <c r="AB514" s="3">
        <v>32500</v>
      </c>
      <c r="AC514" s="3"/>
      <c r="AD514" s="23">
        <f t="shared" si="266"/>
        <v>33971</v>
      </c>
      <c r="AE514" s="28"/>
      <c r="AF514" s="28"/>
      <c r="AG514" s="55">
        <v>23</v>
      </c>
    </row>
    <row r="515" spans="1:33" x14ac:dyDescent="0.2">
      <c r="A515" s="3">
        <v>24</v>
      </c>
      <c r="B515" s="3" t="s">
        <v>15</v>
      </c>
      <c r="C515" s="3">
        <v>20</v>
      </c>
      <c r="D515" s="17">
        <v>117533</v>
      </c>
      <c r="E515" s="3"/>
      <c r="F515" s="3"/>
      <c r="G515" s="3"/>
      <c r="H515" s="3"/>
      <c r="I515" s="3"/>
      <c r="J515" s="3"/>
      <c r="K515" s="3"/>
      <c r="L515" s="3"/>
      <c r="M515" s="3"/>
      <c r="N515" s="161">
        <v>55000</v>
      </c>
      <c r="O515" s="23"/>
      <c r="P515" s="3"/>
      <c r="Q515" s="42"/>
      <c r="R515" s="42"/>
      <c r="S515" s="3"/>
      <c r="T515" s="3" t="s">
        <v>286</v>
      </c>
      <c r="U515" s="3">
        <v>1</v>
      </c>
      <c r="V515" s="3">
        <v>1495</v>
      </c>
      <c r="W515" s="3">
        <v>2268</v>
      </c>
      <c r="X515" s="3"/>
      <c r="Y515" s="17">
        <v>2287</v>
      </c>
      <c r="Z515" s="3"/>
      <c r="AA515" s="3">
        <f t="shared" si="265"/>
        <v>1495</v>
      </c>
      <c r="AB515" s="3">
        <v>55000</v>
      </c>
      <c r="AC515" s="3"/>
      <c r="AD515" s="23">
        <f t="shared" si="266"/>
        <v>56495</v>
      </c>
      <c r="AE515" s="28"/>
      <c r="AF515" s="28"/>
      <c r="AG515" s="55">
        <v>24</v>
      </c>
    </row>
    <row r="516" spans="1:33" x14ac:dyDescent="0.2">
      <c r="A516" s="3">
        <v>25</v>
      </c>
      <c r="B516" s="3" t="s">
        <v>25</v>
      </c>
      <c r="C516" s="3">
        <v>15</v>
      </c>
      <c r="D516" s="17">
        <v>104417</v>
      </c>
      <c r="E516" s="3"/>
      <c r="F516" s="3"/>
      <c r="G516" s="3"/>
      <c r="H516" s="3"/>
      <c r="I516" s="3"/>
      <c r="J516" s="3"/>
      <c r="K516" s="3"/>
      <c r="L516" s="3"/>
      <c r="M516" s="3"/>
      <c r="N516" s="161">
        <v>71000</v>
      </c>
      <c r="O516" s="23"/>
      <c r="P516" s="3"/>
      <c r="Q516" s="42"/>
      <c r="R516" s="42"/>
      <c r="S516" s="3"/>
      <c r="T516" s="3" t="s">
        <v>286</v>
      </c>
      <c r="U516" s="3">
        <v>3</v>
      </c>
      <c r="V516" s="3">
        <v>946</v>
      </c>
      <c r="W516" s="3">
        <v>2269</v>
      </c>
      <c r="X516" s="3"/>
      <c r="Y516" s="17">
        <v>2288</v>
      </c>
      <c r="Z516" s="3"/>
      <c r="AA516" s="3">
        <f t="shared" si="265"/>
        <v>2838</v>
      </c>
      <c r="AB516" s="3">
        <v>71000</v>
      </c>
      <c r="AC516" s="3"/>
      <c r="AD516" s="23">
        <f t="shared" si="266"/>
        <v>73838</v>
      </c>
      <c r="AE516" s="28"/>
      <c r="AF516" s="28"/>
      <c r="AG516" s="55">
        <v>25</v>
      </c>
    </row>
    <row r="517" spans="1:33" x14ac:dyDescent="0.2">
      <c r="A517" s="3">
        <v>26</v>
      </c>
      <c r="B517" s="3" t="s">
        <v>18</v>
      </c>
      <c r="C517" s="3">
        <v>21</v>
      </c>
      <c r="D517" s="17">
        <v>178367</v>
      </c>
      <c r="E517" s="3"/>
      <c r="F517" s="3"/>
      <c r="G517" s="3"/>
      <c r="H517" s="3"/>
      <c r="I517" s="3"/>
      <c r="J517" s="3"/>
      <c r="K517" s="3"/>
      <c r="L517" s="3"/>
      <c r="M517" s="3"/>
      <c r="N517" s="161">
        <v>120000</v>
      </c>
      <c r="O517" s="23"/>
      <c r="P517" s="3"/>
      <c r="Q517" s="42"/>
      <c r="R517" s="42"/>
      <c r="S517" s="3"/>
      <c r="T517" s="3" t="s">
        <v>286</v>
      </c>
      <c r="U517" s="3">
        <v>6.86</v>
      </c>
      <c r="V517" s="3">
        <v>1462</v>
      </c>
      <c r="W517" s="3">
        <v>2300</v>
      </c>
      <c r="X517" s="3"/>
      <c r="Y517" s="17">
        <v>2289</v>
      </c>
      <c r="Z517" s="3"/>
      <c r="AA517" s="3">
        <f t="shared" si="265"/>
        <v>10029.32</v>
      </c>
      <c r="AB517" s="3">
        <v>120000</v>
      </c>
      <c r="AC517" s="3"/>
      <c r="AD517" s="23">
        <f t="shared" si="266"/>
        <v>130029.32</v>
      </c>
      <c r="AE517" s="28"/>
      <c r="AF517" s="28"/>
      <c r="AG517" s="55">
        <v>26</v>
      </c>
    </row>
    <row r="518" spans="1:33" x14ac:dyDescent="0.2">
      <c r="A518" s="3">
        <v>27</v>
      </c>
      <c r="B518" s="3" t="s">
        <v>104</v>
      </c>
      <c r="C518" s="3">
        <v>20</v>
      </c>
      <c r="D518" s="17">
        <v>69089</v>
      </c>
      <c r="E518" s="3"/>
      <c r="F518" s="3"/>
      <c r="G518" s="3"/>
      <c r="H518" s="3"/>
      <c r="I518" s="3"/>
      <c r="J518" s="3"/>
      <c r="K518" s="3"/>
      <c r="L518" s="3"/>
      <c r="M518" s="3"/>
      <c r="N518" s="161">
        <v>31500</v>
      </c>
      <c r="O518" s="23"/>
      <c r="P518" s="3"/>
      <c r="Q518" s="42"/>
      <c r="R518" s="42"/>
      <c r="S518" s="3"/>
      <c r="T518" s="3" t="s">
        <v>286</v>
      </c>
      <c r="U518" s="3">
        <v>1</v>
      </c>
      <c r="V518" s="3">
        <v>1345</v>
      </c>
      <c r="W518" s="3">
        <v>2301</v>
      </c>
      <c r="X518" s="3"/>
      <c r="Y518" s="17">
        <v>2290</v>
      </c>
      <c r="Z518" s="3"/>
      <c r="AA518" s="3">
        <f t="shared" si="265"/>
        <v>1345</v>
      </c>
      <c r="AB518" s="3">
        <v>31500</v>
      </c>
      <c r="AC518" s="3"/>
      <c r="AD518" s="23">
        <f t="shared" si="266"/>
        <v>32845</v>
      </c>
      <c r="AE518" s="28"/>
      <c r="AF518" s="28"/>
      <c r="AG518" s="55">
        <v>27</v>
      </c>
    </row>
    <row r="519" spans="1:33" x14ac:dyDescent="0.2">
      <c r="A519" s="3">
        <v>28</v>
      </c>
      <c r="B519" s="3" t="s">
        <v>14</v>
      </c>
      <c r="C519" s="3">
        <v>20</v>
      </c>
      <c r="D519" s="17">
        <v>91777</v>
      </c>
      <c r="E519" s="3"/>
      <c r="F519" s="3"/>
      <c r="G519" s="3"/>
      <c r="H519" s="3"/>
      <c r="I519" s="3"/>
      <c r="J519" s="3"/>
      <c r="K519" s="3"/>
      <c r="L519" s="3"/>
      <c r="M519" s="3"/>
      <c r="N519" s="161">
        <v>48000</v>
      </c>
      <c r="O519" s="23"/>
      <c r="P519" s="3"/>
      <c r="Q519" s="42"/>
      <c r="R519" s="42"/>
      <c r="S519" s="3"/>
      <c r="T519" s="3" t="s">
        <v>286</v>
      </c>
      <c r="U519" s="3"/>
      <c r="V519" s="3">
        <v>1409</v>
      </c>
      <c r="W519" s="3">
        <v>2302</v>
      </c>
      <c r="X519" s="3"/>
      <c r="Y519" s="17">
        <v>2291</v>
      </c>
      <c r="Z519" s="3"/>
      <c r="AA519" s="3">
        <f t="shared" si="265"/>
        <v>0</v>
      </c>
      <c r="AB519" s="3">
        <v>48000</v>
      </c>
      <c r="AC519" s="3"/>
      <c r="AD519" s="23">
        <f t="shared" si="266"/>
        <v>48000</v>
      </c>
      <c r="AE519" s="28"/>
      <c r="AF519" s="28"/>
      <c r="AG519" s="55">
        <v>28</v>
      </c>
    </row>
    <row r="520" spans="1:33" x14ac:dyDescent="0.2">
      <c r="A520" s="3">
        <v>29</v>
      </c>
      <c r="B520" s="3" t="s">
        <v>22</v>
      </c>
      <c r="C520" s="3">
        <v>20</v>
      </c>
      <c r="D520" s="17">
        <v>106172</v>
      </c>
      <c r="E520" s="3"/>
      <c r="F520" s="3"/>
      <c r="G520" s="3"/>
      <c r="H520" s="3"/>
      <c r="I520" s="3"/>
      <c r="J520" s="3"/>
      <c r="K520" s="3"/>
      <c r="L520" s="3"/>
      <c r="M520" s="3"/>
      <c r="N520" s="161">
        <v>54000</v>
      </c>
      <c r="O520" s="23"/>
      <c r="P520" s="3"/>
      <c r="Q520" s="42"/>
      <c r="R520" s="42"/>
      <c r="S520" s="3"/>
      <c r="T520" s="3" t="s">
        <v>287</v>
      </c>
      <c r="U520" s="3">
        <v>1.25</v>
      </c>
      <c r="V520" s="3">
        <v>1629</v>
      </c>
      <c r="W520" s="3">
        <v>2303</v>
      </c>
      <c r="X520" s="3"/>
      <c r="Y520" s="17">
        <v>2292</v>
      </c>
      <c r="Z520" s="3"/>
      <c r="AA520" s="3">
        <f t="shared" si="265"/>
        <v>2036.25</v>
      </c>
      <c r="AB520" s="3">
        <v>54000</v>
      </c>
      <c r="AC520" s="3"/>
      <c r="AD520" s="23">
        <f t="shared" si="266"/>
        <v>56036.25</v>
      </c>
      <c r="AE520" s="28"/>
      <c r="AF520" s="28"/>
      <c r="AG520" s="55">
        <v>29</v>
      </c>
    </row>
    <row r="521" spans="1:33" x14ac:dyDescent="0.2">
      <c r="A521" s="3">
        <v>30</v>
      </c>
      <c r="B521" s="3" t="s">
        <v>7</v>
      </c>
      <c r="C521" s="3">
        <v>20</v>
      </c>
      <c r="D521" s="17">
        <v>157556</v>
      </c>
      <c r="E521" s="3"/>
      <c r="F521" s="3"/>
      <c r="G521" s="3"/>
      <c r="H521" s="3"/>
      <c r="I521" s="3"/>
      <c r="J521" s="3"/>
      <c r="K521" s="3"/>
      <c r="L521" s="3"/>
      <c r="M521" s="3"/>
      <c r="N521" s="161">
        <v>85000</v>
      </c>
      <c r="O521" s="23"/>
      <c r="P521" s="3"/>
      <c r="Q521" s="42"/>
      <c r="R521" s="42"/>
      <c r="S521" s="3"/>
      <c r="T521" s="3" t="s">
        <v>288</v>
      </c>
      <c r="U521" s="3">
        <v>1.5</v>
      </c>
      <c r="V521" s="3">
        <v>1487</v>
      </c>
      <c r="W521" s="3">
        <v>2322</v>
      </c>
      <c r="X521" s="3"/>
      <c r="Y521" s="17">
        <v>2303</v>
      </c>
      <c r="Z521" s="3"/>
      <c r="AA521" s="3">
        <f t="shared" si="265"/>
        <v>2230.5</v>
      </c>
      <c r="AB521" s="3">
        <v>85000</v>
      </c>
      <c r="AC521" s="3"/>
      <c r="AD521" s="23">
        <f t="shared" si="266"/>
        <v>87230.5</v>
      </c>
      <c r="AE521" s="28"/>
      <c r="AF521" s="28"/>
      <c r="AG521" s="55">
        <v>30</v>
      </c>
    </row>
    <row r="522" spans="1:33" x14ac:dyDescent="0.2">
      <c r="A522" s="3">
        <v>31</v>
      </c>
      <c r="B522" s="3" t="s">
        <v>31</v>
      </c>
      <c r="C522" s="3">
        <v>20</v>
      </c>
      <c r="D522" s="17">
        <v>83889</v>
      </c>
      <c r="E522" s="3"/>
      <c r="F522" s="3"/>
      <c r="G522" s="3"/>
      <c r="H522" s="3"/>
      <c r="I522" s="3"/>
      <c r="J522" s="3"/>
      <c r="K522" s="3"/>
      <c r="L522" s="3"/>
      <c r="M522" s="3"/>
      <c r="N522" s="161">
        <v>43000</v>
      </c>
      <c r="O522" s="23"/>
      <c r="P522" s="3"/>
      <c r="Q522" s="42"/>
      <c r="R522" s="42"/>
      <c r="S522" s="3"/>
      <c r="T522" s="3" t="s">
        <v>288</v>
      </c>
      <c r="U522" s="3">
        <v>1</v>
      </c>
      <c r="V522" s="3">
        <v>1654</v>
      </c>
      <c r="W522" s="3">
        <v>2304</v>
      </c>
      <c r="X522" s="3"/>
      <c r="Y522" s="17">
        <v>2304</v>
      </c>
      <c r="Z522" s="3"/>
      <c r="AA522" s="3">
        <f t="shared" si="265"/>
        <v>1654</v>
      </c>
      <c r="AB522" s="3">
        <v>43000</v>
      </c>
      <c r="AC522" s="3"/>
      <c r="AD522" s="23">
        <f t="shared" si="266"/>
        <v>44654</v>
      </c>
      <c r="AE522" s="28"/>
      <c r="AF522" s="28"/>
      <c r="AG522" s="55">
        <v>31</v>
      </c>
    </row>
    <row r="523" spans="1:33" x14ac:dyDescent="0.2">
      <c r="A523" s="3">
        <v>32</v>
      </c>
      <c r="B523" s="3" t="s">
        <v>65</v>
      </c>
      <c r="C523" s="3">
        <v>15</v>
      </c>
      <c r="D523" s="17">
        <v>95577</v>
      </c>
      <c r="E523" s="3"/>
      <c r="F523" s="3"/>
      <c r="G523" s="3"/>
      <c r="H523" s="3"/>
      <c r="I523" s="3"/>
      <c r="J523" s="3"/>
      <c r="K523" s="3"/>
      <c r="L523" s="3"/>
      <c r="M523" s="3"/>
      <c r="N523" s="161">
        <v>36000</v>
      </c>
      <c r="O523" s="23"/>
      <c r="P523" s="3"/>
      <c r="Q523" s="42"/>
      <c r="R523" s="42"/>
      <c r="S523" s="3"/>
      <c r="T523" s="3" t="s">
        <v>288</v>
      </c>
      <c r="U523" s="3">
        <v>1.5</v>
      </c>
      <c r="V523" s="3">
        <v>972</v>
      </c>
      <c r="W523" s="3">
        <v>2305</v>
      </c>
      <c r="X523" s="3"/>
      <c r="Y523" s="17">
        <v>2305</v>
      </c>
      <c r="Z523" s="3"/>
      <c r="AA523" s="3">
        <f t="shared" si="265"/>
        <v>1458</v>
      </c>
      <c r="AB523" s="3">
        <v>36000</v>
      </c>
      <c r="AC523" s="3"/>
      <c r="AD523" s="23">
        <f t="shared" si="266"/>
        <v>37458</v>
      </c>
      <c r="AE523" s="28"/>
      <c r="AF523" s="28"/>
      <c r="AG523" s="55">
        <v>32</v>
      </c>
    </row>
    <row r="524" spans="1:33" x14ac:dyDescent="0.2">
      <c r="A524" s="3">
        <v>33</v>
      </c>
      <c r="B524" s="3" t="s">
        <v>16</v>
      </c>
      <c r="C524" s="3">
        <v>15</v>
      </c>
      <c r="D524" s="17">
        <v>133945</v>
      </c>
      <c r="E524" s="3"/>
      <c r="F524" s="3"/>
      <c r="G524" s="3"/>
      <c r="H524" s="3"/>
      <c r="I524" s="3"/>
      <c r="J524" s="3"/>
      <c r="K524" s="3"/>
      <c r="L524" s="3"/>
      <c r="M524" s="3"/>
      <c r="N524" s="161">
        <v>58500</v>
      </c>
      <c r="O524" s="23"/>
      <c r="P524" s="3"/>
      <c r="Q524" s="42"/>
      <c r="R524" s="42"/>
      <c r="S524" s="3"/>
      <c r="T524" s="3" t="s">
        <v>288</v>
      </c>
      <c r="U524" s="3">
        <v>3.25</v>
      </c>
      <c r="V524" s="3">
        <v>1166</v>
      </c>
      <c r="W524" s="3">
        <v>2306</v>
      </c>
      <c r="X524" s="3"/>
      <c r="Y524" s="17">
        <v>2306</v>
      </c>
      <c r="Z524" s="3"/>
      <c r="AA524" s="3">
        <f t="shared" si="265"/>
        <v>3789.5</v>
      </c>
      <c r="AB524" s="3">
        <v>58500</v>
      </c>
      <c r="AC524" s="3"/>
      <c r="AD524" s="23">
        <f t="shared" si="266"/>
        <v>62289.5</v>
      </c>
      <c r="AE524" s="28"/>
      <c r="AF524" s="28"/>
      <c r="AG524" s="55">
        <v>33</v>
      </c>
    </row>
    <row r="525" spans="1:33" x14ac:dyDescent="0.2">
      <c r="A525" s="3">
        <v>34</v>
      </c>
      <c r="B525" s="3" t="s">
        <v>26</v>
      </c>
      <c r="C525" s="3">
        <v>20</v>
      </c>
      <c r="D525" s="17">
        <v>93971</v>
      </c>
      <c r="E525" s="3"/>
      <c r="F525" s="3"/>
      <c r="G525" s="3"/>
      <c r="H525" s="3"/>
      <c r="I525" s="3"/>
      <c r="J525" s="3"/>
      <c r="K525" s="3"/>
      <c r="L525" s="3"/>
      <c r="M525" s="3"/>
      <c r="N525" s="161">
        <v>51000</v>
      </c>
      <c r="O525" s="23"/>
      <c r="P525" s="3"/>
      <c r="Q525" s="42"/>
      <c r="R525" s="42"/>
      <c r="S525" s="3"/>
      <c r="T525" s="3" t="s">
        <v>288</v>
      </c>
      <c r="U525" s="3">
        <v>2.5</v>
      </c>
      <c r="V525" s="3">
        <v>1322</v>
      </c>
      <c r="W525" s="3">
        <v>2307</v>
      </c>
      <c r="X525" s="3"/>
      <c r="Y525" s="17">
        <v>2307</v>
      </c>
      <c r="Z525" s="3"/>
      <c r="AA525" s="3">
        <f t="shared" si="265"/>
        <v>3305</v>
      </c>
      <c r="AB525" s="3">
        <v>51000</v>
      </c>
      <c r="AC525" s="3"/>
      <c r="AD525" s="23">
        <f t="shared" si="266"/>
        <v>54305</v>
      </c>
      <c r="AE525" s="28"/>
      <c r="AF525" s="28"/>
      <c r="AG525" s="55">
        <v>34</v>
      </c>
    </row>
    <row r="526" spans="1:33" x14ac:dyDescent="0.2">
      <c r="A526" s="3">
        <v>35</v>
      </c>
      <c r="B526" s="3" t="s">
        <v>15</v>
      </c>
      <c r="C526" s="3">
        <v>20</v>
      </c>
      <c r="D526" s="17">
        <v>117533</v>
      </c>
      <c r="E526" s="3"/>
      <c r="F526" s="3"/>
      <c r="G526" s="3"/>
      <c r="H526" s="3"/>
      <c r="I526" s="3"/>
      <c r="J526" s="3"/>
      <c r="K526" s="3"/>
      <c r="L526" s="3"/>
      <c r="M526" s="3"/>
      <c r="N526" s="161">
        <v>55000</v>
      </c>
      <c r="O526" s="23"/>
      <c r="P526" s="3"/>
      <c r="Q526" s="42"/>
      <c r="R526" s="42"/>
      <c r="S526" s="3"/>
      <c r="T526" s="3" t="s">
        <v>288</v>
      </c>
      <c r="U526" s="3">
        <v>1</v>
      </c>
      <c r="V526" s="3">
        <v>1743</v>
      </c>
      <c r="W526" s="3">
        <v>2308</v>
      </c>
      <c r="X526" s="3"/>
      <c r="Y526" s="17">
        <v>2308</v>
      </c>
      <c r="Z526" s="3"/>
      <c r="AA526" s="3">
        <f t="shared" si="265"/>
        <v>1743</v>
      </c>
      <c r="AB526" s="3">
        <v>55000</v>
      </c>
      <c r="AC526" s="3"/>
      <c r="AD526" s="23">
        <f t="shared" si="266"/>
        <v>56743</v>
      </c>
      <c r="AE526" s="28"/>
      <c r="AF526" s="28"/>
      <c r="AG526" s="55">
        <v>35</v>
      </c>
    </row>
    <row r="527" spans="1:33" x14ac:dyDescent="0.2">
      <c r="A527" s="3">
        <v>36</v>
      </c>
      <c r="B527" s="3" t="s">
        <v>12</v>
      </c>
      <c r="C527" s="3">
        <v>9</v>
      </c>
      <c r="D527" s="17">
        <v>25456</v>
      </c>
      <c r="E527" s="3"/>
      <c r="F527" s="3"/>
      <c r="G527" s="3"/>
      <c r="H527" s="3"/>
      <c r="I527" s="3"/>
      <c r="J527" s="3"/>
      <c r="K527" s="3"/>
      <c r="L527" s="3"/>
      <c r="M527" s="3"/>
      <c r="N527" s="161">
        <v>8500</v>
      </c>
      <c r="O527" s="23"/>
      <c r="P527" s="3"/>
      <c r="Q527" s="42"/>
      <c r="R527" s="42"/>
      <c r="S527" s="3"/>
      <c r="T527" s="3" t="s">
        <v>288</v>
      </c>
      <c r="U527" s="3">
        <v>1</v>
      </c>
      <c r="V527" s="3">
        <v>573</v>
      </c>
      <c r="W527" s="3">
        <v>2309</v>
      </c>
      <c r="X527" s="3"/>
      <c r="Y527" s="17">
        <v>2309</v>
      </c>
      <c r="Z527" s="3"/>
      <c r="AA527" s="3">
        <f t="shared" si="265"/>
        <v>573</v>
      </c>
      <c r="AB527" s="3">
        <v>8500</v>
      </c>
      <c r="AC527" s="3"/>
      <c r="AD527" s="23">
        <f t="shared" si="266"/>
        <v>9073</v>
      </c>
      <c r="AE527" s="28"/>
      <c r="AF527" s="28"/>
      <c r="AG527" s="55">
        <v>36</v>
      </c>
    </row>
    <row r="528" spans="1:33" x14ac:dyDescent="0.2">
      <c r="A528" s="3">
        <v>37</v>
      </c>
      <c r="B528" s="3" t="s">
        <v>94</v>
      </c>
      <c r="C528" s="3">
        <v>20</v>
      </c>
      <c r="D528" s="17">
        <v>101000</v>
      </c>
      <c r="E528" s="3"/>
      <c r="F528" s="3"/>
      <c r="G528" s="3"/>
      <c r="H528" s="3"/>
      <c r="I528" s="3"/>
      <c r="J528" s="3"/>
      <c r="K528" s="3"/>
      <c r="L528" s="3"/>
      <c r="M528" s="3"/>
      <c r="N528" s="161">
        <v>60000</v>
      </c>
      <c r="O528" s="23"/>
      <c r="P528" s="3"/>
      <c r="Q528" s="42"/>
      <c r="R528" s="42"/>
      <c r="S528" s="3"/>
      <c r="T528" s="3" t="s">
        <v>288</v>
      </c>
      <c r="U528" s="3">
        <v>2.5</v>
      </c>
      <c r="V528" s="3">
        <v>1480</v>
      </c>
      <c r="W528" s="3">
        <v>2329</v>
      </c>
      <c r="X528" s="3"/>
      <c r="Y528" s="17">
        <v>2310</v>
      </c>
      <c r="Z528" s="3"/>
      <c r="AA528" s="3">
        <f>(U528*V528)+2000</f>
        <v>5700</v>
      </c>
      <c r="AB528" s="3">
        <v>60000</v>
      </c>
      <c r="AC528" s="3"/>
      <c r="AD528" s="23">
        <f t="shared" si="266"/>
        <v>65700</v>
      </c>
      <c r="AE528" s="28"/>
      <c r="AF528" s="28"/>
      <c r="AG528" s="55">
        <v>37</v>
      </c>
    </row>
    <row r="529" spans="1:33" x14ac:dyDescent="0.2">
      <c r="A529" s="3">
        <v>38</v>
      </c>
      <c r="B529" s="3" t="s">
        <v>33</v>
      </c>
      <c r="C529" s="3">
        <v>20</v>
      </c>
      <c r="D529" s="17">
        <v>37651</v>
      </c>
      <c r="E529" s="3"/>
      <c r="F529" s="3"/>
      <c r="G529" s="3"/>
      <c r="H529" s="3"/>
      <c r="I529" s="3"/>
      <c r="J529" s="3"/>
      <c r="K529" s="3"/>
      <c r="L529" s="3"/>
      <c r="M529" s="3"/>
      <c r="N529" s="161">
        <v>19000</v>
      </c>
      <c r="O529" s="23"/>
      <c r="P529" s="3"/>
      <c r="Q529" s="42"/>
      <c r="R529" s="42"/>
      <c r="S529" s="3"/>
      <c r="T529" s="3" t="s">
        <v>290</v>
      </c>
      <c r="U529" s="3">
        <v>2</v>
      </c>
      <c r="V529" s="3">
        <v>1316</v>
      </c>
      <c r="W529" s="3">
        <v>2320</v>
      </c>
      <c r="X529" s="3"/>
      <c r="Y529" s="17">
        <v>2311</v>
      </c>
      <c r="Z529" s="3"/>
      <c r="AA529" s="3">
        <f t="shared" ref="AA529:AA539" si="267">U529*V529</f>
        <v>2632</v>
      </c>
      <c r="AB529" s="3">
        <v>19000</v>
      </c>
      <c r="AC529" s="3"/>
      <c r="AD529" s="23">
        <f t="shared" si="266"/>
        <v>21632</v>
      </c>
      <c r="AE529" s="28"/>
      <c r="AF529" s="28"/>
      <c r="AG529" s="55">
        <v>38</v>
      </c>
    </row>
    <row r="530" spans="1:33" x14ac:dyDescent="0.2">
      <c r="A530" s="3">
        <v>39</v>
      </c>
      <c r="B530" s="3" t="s">
        <v>62</v>
      </c>
      <c r="C530" s="3">
        <v>20</v>
      </c>
      <c r="D530" s="17">
        <v>56577</v>
      </c>
      <c r="E530" s="3"/>
      <c r="F530" s="3"/>
      <c r="G530" s="3"/>
      <c r="H530" s="3"/>
      <c r="I530" s="3"/>
      <c r="J530" s="3"/>
      <c r="K530" s="3"/>
      <c r="L530" s="3"/>
      <c r="M530" s="3"/>
      <c r="N530" s="161">
        <v>27000</v>
      </c>
      <c r="O530" s="23"/>
      <c r="P530" s="3"/>
      <c r="Q530" s="42"/>
      <c r="R530" s="42"/>
      <c r="S530" s="3"/>
      <c r="T530" s="3" t="s">
        <v>290</v>
      </c>
      <c r="U530" s="3">
        <v>2</v>
      </c>
      <c r="V530" s="3">
        <v>1285</v>
      </c>
      <c r="W530" s="3">
        <v>2321</v>
      </c>
      <c r="X530" s="3"/>
      <c r="Y530" s="17">
        <v>2312</v>
      </c>
      <c r="Z530" s="3"/>
      <c r="AA530" s="3">
        <f t="shared" si="267"/>
        <v>2570</v>
      </c>
      <c r="AB530" s="3">
        <v>27000</v>
      </c>
      <c r="AC530" s="3"/>
      <c r="AD530" s="23">
        <f t="shared" si="266"/>
        <v>29570</v>
      </c>
      <c r="AE530" s="28"/>
      <c r="AF530" s="28"/>
      <c r="AG530" s="55">
        <v>39</v>
      </c>
    </row>
    <row r="531" spans="1:33" x14ac:dyDescent="0.2">
      <c r="A531" s="3">
        <v>40</v>
      </c>
      <c r="B531" s="3" t="s">
        <v>15</v>
      </c>
      <c r="C531" s="3">
        <v>20</v>
      </c>
      <c r="D531" s="17">
        <v>117533</v>
      </c>
      <c r="E531" s="3"/>
      <c r="F531" s="3"/>
      <c r="G531" s="3"/>
      <c r="H531" s="3"/>
      <c r="I531" s="3"/>
      <c r="J531" s="3"/>
      <c r="K531" s="3"/>
      <c r="L531" s="3"/>
      <c r="M531" s="3"/>
      <c r="N531" s="161">
        <v>55000</v>
      </c>
      <c r="O531" s="23"/>
      <c r="P531" s="3"/>
      <c r="Q531" s="42"/>
      <c r="R531" s="42"/>
      <c r="S531" s="3"/>
      <c r="T531" s="3" t="s">
        <v>291</v>
      </c>
      <c r="U531" s="3">
        <v>1</v>
      </c>
      <c r="V531" s="3">
        <v>1811</v>
      </c>
      <c r="W531" s="3">
        <v>2323</v>
      </c>
      <c r="X531" s="3"/>
      <c r="Y531" s="17">
        <v>2320</v>
      </c>
      <c r="Z531" s="3"/>
      <c r="AA531" s="3">
        <f t="shared" si="267"/>
        <v>1811</v>
      </c>
      <c r="AB531" s="3">
        <v>55000</v>
      </c>
      <c r="AC531" s="3"/>
      <c r="AD531" s="23">
        <f t="shared" si="266"/>
        <v>56811</v>
      </c>
      <c r="AE531" s="28"/>
      <c r="AF531" s="28"/>
      <c r="AG531" s="55">
        <v>40</v>
      </c>
    </row>
    <row r="532" spans="1:33" x14ac:dyDescent="0.2">
      <c r="A532" s="3">
        <v>41</v>
      </c>
      <c r="B532" s="3" t="s">
        <v>31</v>
      </c>
      <c r="C532" s="3">
        <v>20</v>
      </c>
      <c r="D532" s="17">
        <v>83889</v>
      </c>
      <c r="E532" s="3"/>
      <c r="F532" s="3"/>
      <c r="G532" s="3"/>
      <c r="H532" s="3"/>
      <c r="I532" s="3"/>
      <c r="J532" s="3"/>
      <c r="K532" s="3"/>
      <c r="L532" s="3"/>
      <c r="M532" s="3"/>
      <c r="N532" s="161">
        <v>43000</v>
      </c>
      <c r="O532" s="23"/>
      <c r="P532" s="3"/>
      <c r="Q532" s="42"/>
      <c r="R532" s="42"/>
      <c r="S532" s="3"/>
      <c r="T532" s="3" t="s">
        <v>292</v>
      </c>
      <c r="U532" s="3">
        <v>1</v>
      </c>
      <c r="V532" s="3">
        <v>1657</v>
      </c>
      <c r="W532" s="3">
        <v>2324</v>
      </c>
      <c r="X532" s="3"/>
      <c r="Y532" s="17">
        <v>2321</v>
      </c>
      <c r="Z532" s="3"/>
      <c r="AA532" s="3">
        <f t="shared" si="267"/>
        <v>1657</v>
      </c>
      <c r="AB532" s="3">
        <v>43000</v>
      </c>
      <c r="AC532" s="3"/>
      <c r="AD532" s="23">
        <f t="shared" si="266"/>
        <v>44657</v>
      </c>
      <c r="AE532" s="28"/>
      <c r="AF532" s="28"/>
      <c r="AG532" s="55">
        <v>41</v>
      </c>
    </row>
    <row r="533" spans="1:33" x14ac:dyDescent="0.2">
      <c r="A533" s="3">
        <v>42</v>
      </c>
      <c r="B533" s="3" t="s">
        <v>14</v>
      </c>
      <c r="C533" s="3">
        <v>20</v>
      </c>
      <c r="D533" s="17">
        <v>91777</v>
      </c>
      <c r="E533" s="3"/>
      <c r="F533" s="3"/>
      <c r="G533" s="3"/>
      <c r="H533" s="3"/>
      <c r="I533" s="3"/>
      <c r="J533" s="3"/>
      <c r="K533" s="3"/>
      <c r="L533" s="3"/>
      <c r="M533" s="3"/>
      <c r="N533" s="161">
        <v>48000</v>
      </c>
      <c r="O533" s="23"/>
      <c r="P533" s="3"/>
      <c r="Q533" s="42"/>
      <c r="R533" s="42"/>
      <c r="S533" s="3"/>
      <c r="T533" s="3" t="s">
        <v>292</v>
      </c>
      <c r="U533" s="3">
        <v>0</v>
      </c>
      <c r="V533" s="3">
        <v>1367</v>
      </c>
      <c r="W533" s="3">
        <v>2325</v>
      </c>
      <c r="X533" s="3"/>
      <c r="Y533" s="17">
        <v>2322</v>
      </c>
      <c r="Z533" s="3"/>
      <c r="AA533" s="3">
        <f t="shared" si="267"/>
        <v>0</v>
      </c>
      <c r="AB533" s="3">
        <v>48000</v>
      </c>
      <c r="AC533" s="3"/>
      <c r="AD533" s="23">
        <f t="shared" si="266"/>
        <v>48000</v>
      </c>
      <c r="AE533" s="28"/>
      <c r="AF533" s="28"/>
      <c r="AG533" s="55">
        <v>42</v>
      </c>
    </row>
    <row r="534" spans="1:33" x14ac:dyDescent="0.2">
      <c r="A534" s="3">
        <v>43</v>
      </c>
      <c r="B534" s="3" t="s">
        <v>17</v>
      </c>
      <c r="C534" s="3">
        <v>20</v>
      </c>
      <c r="D534" s="17">
        <v>68067</v>
      </c>
      <c r="E534" s="3"/>
      <c r="F534" s="3"/>
      <c r="G534" s="3"/>
      <c r="H534" s="3"/>
      <c r="I534" s="3"/>
      <c r="J534" s="3"/>
      <c r="K534" s="3"/>
      <c r="L534" s="3"/>
      <c r="M534" s="3"/>
      <c r="N534" s="161">
        <v>32500</v>
      </c>
      <c r="O534" s="23"/>
      <c r="P534" s="3"/>
      <c r="Q534" s="42"/>
      <c r="R534" s="42"/>
      <c r="S534" s="3"/>
      <c r="T534" s="3" t="s">
        <v>293</v>
      </c>
      <c r="U534" s="3">
        <v>1</v>
      </c>
      <c r="V534" s="3">
        <v>1501</v>
      </c>
      <c r="W534" s="3">
        <v>2326</v>
      </c>
      <c r="X534" s="3"/>
      <c r="Y534" s="17">
        <v>2332</v>
      </c>
      <c r="Z534" s="3"/>
      <c r="AA534" s="3">
        <f t="shared" si="267"/>
        <v>1501</v>
      </c>
      <c r="AB534" s="3">
        <v>32500</v>
      </c>
      <c r="AC534" s="3"/>
      <c r="AD534" s="23">
        <f t="shared" si="266"/>
        <v>34001</v>
      </c>
      <c r="AE534" s="28"/>
      <c r="AF534" s="28"/>
      <c r="AG534" s="55">
        <v>43</v>
      </c>
    </row>
    <row r="535" spans="1:33" x14ac:dyDescent="0.2">
      <c r="A535" s="3">
        <v>44</v>
      </c>
      <c r="B535" s="3" t="s">
        <v>104</v>
      </c>
      <c r="C535" s="3">
        <v>20</v>
      </c>
      <c r="D535" s="17">
        <v>69089</v>
      </c>
      <c r="E535" s="3"/>
      <c r="F535" s="3"/>
      <c r="G535" s="3"/>
      <c r="H535" s="3"/>
      <c r="I535" s="3"/>
      <c r="J535" s="3"/>
      <c r="K535" s="3"/>
      <c r="L535" s="3"/>
      <c r="M535" s="3"/>
      <c r="N535" s="161">
        <v>31500</v>
      </c>
      <c r="O535" s="23"/>
      <c r="P535" s="3"/>
      <c r="Q535" s="42"/>
      <c r="R535" s="42"/>
      <c r="S535" s="3"/>
      <c r="T535" s="3" t="s">
        <v>293</v>
      </c>
      <c r="U535" s="3">
        <v>1</v>
      </c>
      <c r="V535" s="3">
        <v>1428</v>
      </c>
      <c r="W535" s="3">
        <v>2327</v>
      </c>
      <c r="X535" s="3"/>
      <c r="Y535" s="17">
        <v>2333</v>
      </c>
      <c r="Z535" s="3"/>
      <c r="AA535" s="3">
        <f t="shared" si="267"/>
        <v>1428</v>
      </c>
      <c r="AB535" s="3">
        <v>31500</v>
      </c>
      <c r="AC535" s="3"/>
      <c r="AD535" s="23">
        <f t="shared" si="266"/>
        <v>32928</v>
      </c>
      <c r="AE535" s="28"/>
      <c r="AF535" s="28"/>
      <c r="AG535" s="55">
        <v>44</v>
      </c>
    </row>
    <row r="536" spans="1:33" x14ac:dyDescent="0.2">
      <c r="A536" s="3">
        <v>45</v>
      </c>
      <c r="B536" s="3" t="s">
        <v>35</v>
      </c>
      <c r="C536" s="3">
        <v>15</v>
      </c>
      <c r="D536" s="17">
        <v>19858</v>
      </c>
      <c r="E536" s="3"/>
      <c r="F536" s="3"/>
      <c r="G536" s="3"/>
      <c r="H536" s="3"/>
      <c r="I536" s="3"/>
      <c r="J536" s="3"/>
      <c r="K536" s="3"/>
      <c r="L536" s="3"/>
      <c r="M536" s="3"/>
      <c r="N536" s="161">
        <v>10500</v>
      </c>
      <c r="O536" s="23"/>
      <c r="P536" s="3"/>
      <c r="Q536" s="42"/>
      <c r="R536" s="42"/>
      <c r="S536" s="3"/>
      <c r="T536" s="3" t="s">
        <v>294</v>
      </c>
      <c r="U536" s="3">
        <v>1</v>
      </c>
      <c r="V536" s="3">
        <v>1008</v>
      </c>
      <c r="W536" s="3">
        <v>2328</v>
      </c>
      <c r="X536" s="3"/>
      <c r="Y536" s="17">
        <v>2334</v>
      </c>
      <c r="Z536" s="3"/>
      <c r="AA536" s="3">
        <f t="shared" si="267"/>
        <v>1008</v>
      </c>
      <c r="AB536" s="3">
        <f>10500</f>
        <v>10500</v>
      </c>
      <c r="AC536" s="3"/>
      <c r="AD536" s="23">
        <f t="shared" si="266"/>
        <v>11508</v>
      </c>
      <c r="AE536" s="28"/>
      <c r="AF536" s="28"/>
      <c r="AG536" s="55">
        <v>45</v>
      </c>
    </row>
    <row r="537" spans="1:33" x14ac:dyDescent="0.2">
      <c r="A537" s="3">
        <v>46</v>
      </c>
      <c r="B537" s="3" t="s">
        <v>18</v>
      </c>
      <c r="C537" s="3">
        <v>21</v>
      </c>
      <c r="D537" s="17">
        <v>187285</v>
      </c>
      <c r="E537" s="3"/>
      <c r="F537" s="3"/>
      <c r="G537" s="3"/>
      <c r="H537" s="3"/>
      <c r="I537" s="3"/>
      <c r="J537" s="3"/>
      <c r="K537" s="3"/>
      <c r="L537" s="3"/>
      <c r="M537" s="3"/>
      <c r="N537" s="161">
        <v>120000</v>
      </c>
      <c r="O537" s="23"/>
      <c r="P537" s="3"/>
      <c r="Q537" s="42"/>
      <c r="R537" s="42"/>
      <c r="S537" s="3"/>
      <c r="T537" s="3" t="s">
        <v>295</v>
      </c>
      <c r="U537" s="3">
        <v>6.86</v>
      </c>
      <c r="V537" s="3">
        <v>1404</v>
      </c>
      <c r="W537" s="3">
        <v>2340</v>
      </c>
      <c r="X537" s="3"/>
      <c r="Y537" s="17">
        <v>2340</v>
      </c>
      <c r="Z537" s="3"/>
      <c r="AA537" s="3">
        <f t="shared" si="267"/>
        <v>9631.44</v>
      </c>
      <c r="AB537" s="3">
        <v>120000</v>
      </c>
      <c r="AC537" s="3"/>
      <c r="AD537" s="23">
        <f t="shared" si="266"/>
        <v>129631.44</v>
      </c>
      <c r="AE537" s="28"/>
      <c r="AF537" s="28"/>
      <c r="AG537" s="55">
        <v>46</v>
      </c>
    </row>
    <row r="538" spans="1:33" x14ac:dyDescent="0.2">
      <c r="A538" s="3">
        <v>47</v>
      </c>
      <c r="B538" s="3" t="s">
        <v>13</v>
      </c>
      <c r="C538" s="3">
        <v>20</v>
      </c>
      <c r="D538" s="17">
        <v>74767</v>
      </c>
      <c r="E538" s="3"/>
      <c r="F538" s="3"/>
      <c r="G538" s="3"/>
      <c r="H538" s="3"/>
      <c r="I538" s="3"/>
      <c r="J538" s="3"/>
      <c r="K538" s="3"/>
      <c r="L538" s="3"/>
      <c r="M538" s="3"/>
      <c r="N538" s="161">
        <v>37000</v>
      </c>
      <c r="O538" s="23"/>
      <c r="P538" s="3"/>
      <c r="Q538" s="42"/>
      <c r="R538" s="42"/>
      <c r="S538" s="3"/>
      <c r="T538" s="3" t="s">
        <v>295</v>
      </c>
      <c r="U538" s="3">
        <v>1</v>
      </c>
      <c r="V538" s="3">
        <v>1545</v>
      </c>
      <c r="W538" s="3">
        <v>2341</v>
      </c>
      <c r="X538" s="3"/>
      <c r="Y538" s="17">
        <v>2341</v>
      </c>
      <c r="Z538" s="3"/>
      <c r="AA538" s="3">
        <f t="shared" si="267"/>
        <v>1545</v>
      </c>
      <c r="AB538" s="3">
        <v>37000</v>
      </c>
      <c r="AC538" s="3"/>
      <c r="AD538" s="23">
        <f t="shared" si="266"/>
        <v>38545</v>
      </c>
      <c r="AE538" s="28"/>
      <c r="AF538" s="28"/>
      <c r="AG538" s="55">
        <v>47</v>
      </c>
    </row>
    <row r="539" spans="1:33" x14ac:dyDescent="0.2">
      <c r="A539" s="94">
        <v>48</v>
      </c>
      <c r="B539" s="94" t="s">
        <v>62</v>
      </c>
      <c r="C539" s="94">
        <v>20</v>
      </c>
      <c r="D539" s="187">
        <v>56577</v>
      </c>
      <c r="E539" s="94"/>
      <c r="F539" s="94"/>
      <c r="G539" s="94"/>
      <c r="H539" s="94"/>
      <c r="I539" s="94"/>
      <c r="J539" s="94"/>
      <c r="K539" s="94"/>
      <c r="L539" s="94"/>
      <c r="M539" s="94"/>
      <c r="N539" s="174">
        <v>27000</v>
      </c>
      <c r="O539" s="27"/>
      <c r="P539" s="94"/>
      <c r="Q539" s="108"/>
      <c r="R539" s="108"/>
      <c r="S539" s="94"/>
      <c r="T539" s="94" t="s">
        <v>295</v>
      </c>
      <c r="U539" s="94">
        <v>2</v>
      </c>
      <c r="V539" s="94">
        <v>1330</v>
      </c>
      <c r="W539" s="94">
        <v>2342</v>
      </c>
      <c r="X539" s="94"/>
      <c r="Y539" s="187">
        <v>2342</v>
      </c>
      <c r="Z539" s="94"/>
      <c r="AA539" s="94">
        <f t="shared" si="267"/>
        <v>2660</v>
      </c>
      <c r="AB539" s="94">
        <v>27000</v>
      </c>
      <c r="AC539" s="94"/>
      <c r="AD539" s="27">
        <f t="shared" si="266"/>
        <v>29660</v>
      </c>
      <c r="AE539" s="28"/>
      <c r="AF539" s="28"/>
      <c r="AG539" s="55">
        <v>48</v>
      </c>
    </row>
    <row r="540" spans="1:33" x14ac:dyDescent="0.2">
      <c r="A540" s="3"/>
      <c r="B540" s="3"/>
      <c r="C540" s="38">
        <f>SUM(C492:C539)</f>
        <v>884</v>
      </c>
      <c r="D540" s="195"/>
      <c r="E540" s="97"/>
      <c r="F540" s="97"/>
      <c r="G540" s="97"/>
      <c r="H540" s="97"/>
      <c r="I540" s="97"/>
      <c r="J540" s="97"/>
      <c r="K540" s="97"/>
      <c r="L540" s="97"/>
      <c r="M540" s="97"/>
      <c r="N540" s="163"/>
      <c r="O540" s="2"/>
      <c r="P540" s="97"/>
      <c r="Q540" s="139"/>
      <c r="R540" s="139"/>
      <c r="S540" s="97"/>
      <c r="T540" s="97"/>
      <c r="U540" s="97"/>
      <c r="V540" s="97"/>
      <c r="W540" s="97"/>
      <c r="X540" s="97"/>
      <c r="Y540" s="195"/>
      <c r="Z540" s="97"/>
      <c r="AA540" s="97"/>
      <c r="AB540" s="38"/>
      <c r="AC540" s="38"/>
      <c r="AD540" s="2">
        <f>SUM(AD492:AD539)</f>
        <v>2548714.3699999996</v>
      </c>
      <c r="AE540" s="2">
        <f>AD540/C540</f>
        <v>2883.1610520361987</v>
      </c>
      <c r="AF540" s="2"/>
      <c r="AG540" s="97"/>
    </row>
    <row r="541" spans="1:33" x14ac:dyDescent="0.2">
      <c r="A541" s="3"/>
      <c r="B541" s="140">
        <v>41760</v>
      </c>
      <c r="C541" s="38"/>
      <c r="D541" s="195"/>
      <c r="E541" s="97"/>
      <c r="F541" s="97"/>
      <c r="G541" s="97"/>
      <c r="H541" s="97"/>
      <c r="I541" s="97"/>
      <c r="J541" s="97"/>
      <c r="K541" s="97"/>
      <c r="L541" s="97"/>
      <c r="M541" s="97"/>
      <c r="N541" s="163"/>
      <c r="O541" s="2"/>
      <c r="P541" s="141"/>
      <c r="Q541" s="142"/>
      <c r="R541" s="142"/>
      <c r="S541" s="141"/>
      <c r="T541" s="141"/>
      <c r="U541" s="141"/>
      <c r="V541" s="141"/>
      <c r="W541" s="141"/>
      <c r="X541" s="141"/>
      <c r="Y541" s="208"/>
      <c r="Z541" s="141"/>
      <c r="AA541" s="141"/>
      <c r="AB541" s="88"/>
      <c r="AC541" s="88"/>
      <c r="AD541" s="224"/>
      <c r="AE541" s="110"/>
      <c r="AF541" s="110"/>
      <c r="AG541" s="143"/>
    </row>
    <row r="542" spans="1:33" ht="38.25" x14ac:dyDescent="0.2">
      <c r="A542" s="144"/>
      <c r="B542" s="145" t="s">
        <v>0</v>
      </c>
      <c r="C542" s="145" t="s">
        <v>339</v>
      </c>
      <c r="D542" s="178" t="s">
        <v>126</v>
      </c>
      <c r="E542" s="145" t="s">
        <v>346</v>
      </c>
      <c r="F542" s="145" t="s">
        <v>56</v>
      </c>
      <c r="G542" s="145" t="s">
        <v>331</v>
      </c>
      <c r="H542" s="145" t="s">
        <v>332</v>
      </c>
      <c r="I542" s="145" t="s">
        <v>333</v>
      </c>
      <c r="J542" s="145"/>
      <c r="K542" s="145" t="s">
        <v>334</v>
      </c>
      <c r="L542" s="145"/>
      <c r="M542" s="145" t="s">
        <v>235</v>
      </c>
      <c r="N542" s="178" t="s">
        <v>273</v>
      </c>
      <c r="O542" s="145" t="s">
        <v>93</v>
      </c>
      <c r="P542" s="99"/>
      <c r="Q542" s="120"/>
      <c r="R542" s="120"/>
      <c r="S542" s="99"/>
      <c r="T542" s="145" t="s">
        <v>56</v>
      </c>
      <c r="U542" s="145" t="s">
        <v>331</v>
      </c>
      <c r="V542" s="145" t="s">
        <v>332</v>
      </c>
      <c r="W542" s="145" t="s">
        <v>333</v>
      </c>
      <c r="X542" s="145"/>
      <c r="Y542" s="178" t="s">
        <v>334</v>
      </c>
      <c r="Z542" s="145"/>
      <c r="AA542" s="145" t="s">
        <v>235</v>
      </c>
      <c r="AB542" s="145" t="s">
        <v>273</v>
      </c>
      <c r="AC542" s="145"/>
      <c r="AD542" s="63" t="s">
        <v>93</v>
      </c>
      <c r="AE542" s="234"/>
      <c r="AF542" s="234"/>
    </row>
    <row r="543" spans="1:33" x14ac:dyDescent="0.2">
      <c r="A543" s="3">
        <v>1</v>
      </c>
      <c r="B543" s="3" t="s">
        <v>17</v>
      </c>
      <c r="C543" s="3">
        <v>20</v>
      </c>
      <c r="D543" s="17">
        <v>68067</v>
      </c>
      <c r="E543" s="3"/>
      <c r="F543" s="3"/>
      <c r="G543" s="3"/>
      <c r="H543" s="3"/>
      <c r="I543" s="3"/>
      <c r="J543" s="3"/>
      <c r="K543" s="3"/>
      <c r="L543" s="3"/>
      <c r="M543" s="3"/>
      <c r="N543" s="161">
        <v>32500</v>
      </c>
      <c r="O543" s="23"/>
      <c r="P543" s="3"/>
      <c r="Q543" s="42"/>
      <c r="R543" s="42"/>
      <c r="S543" s="3"/>
      <c r="T543" s="3" t="s">
        <v>296</v>
      </c>
      <c r="U543" s="3">
        <v>1</v>
      </c>
      <c r="V543" s="3">
        <v>1400</v>
      </c>
      <c r="W543" s="3">
        <v>2343</v>
      </c>
      <c r="X543" s="3"/>
      <c r="Y543" s="17">
        <v>2343</v>
      </c>
      <c r="Z543" s="3"/>
      <c r="AA543" s="3">
        <f>U543*V543</f>
        <v>1400</v>
      </c>
      <c r="AB543" s="3">
        <v>32500</v>
      </c>
      <c r="AC543" s="3"/>
      <c r="AD543" s="23">
        <f t="shared" ref="AD543:AD564" si="268">AA543+AB543</f>
        <v>33900</v>
      </c>
      <c r="AE543" s="28"/>
      <c r="AF543" s="28"/>
    </row>
    <row r="544" spans="1:33" x14ac:dyDescent="0.2">
      <c r="A544" s="3">
        <v>2</v>
      </c>
      <c r="B544" s="3" t="s">
        <v>15</v>
      </c>
      <c r="C544" s="3">
        <v>20</v>
      </c>
      <c r="D544" s="17">
        <v>117533</v>
      </c>
      <c r="E544" s="3"/>
      <c r="F544" s="3"/>
      <c r="G544" s="3"/>
      <c r="H544" s="3"/>
      <c r="I544" s="3"/>
      <c r="J544" s="3"/>
      <c r="K544" s="3"/>
      <c r="L544" s="3"/>
      <c r="M544" s="3"/>
      <c r="N544" s="161">
        <v>55000</v>
      </c>
      <c r="O544" s="23"/>
      <c r="P544" s="3"/>
      <c r="Q544" s="42"/>
      <c r="R544" s="42"/>
      <c r="S544" s="3"/>
      <c r="T544" s="3" t="s">
        <v>296</v>
      </c>
      <c r="U544" s="3">
        <v>1</v>
      </c>
      <c r="V544" s="3">
        <v>1954</v>
      </c>
      <c r="W544" s="3">
        <v>2344</v>
      </c>
      <c r="X544" s="3"/>
      <c r="Y544" s="17">
        <v>2344</v>
      </c>
      <c r="Z544" s="3"/>
      <c r="AA544" s="3">
        <f>U544*V544</f>
        <v>1954</v>
      </c>
      <c r="AB544" s="3">
        <v>55000</v>
      </c>
      <c r="AC544" s="3"/>
      <c r="AD544" s="23">
        <f t="shared" si="268"/>
        <v>56954</v>
      </c>
      <c r="AE544" s="28"/>
      <c r="AF544" s="28"/>
    </row>
    <row r="545" spans="1:32" x14ac:dyDescent="0.2">
      <c r="A545" s="3">
        <v>3</v>
      </c>
      <c r="B545" s="3" t="s">
        <v>7</v>
      </c>
      <c r="C545" s="3">
        <v>20</v>
      </c>
      <c r="D545" s="17">
        <v>157556</v>
      </c>
      <c r="E545" s="3"/>
      <c r="F545" s="3"/>
      <c r="G545" s="3"/>
      <c r="H545" s="3"/>
      <c r="I545" s="3"/>
      <c r="J545" s="3"/>
      <c r="K545" s="3"/>
      <c r="L545" s="3"/>
      <c r="M545" s="3"/>
      <c r="N545" s="161">
        <v>85000</v>
      </c>
      <c r="O545" s="23"/>
      <c r="P545" s="3"/>
      <c r="Q545" s="42"/>
      <c r="R545" s="42"/>
      <c r="S545" s="3"/>
      <c r="T545" s="3" t="s">
        <v>296</v>
      </c>
      <c r="U545" s="3">
        <v>1.5</v>
      </c>
      <c r="V545" s="3">
        <v>1415</v>
      </c>
      <c r="W545" s="3">
        <v>2345</v>
      </c>
      <c r="X545" s="3"/>
      <c r="Y545" s="17">
        <v>2345</v>
      </c>
      <c r="Z545" s="3"/>
      <c r="AA545" s="3">
        <f>U545*V545</f>
        <v>2122.5</v>
      </c>
      <c r="AB545" s="3">
        <v>85000</v>
      </c>
      <c r="AC545" s="3"/>
      <c r="AD545" s="23">
        <v>87123</v>
      </c>
      <c r="AE545" s="28"/>
      <c r="AF545" s="28"/>
    </row>
    <row r="546" spans="1:32" x14ac:dyDescent="0.2">
      <c r="A546" s="3">
        <v>4</v>
      </c>
      <c r="B546" s="3" t="s">
        <v>94</v>
      </c>
      <c r="C546" s="3">
        <v>20</v>
      </c>
      <c r="D546" s="17">
        <v>101000</v>
      </c>
      <c r="E546" s="3"/>
      <c r="F546" s="3"/>
      <c r="G546" s="3"/>
      <c r="H546" s="3"/>
      <c r="I546" s="3"/>
      <c r="J546" s="3"/>
      <c r="K546" s="3"/>
      <c r="L546" s="3"/>
      <c r="M546" s="3"/>
      <c r="N546" s="161">
        <v>60000</v>
      </c>
      <c r="O546" s="23"/>
      <c r="P546" s="3"/>
      <c r="Q546" s="42"/>
      <c r="R546" s="42"/>
      <c r="S546" s="3"/>
      <c r="T546" s="3" t="s">
        <v>296</v>
      </c>
      <c r="U546" s="3">
        <v>2.5</v>
      </c>
      <c r="V546" s="3">
        <v>1392</v>
      </c>
      <c r="W546" s="3">
        <v>2346</v>
      </c>
      <c r="X546" s="3"/>
      <c r="Y546" s="17">
        <v>2346</v>
      </c>
      <c r="Z546" s="3"/>
      <c r="AA546" s="3">
        <f>(U546*V546)+2000</f>
        <v>5480</v>
      </c>
      <c r="AB546" s="3">
        <v>60000</v>
      </c>
      <c r="AC546" s="3"/>
      <c r="AD546" s="23">
        <f t="shared" si="268"/>
        <v>65480</v>
      </c>
      <c r="AE546" s="28"/>
      <c r="AF546" s="28"/>
    </row>
    <row r="547" spans="1:32" x14ac:dyDescent="0.2">
      <c r="A547" s="3">
        <v>5</v>
      </c>
      <c r="B547" s="3" t="s">
        <v>38</v>
      </c>
      <c r="C547" s="3">
        <v>9</v>
      </c>
      <c r="D547" s="17">
        <v>27556</v>
      </c>
      <c r="E547" s="3"/>
      <c r="F547" s="3"/>
      <c r="G547" s="3"/>
      <c r="H547" s="3"/>
      <c r="I547" s="3"/>
      <c r="J547" s="3"/>
      <c r="K547" s="3"/>
      <c r="L547" s="3"/>
      <c r="M547" s="3"/>
      <c r="N547" s="161">
        <v>10000</v>
      </c>
      <c r="O547" s="23"/>
      <c r="P547" s="3"/>
      <c r="Q547" s="42"/>
      <c r="R547" s="42"/>
      <c r="S547" s="3"/>
      <c r="T547" s="3" t="s">
        <v>297</v>
      </c>
      <c r="U547" s="3">
        <v>1</v>
      </c>
      <c r="V547" s="3">
        <v>600</v>
      </c>
      <c r="W547" s="3">
        <v>2347</v>
      </c>
      <c r="X547" s="3"/>
      <c r="Y547" s="17">
        <v>2347</v>
      </c>
      <c r="Z547" s="3"/>
      <c r="AA547" s="3">
        <f t="shared" ref="AA547:AA564" si="269">U547*V547</f>
        <v>600</v>
      </c>
      <c r="AB547" s="3">
        <v>10000</v>
      </c>
      <c r="AC547" s="3"/>
      <c r="AD547" s="23">
        <f t="shared" si="268"/>
        <v>10600</v>
      </c>
      <c r="AE547" s="28"/>
      <c r="AF547" s="28"/>
    </row>
    <row r="548" spans="1:32" x14ac:dyDescent="0.2">
      <c r="A548" s="3">
        <v>6</v>
      </c>
      <c r="B548" s="3" t="s">
        <v>22</v>
      </c>
      <c r="C548" s="3">
        <v>20</v>
      </c>
      <c r="D548" s="17">
        <v>106172</v>
      </c>
      <c r="E548" s="3"/>
      <c r="F548" s="3"/>
      <c r="G548" s="3"/>
      <c r="H548" s="3"/>
      <c r="I548" s="3"/>
      <c r="J548" s="3"/>
      <c r="K548" s="3"/>
      <c r="L548" s="3"/>
      <c r="M548" s="3"/>
      <c r="N548" s="161">
        <v>54000</v>
      </c>
      <c r="O548" s="23"/>
      <c r="P548" s="3"/>
      <c r="Q548" s="42"/>
      <c r="R548" s="42"/>
      <c r="S548" s="3"/>
      <c r="T548" s="3" t="s">
        <v>298</v>
      </c>
      <c r="U548" s="3">
        <v>1.25</v>
      </c>
      <c r="V548" s="3">
        <v>1376</v>
      </c>
      <c r="W548" s="3">
        <v>2348</v>
      </c>
      <c r="X548" s="3"/>
      <c r="Y548" s="17">
        <v>2353</v>
      </c>
      <c r="Z548" s="3"/>
      <c r="AA548" s="3">
        <f t="shared" si="269"/>
        <v>1720</v>
      </c>
      <c r="AB548" s="3">
        <v>54000</v>
      </c>
      <c r="AC548" s="3"/>
      <c r="AD548" s="23">
        <f t="shared" si="268"/>
        <v>55720</v>
      </c>
      <c r="AE548" s="28"/>
      <c r="AF548" s="28"/>
    </row>
    <row r="549" spans="1:32" x14ac:dyDescent="0.2">
      <c r="A549" s="3">
        <v>7</v>
      </c>
      <c r="B549" s="3" t="s">
        <v>16</v>
      </c>
      <c r="C549" s="3">
        <v>20</v>
      </c>
      <c r="D549" s="17">
        <v>133945</v>
      </c>
      <c r="E549" s="3"/>
      <c r="F549" s="3"/>
      <c r="G549" s="3"/>
      <c r="H549" s="3"/>
      <c r="I549" s="3"/>
      <c r="J549" s="3"/>
      <c r="K549" s="3"/>
      <c r="L549" s="3"/>
      <c r="M549" s="3"/>
      <c r="N549" s="161">
        <v>71000</v>
      </c>
      <c r="O549" s="23"/>
      <c r="P549" s="3"/>
      <c r="Q549" s="42"/>
      <c r="R549" s="42"/>
      <c r="S549" s="3"/>
      <c r="T549" s="3" t="s">
        <v>299</v>
      </c>
      <c r="U549" s="3">
        <v>3.25</v>
      </c>
      <c r="V549" s="3">
        <v>1930</v>
      </c>
      <c r="W549" s="3">
        <v>2349</v>
      </c>
      <c r="X549" s="3"/>
      <c r="Y549" s="17">
        <v>2360</v>
      </c>
      <c r="Z549" s="3"/>
      <c r="AA549" s="3">
        <f t="shared" si="269"/>
        <v>6272.5</v>
      </c>
      <c r="AB549" s="3">
        <v>71000</v>
      </c>
      <c r="AC549" s="3"/>
      <c r="AD549" s="23">
        <v>77273</v>
      </c>
      <c r="AE549" s="28"/>
      <c r="AF549" s="28"/>
    </row>
    <row r="550" spans="1:32" x14ac:dyDescent="0.2">
      <c r="A550" s="3">
        <v>8</v>
      </c>
      <c r="B550" s="3" t="s">
        <v>26</v>
      </c>
      <c r="C550" s="3">
        <v>20</v>
      </c>
      <c r="D550" s="17">
        <v>93971</v>
      </c>
      <c r="E550" s="3"/>
      <c r="F550" s="3"/>
      <c r="G550" s="3"/>
      <c r="H550" s="3"/>
      <c r="I550" s="3"/>
      <c r="J550" s="3"/>
      <c r="K550" s="3"/>
      <c r="L550" s="3"/>
      <c r="M550" s="3"/>
      <c r="N550" s="161">
        <v>51000</v>
      </c>
      <c r="O550" s="23"/>
      <c r="P550" s="3"/>
      <c r="Q550" s="42"/>
      <c r="R550" s="42"/>
      <c r="S550" s="3"/>
      <c r="T550" s="3" t="s">
        <v>299</v>
      </c>
      <c r="U550" s="3">
        <v>2.5</v>
      </c>
      <c r="V550" s="3">
        <v>1488</v>
      </c>
      <c r="W550" s="3">
        <v>2360</v>
      </c>
      <c r="X550" s="3"/>
      <c r="Y550" s="17">
        <v>2361</v>
      </c>
      <c r="Z550" s="3"/>
      <c r="AA550" s="3">
        <f t="shared" si="269"/>
        <v>3720</v>
      </c>
      <c r="AB550" s="3">
        <v>51000</v>
      </c>
      <c r="AC550" s="3"/>
      <c r="AD550" s="23">
        <f t="shared" si="268"/>
        <v>54720</v>
      </c>
      <c r="AE550" s="28"/>
      <c r="AF550" s="28"/>
    </row>
    <row r="551" spans="1:32" x14ac:dyDescent="0.2">
      <c r="A551" s="3">
        <v>9</v>
      </c>
      <c r="B551" s="3" t="s">
        <v>35</v>
      </c>
      <c r="C551" s="3">
        <v>15</v>
      </c>
      <c r="D551" s="17">
        <v>19858</v>
      </c>
      <c r="E551" s="3"/>
      <c r="F551" s="3"/>
      <c r="G551" s="3"/>
      <c r="H551" s="3"/>
      <c r="I551" s="3"/>
      <c r="J551" s="3"/>
      <c r="K551" s="3"/>
      <c r="L551" s="3"/>
      <c r="M551" s="3"/>
      <c r="N551" s="161">
        <v>10500</v>
      </c>
      <c r="O551" s="23"/>
      <c r="P551" s="3"/>
      <c r="Q551" s="42"/>
      <c r="R551" s="42"/>
      <c r="S551" s="3"/>
      <c r="T551" s="3" t="s">
        <v>299</v>
      </c>
      <c r="U551" s="3">
        <v>1</v>
      </c>
      <c r="V551" s="3">
        <v>1050</v>
      </c>
      <c r="W551" s="3">
        <v>2361</v>
      </c>
      <c r="X551" s="3"/>
      <c r="Y551" s="17">
        <v>2362</v>
      </c>
      <c r="Z551" s="3"/>
      <c r="AA551" s="3">
        <f t="shared" si="269"/>
        <v>1050</v>
      </c>
      <c r="AB551" s="3">
        <v>10500</v>
      </c>
      <c r="AC551" s="3"/>
      <c r="AD551" s="23">
        <f t="shared" si="268"/>
        <v>11550</v>
      </c>
      <c r="AE551" s="28"/>
      <c r="AF551" s="28"/>
    </row>
    <row r="552" spans="1:32" x14ac:dyDescent="0.2">
      <c r="A552" s="3">
        <v>10</v>
      </c>
      <c r="B552" s="3" t="s">
        <v>18</v>
      </c>
      <c r="C552" s="3">
        <v>21</v>
      </c>
      <c r="D552" s="17">
        <v>187285</v>
      </c>
      <c r="E552" s="3"/>
      <c r="F552" s="3"/>
      <c r="G552" s="3"/>
      <c r="H552" s="3"/>
      <c r="I552" s="3"/>
      <c r="J552" s="3"/>
      <c r="K552" s="3"/>
      <c r="L552" s="3"/>
      <c r="M552" s="3"/>
      <c r="N552" s="161">
        <v>120000</v>
      </c>
      <c r="O552" s="23"/>
      <c r="P552" s="3"/>
      <c r="Q552" s="42"/>
      <c r="R552" s="42"/>
      <c r="S552" s="3"/>
      <c r="T552" s="3" t="s">
        <v>300</v>
      </c>
      <c r="U552" s="3">
        <v>6.86</v>
      </c>
      <c r="V552" s="3">
        <v>1463</v>
      </c>
      <c r="W552" s="3">
        <v>2362</v>
      </c>
      <c r="X552" s="3"/>
      <c r="Y552" s="17">
        <v>2363</v>
      </c>
      <c r="Z552" s="3"/>
      <c r="AA552" s="3">
        <f t="shared" si="269"/>
        <v>10036.18</v>
      </c>
      <c r="AB552" s="3">
        <v>120000</v>
      </c>
      <c r="AC552" s="3"/>
      <c r="AD552" s="23">
        <f t="shared" si="268"/>
        <v>130036.18</v>
      </c>
      <c r="AE552" s="28"/>
      <c r="AF552" s="28"/>
    </row>
    <row r="553" spans="1:32" x14ac:dyDescent="0.2">
      <c r="A553" s="3">
        <v>11</v>
      </c>
      <c r="B553" s="3" t="s">
        <v>31</v>
      </c>
      <c r="C553" s="3">
        <v>20</v>
      </c>
      <c r="D553" s="17">
        <v>83889</v>
      </c>
      <c r="E553" s="3"/>
      <c r="F553" s="3"/>
      <c r="G553" s="3"/>
      <c r="H553" s="3"/>
      <c r="I553" s="3"/>
      <c r="J553" s="3"/>
      <c r="K553" s="3"/>
      <c r="L553" s="3"/>
      <c r="M553" s="3"/>
      <c r="N553" s="161">
        <v>43000</v>
      </c>
      <c r="O553" s="23"/>
      <c r="P553" s="3"/>
      <c r="Q553" s="42"/>
      <c r="R553" s="42"/>
      <c r="S553" s="3"/>
      <c r="T553" s="3" t="s">
        <v>301</v>
      </c>
      <c r="U553" s="3">
        <v>1</v>
      </c>
      <c r="V553" s="3">
        <v>1656</v>
      </c>
      <c r="W553" s="3">
        <v>2363</v>
      </c>
      <c r="X553" s="3"/>
      <c r="Y553" s="17">
        <v>2367</v>
      </c>
      <c r="Z553" s="3"/>
      <c r="AA553" s="3">
        <f t="shared" si="269"/>
        <v>1656</v>
      </c>
      <c r="AB553" s="3">
        <v>43000</v>
      </c>
      <c r="AC553" s="3"/>
      <c r="AD553" s="23">
        <f t="shared" si="268"/>
        <v>44656</v>
      </c>
      <c r="AE553" s="28"/>
      <c r="AF553" s="28"/>
    </row>
    <row r="554" spans="1:32" x14ac:dyDescent="0.2">
      <c r="A554" s="3">
        <v>12</v>
      </c>
      <c r="B554" s="3" t="s">
        <v>14</v>
      </c>
      <c r="C554" s="3">
        <v>20</v>
      </c>
      <c r="D554" s="17">
        <v>91777</v>
      </c>
      <c r="E554" s="3"/>
      <c r="F554" s="3"/>
      <c r="G554" s="3"/>
      <c r="H554" s="3"/>
      <c r="I554" s="3"/>
      <c r="J554" s="3"/>
      <c r="K554" s="3"/>
      <c r="L554" s="3"/>
      <c r="M554" s="3"/>
      <c r="N554" s="161">
        <v>48000</v>
      </c>
      <c r="O554" s="23"/>
      <c r="P554" s="3"/>
      <c r="Q554" s="42"/>
      <c r="R554" s="42"/>
      <c r="S554" s="3"/>
      <c r="T554" s="3" t="s">
        <v>301</v>
      </c>
      <c r="U554" s="3">
        <v>0</v>
      </c>
      <c r="V554" s="3">
        <v>1487</v>
      </c>
      <c r="W554" s="3">
        <v>2364</v>
      </c>
      <c r="X554" s="3"/>
      <c r="Y554" s="17">
        <v>2368</v>
      </c>
      <c r="Z554" s="3"/>
      <c r="AA554" s="3">
        <f t="shared" si="269"/>
        <v>0</v>
      </c>
      <c r="AB554" s="3">
        <v>48000</v>
      </c>
      <c r="AC554" s="3"/>
      <c r="AD554" s="23">
        <f t="shared" si="268"/>
        <v>48000</v>
      </c>
      <c r="AE554" s="28"/>
      <c r="AF554" s="28"/>
    </row>
    <row r="555" spans="1:32" x14ac:dyDescent="0.2">
      <c r="A555" s="3">
        <v>13</v>
      </c>
      <c r="B555" s="3" t="s">
        <v>32</v>
      </c>
      <c r="C555" s="3">
        <v>20</v>
      </c>
      <c r="D555" s="17">
        <v>57437</v>
      </c>
      <c r="E555" s="3"/>
      <c r="F555" s="3"/>
      <c r="G555" s="3"/>
      <c r="H555" s="3"/>
      <c r="I555" s="3"/>
      <c r="J555" s="3"/>
      <c r="K555" s="3"/>
      <c r="L555" s="3"/>
      <c r="M555" s="3"/>
      <c r="N555" s="161">
        <v>30000</v>
      </c>
      <c r="O555" s="23"/>
      <c r="P555" s="3"/>
      <c r="Q555" s="42"/>
      <c r="R555" s="42"/>
      <c r="S555" s="3"/>
      <c r="T555" s="3" t="s">
        <v>301</v>
      </c>
      <c r="U555" s="3">
        <v>1.5</v>
      </c>
      <c r="V555" s="3">
        <v>1339</v>
      </c>
      <c r="W555" s="3">
        <v>2365</v>
      </c>
      <c r="X555" s="3"/>
      <c r="Y555" s="17">
        <v>2369</v>
      </c>
      <c r="Z555" s="3"/>
      <c r="AA555" s="3">
        <f t="shared" si="269"/>
        <v>2008.5</v>
      </c>
      <c r="AB555" s="3">
        <v>30000</v>
      </c>
      <c r="AC555" s="3"/>
      <c r="AD555" s="23">
        <v>32009</v>
      </c>
      <c r="AE555" s="28"/>
      <c r="AF555" s="28"/>
    </row>
    <row r="556" spans="1:32" x14ac:dyDescent="0.2">
      <c r="A556" s="3">
        <v>14</v>
      </c>
      <c r="B556" s="3" t="s">
        <v>25</v>
      </c>
      <c r="C556" s="3">
        <v>16</v>
      </c>
      <c r="D556" s="17">
        <v>139223</v>
      </c>
      <c r="E556" s="3"/>
      <c r="F556" s="3"/>
      <c r="G556" s="3"/>
      <c r="H556" s="3"/>
      <c r="I556" s="3"/>
      <c r="J556" s="3"/>
      <c r="K556" s="3"/>
      <c r="L556" s="3"/>
      <c r="M556" s="3"/>
      <c r="N556" s="161">
        <v>75733</v>
      </c>
      <c r="O556" s="23"/>
      <c r="P556" s="3"/>
      <c r="Q556" s="42"/>
      <c r="R556" s="42"/>
      <c r="S556" s="3"/>
      <c r="T556" s="3" t="s">
        <v>302</v>
      </c>
      <c r="U556" s="3">
        <v>3</v>
      </c>
      <c r="V556" s="3">
        <v>1124</v>
      </c>
      <c r="W556" s="3">
        <v>2366</v>
      </c>
      <c r="X556" s="3"/>
      <c r="Y556" s="17">
        <v>2372</v>
      </c>
      <c r="Z556" s="3"/>
      <c r="AA556" s="3">
        <f t="shared" si="269"/>
        <v>3372</v>
      </c>
      <c r="AB556" s="3">
        <v>75733</v>
      </c>
      <c r="AC556" s="3"/>
      <c r="AD556" s="23">
        <f t="shared" si="268"/>
        <v>79105</v>
      </c>
      <c r="AE556" s="28"/>
      <c r="AF556" s="28"/>
    </row>
    <row r="557" spans="1:32" x14ac:dyDescent="0.2">
      <c r="A557" s="3">
        <v>15</v>
      </c>
      <c r="B557" s="3" t="s">
        <v>74</v>
      </c>
      <c r="C557" s="3">
        <v>20</v>
      </c>
      <c r="D557" s="17">
        <v>70361</v>
      </c>
      <c r="E557" s="3"/>
      <c r="F557" s="3"/>
      <c r="G557" s="3"/>
      <c r="H557" s="3"/>
      <c r="I557" s="3"/>
      <c r="J557" s="3"/>
      <c r="K557" s="3"/>
      <c r="L557" s="3"/>
      <c r="M557" s="3"/>
      <c r="N557" s="161">
        <v>32500</v>
      </c>
      <c r="O557" s="23"/>
      <c r="P557" s="3"/>
      <c r="Q557" s="42"/>
      <c r="R557" s="42"/>
      <c r="S557" s="3"/>
      <c r="T557" s="3" t="s">
        <v>303</v>
      </c>
      <c r="U557" s="3">
        <v>1</v>
      </c>
      <c r="V557" s="3">
        <v>1496</v>
      </c>
      <c r="W557" s="3">
        <v>2367</v>
      </c>
      <c r="X557" s="3"/>
      <c r="Y557" s="17">
        <v>2374</v>
      </c>
      <c r="Z557" s="3"/>
      <c r="AA557" s="3">
        <f t="shared" si="269"/>
        <v>1496</v>
      </c>
      <c r="AB557" s="3">
        <v>32500</v>
      </c>
      <c r="AC557" s="3"/>
      <c r="AD557" s="23">
        <f t="shared" si="268"/>
        <v>33996</v>
      </c>
      <c r="AE557" s="28"/>
      <c r="AF557" s="28"/>
    </row>
    <row r="558" spans="1:32" x14ac:dyDescent="0.2">
      <c r="A558" s="3">
        <v>16</v>
      </c>
      <c r="B558" s="3" t="s">
        <v>19</v>
      </c>
      <c r="C558" s="3">
        <v>20</v>
      </c>
      <c r="D558" s="17">
        <v>71404</v>
      </c>
      <c r="E558" s="3"/>
      <c r="F558" s="3"/>
      <c r="G558" s="3"/>
      <c r="H558" s="3"/>
      <c r="I558" s="3"/>
      <c r="J558" s="3"/>
      <c r="K558" s="3"/>
      <c r="L558" s="3"/>
      <c r="M558" s="3"/>
      <c r="N558" s="161">
        <v>31500</v>
      </c>
      <c r="O558" s="23"/>
      <c r="P558" s="3"/>
      <c r="Q558" s="42"/>
      <c r="R558" s="42"/>
      <c r="S558" s="3"/>
      <c r="T558" s="3" t="s">
        <v>303</v>
      </c>
      <c r="U558" s="3">
        <v>1</v>
      </c>
      <c r="V558" s="3">
        <v>1533</v>
      </c>
      <c r="W558" s="3">
        <v>2368</v>
      </c>
      <c r="X558" s="3"/>
      <c r="Y558" s="17">
        <v>2375</v>
      </c>
      <c r="Z558" s="3"/>
      <c r="AA558" s="3">
        <f t="shared" si="269"/>
        <v>1533</v>
      </c>
      <c r="AB558" s="3">
        <v>31500</v>
      </c>
      <c r="AC558" s="3"/>
      <c r="AD558" s="23">
        <f t="shared" si="268"/>
        <v>33033</v>
      </c>
      <c r="AE558" s="28"/>
      <c r="AF558" s="28"/>
    </row>
    <row r="559" spans="1:32" x14ac:dyDescent="0.2">
      <c r="A559" s="3">
        <v>17</v>
      </c>
      <c r="B559" s="3" t="s">
        <v>35</v>
      </c>
      <c r="C559" s="3">
        <v>9</v>
      </c>
      <c r="D559" s="17">
        <v>12290</v>
      </c>
      <c r="E559" s="3"/>
      <c r="F559" s="3"/>
      <c r="G559" s="3"/>
      <c r="H559" s="3"/>
      <c r="I559" s="3"/>
      <c r="J559" s="3"/>
      <c r="K559" s="3"/>
      <c r="L559" s="3"/>
      <c r="M559" s="3"/>
      <c r="N559" s="161">
        <v>9000</v>
      </c>
      <c r="O559" s="23"/>
      <c r="P559" s="3"/>
      <c r="Q559" s="42"/>
      <c r="R559" s="42"/>
      <c r="S559" s="3"/>
      <c r="T559" s="3" t="s">
        <v>303</v>
      </c>
      <c r="U559" s="3">
        <v>1</v>
      </c>
      <c r="V559" s="3">
        <v>616</v>
      </c>
      <c r="W559" s="3">
        <v>2369</v>
      </c>
      <c r="X559" s="3"/>
      <c r="Y559" s="17">
        <v>2376</v>
      </c>
      <c r="Z559" s="3"/>
      <c r="AA559" s="3">
        <f t="shared" si="269"/>
        <v>616</v>
      </c>
      <c r="AB559" s="3">
        <v>9000</v>
      </c>
      <c r="AC559" s="3"/>
      <c r="AD559" s="23">
        <f t="shared" si="268"/>
        <v>9616</v>
      </c>
      <c r="AE559" s="28"/>
      <c r="AF559" s="28"/>
    </row>
    <row r="560" spans="1:32" x14ac:dyDescent="0.2">
      <c r="A560" s="3">
        <v>18</v>
      </c>
      <c r="B560" s="3" t="s">
        <v>15</v>
      </c>
      <c r="C560" s="3">
        <v>20</v>
      </c>
      <c r="D560" s="17">
        <v>121284</v>
      </c>
      <c r="E560" s="3"/>
      <c r="F560" s="3"/>
      <c r="G560" s="3"/>
      <c r="H560" s="3"/>
      <c r="I560" s="3"/>
      <c r="J560" s="3"/>
      <c r="K560" s="3"/>
      <c r="L560" s="3"/>
      <c r="M560" s="3"/>
      <c r="N560" s="161">
        <v>55000</v>
      </c>
      <c r="O560" s="23"/>
      <c r="P560" s="3"/>
      <c r="Q560" s="42"/>
      <c r="R560" s="42"/>
      <c r="S560" s="3"/>
      <c r="T560" s="3" t="s">
        <v>303</v>
      </c>
      <c r="U560" s="3">
        <v>1</v>
      </c>
      <c r="V560" s="3">
        <v>1586</v>
      </c>
      <c r="W560" s="3">
        <v>2380</v>
      </c>
      <c r="X560" s="3"/>
      <c r="Y560" s="17">
        <v>2377</v>
      </c>
      <c r="Z560" s="3"/>
      <c r="AA560" s="3">
        <f t="shared" si="269"/>
        <v>1586</v>
      </c>
      <c r="AB560" s="3">
        <v>55000</v>
      </c>
      <c r="AC560" s="3"/>
      <c r="AD560" s="23">
        <f t="shared" si="268"/>
        <v>56586</v>
      </c>
      <c r="AE560" s="28"/>
      <c r="AF560" s="28"/>
    </row>
    <row r="561" spans="1:32" x14ac:dyDescent="0.2">
      <c r="A561" s="3">
        <v>19</v>
      </c>
      <c r="B561" s="3" t="s">
        <v>15</v>
      </c>
      <c r="C561" s="3">
        <v>20</v>
      </c>
      <c r="D561" s="17">
        <v>121284</v>
      </c>
      <c r="E561" s="3"/>
      <c r="F561" s="3"/>
      <c r="G561" s="3"/>
      <c r="H561" s="3"/>
      <c r="I561" s="3"/>
      <c r="J561" s="3"/>
      <c r="K561" s="3"/>
      <c r="L561" s="3"/>
      <c r="M561" s="3"/>
      <c r="N561" s="161">
        <v>55000</v>
      </c>
      <c r="O561" s="23"/>
      <c r="P561" s="3"/>
      <c r="Q561" s="42"/>
      <c r="R561" s="42"/>
      <c r="S561" s="3"/>
      <c r="T561" s="3" t="s">
        <v>304</v>
      </c>
      <c r="U561" s="3">
        <v>1</v>
      </c>
      <c r="V561" s="3">
        <v>1984</v>
      </c>
      <c r="W561" s="3">
        <v>2381</v>
      </c>
      <c r="X561" s="3"/>
      <c r="Y561" s="17">
        <v>2380</v>
      </c>
      <c r="Z561" s="3"/>
      <c r="AA561" s="3">
        <f t="shared" si="269"/>
        <v>1984</v>
      </c>
      <c r="AB561" s="3">
        <v>55000</v>
      </c>
      <c r="AC561" s="3"/>
      <c r="AD561" s="23">
        <f t="shared" si="268"/>
        <v>56984</v>
      </c>
      <c r="AE561" s="28"/>
      <c r="AF561" s="28"/>
    </row>
    <row r="562" spans="1:32" x14ac:dyDescent="0.2">
      <c r="A562" s="3">
        <v>20</v>
      </c>
      <c r="B562" s="3" t="s">
        <v>37</v>
      </c>
      <c r="C562" s="3">
        <v>15</v>
      </c>
      <c r="D562" s="17">
        <v>86456</v>
      </c>
      <c r="E562" s="3"/>
      <c r="F562" s="3"/>
      <c r="G562" s="3"/>
      <c r="H562" s="3"/>
      <c r="I562" s="3"/>
      <c r="J562" s="3"/>
      <c r="K562" s="3"/>
      <c r="L562" s="3"/>
      <c r="M562" s="3"/>
      <c r="N562" s="161">
        <v>52500</v>
      </c>
      <c r="O562" s="23"/>
      <c r="P562" s="3"/>
      <c r="Q562" s="42"/>
      <c r="R562" s="42"/>
      <c r="S562" s="3"/>
      <c r="T562" s="3" t="s">
        <v>304</v>
      </c>
      <c r="U562" s="3">
        <v>3</v>
      </c>
      <c r="V562" s="3">
        <v>988</v>
      </c>
      <c r="W562" s="3">
        <v>2382</v>
      </c>
      <c r="X562" s="3"/>
      <c r="Y562" s="17">
        <v>2381</v>
      </c>
      <c r="Z562" s="3"/>
      <c r="AA562" s="3">
        <f t="shared" si="269"/>
        <v>2964</v>
      </c>
      <c r="AB562" s="3">
        <v>52500</v>
      </c>
      <c r="AC562" s="3"/>
      <c r="AD562" s="23">
        <f t="shared" si="268"/>
        <v>55464</v>
      </c>
      <c r="AE562" s="28"/>
      <c r="AF562" s="28"/>
    </row>
    <row r="563" spans="1:32" x14ac:dyDescent="0.2">
      <c r="A563" s="3">
        <v>21</v>
      </c>
      <c r="B563" s="3" t="s">
        <v>18</v>
      </c>
      <c r="C563" s="3">
        <v>21</v>
      </c>
      <c r="D563" s="17">
        <v>193684</v>
      </c>
      <c r="E563" s="3"/>
      <c r="F563" s="3"/>
      <c r="G563" s="3"/>
      <c r="H563" s="3"/>
      <c r="I563" s="3"/>
      <c r="J563" s="3"/>
      <c r="K563" s="3"/>
      <c r="L563" s="3"/>
      <c r="M563" s="3"/>
      <c r="N563" s="161">
        <v>120000</v>
      </c>
      <c r="O563" s="23"/>
      <c r="P563" s="3"/>
      <c r="Q563" s="42"/>
      <c r="R563" s="42"/>
      <c r="S563" s="3"/>
      <c r="T563" s="3" t="s">
        <v>304</v>
      </c>
      <c r="U563" s="3">
        <v>6.86</v>
      </c>
      <c r="V563" s="3">
        <v>1461</v>
      </c>
      <c r="W563" s="3">
        <v>2383</v>
      </c>
      <c r="X563" s="3"/>
      <c r="Y563" s="17">
        <v>2382</v>
      </c>
      <c r="Z563" s="3"/>
      <c r="AA563" s="3">
        <f t="shared" si="269"/>
        <v>10022.460000000001</v>
      </c>
      <c r="AB563" s="3">
        <v>120000</v>
      </c>
      <c r="AC563" s="3"/>
      <c r="AD563" s="23">
        <v>130023</v>
      </c>
      <c r="AE563" s="28"/>
      <c r="AF563" s="28"/>
    </row>
    <row r="564" spans="1:32" x14ac:dyDescent="0.2">
      <c r="A564" s="3">
        <v>22</v>
      </c>
      <c r="B564" s="3" t="s">
        <v>7</v>
      </c>
      <c r="C564" s="3">
        <v>20</v>
      </c>
      <c r="D564" s="17">
        <v>163040</v>
      </c>
      <c r="E564" s="3"/>
      <c r="F564" s="3"/>
      <c r="G564" s="3"/>
      <c r="H564" s="3"/>
      <c r="I564" s="3"/>
      <c r="J564" s="3"/>
      <c r="K564" s="3"/>
      <c r="L564" s="3"/>
      <c r="M564" s="3"/>
      <c r="N564" s="161">
        <v>85000</v>
      </c>
      <c r="O564" s="23"/>
      <c r="P564" s="3"/>
      <c r="Q564" s="42"/>
      <c r="R564" s="42"/>
      <c r="S564" s="3"/>
      <c r="T564" s="3" t="s">
        <v>304</v>
      </c>
      <c r="U564" s="3">
        <v>1.5</v>
      </c>
      <c r="V564" s="3">
        <v>1658</v>
      </c>
      <c r="W564" s="3">
        <v>2384</v>
      </c>
      <c r="X564" s="3"/>
      <c r="Y564" s="17">
        <v>2383</v>
      </c>
      <c r="Z564" s="3"/>
      <c r="AA564" s="3">
        <f t="shared" si="269"/>
        <v>2487</v>
      </c>
      <c r="AB564" s="3">
        <v>85000</v>
      </c>
      <c r="AC564" s="3"/>
      <c r="AD564" s="23">
        <f t="shared" si="268"/>
        <v>87487</v>
      </c>
      <c r="AE564" s="28"/>
      <c r="AF564" s="28"/>
    </row>
    <row r="565" spans="1:32" x14ac:dyDescent="0.2">
      <c r="A565" s="3">
        <v>23</v>
      </c>
      <c r="B565" s="3" t="s">
        <v>94</v>
      </c>
      <c r="C565" s="3">
        <v>27</v>
      </c>
      <c r="D565" s="17">
        <v>136350</v>
      </c>
      <c r="E565" s="3"/>
      <c r="F565" s="3"/>
      <c r="G565" s="3"/>
      <c r="H565" s="3"/>
      <c r="I565" s="3"/>
      <c r="J565" s="3"/>
      <c r="K565" s="3"/>
      <c r="L565" s="3"/>
      <c r="M565" s="3"/>
      <c r="N565" s="161">
        <v>81000</v>
      </c>
      <c r="O565" s="23"/>
      <c r="P565" s="3"/>
      <c r="Q565" s="42"/>
      <c r="R565" s="42"/>
      <c r="S565" s="3"/>
      <c r="T565" s="3" t="s">
        <v>305</v>
      </c>
      <c r="U565" s="3">
        <v>2.5</v>
      </c>
      <c r="V565" s="3">
        <v>2174</v>
      </c>
      <c r="W565" s="3">
        <v>2385</v>
      </c>
      <c r="X565" s="3"/>
      <c r="Y565" s="17">
        <v>2390</v>
      </c>
      <c r="Z565" s="3"/>
      <c r="AA565" s="3">
        <f>(U565*V565)+2000</f>
        <v>7435</v>
      </c>
      <c r="AB565" s="3">
        <v>81000</v>
      </c>
      <c r="AC565" s="3"/>
      <c r="AD565" s="23">
        <f>AA565+AB565</f>
        <v>88435</v>
      </c>
      <c r="AE565" s="28"/>
      <c r="AF565" s="28"/>
    </row>
    <row r="566" spans="1:32" x14ac:dyDescent="0.2">
      <c r="A566" s="3">
        <v>24</v>
      </c>
      <c r="B566" s="3" t="s">
        <v>39</v>
      </c>
      <c r="C566" s="3">
        <v>15</v>
      </c>
      <c r="D566" s="17">
        <v>90968</v>
      </c>
      <c r="E566" s="3"/>
      <c r="F566" s="3"/>
      <c r="G566" s="3"/>
      <c r="H566" s="3"/>
      <c r="I566" s="3"/>
      <c r="J566" s="3"/>
      <c r="K566" s="3"/>
      <c r="L566" s="3"/>
      <c r="M566" s="3"/>
      <c r="N566" s="161">
        <v>57100</v>
      </c>
      <c r="O566" s="23"/>
      <c r="P566" s="3"/>
      <c r="Q566" s="42"/>
      <c r="R566" s="42"/>
      <c r="S566" s="3"/>
      <c r="T566" s="3" t="s">
        <v>305</v>
      </c>
      <c r="U566" s="3">
        <v>1</v>
      </c>
      <c r="V566" s="3">
        <v>1108</v>
      </c>
      <c r="W566" s="3">
        <v>2386</v>
      </c>
      <c r="X566" s="3"/>
      <c r="Y566" s="17">
        <v>2391</v>
      </c>
      <c r="Z566" s="3"/>
      <c r="AA566" s="3">
        <f t="shared" ref="AA566:AA573" si="270">U566*V566</f>
        <v>1108</v>
      </c>
      <c r="AB566" s="3">
        <v>57100</v>
      </c>
      <c r="AC566" s="3"/>
      <c r="AD566" s="23">
        <f>AA566+AB566</f>
        <v>58208</v>
      </c>
      <c r="AE566" s="28"/>
      <c r="AF566" s="28"/>
    </row>
    <row r="567" spans="1:32" x14ac:dyDescent="0.2">
      <c r="A567" s="3">
        <v>25</v>
      </c>
      <c r="B567" s="3" t="s">
        <v>7</v>
      </c>
      <c r="C567" s="3">
        <v>20</v>
      </c>
      <c r="D567" s="17">
        <v>157566</v>
      </c>
      <c r="E567" s="3"/>
      <c r="F567" s="3"/>
      <c r="G567" s="3"/>
      <c r="H567" s="3"/>
      <c r="I567" s="3"/>
      <c r="J567" s="3"/>
      <c r="K567" s="3"/>
      <c r="L567" s="3"/>
      <c r="M567" s="3"/>
      <c r="N567" s="161">
        <v>86755</v>
      </c>
      <c r="O567" s="23"/>
      <c r="P567" s="3"/>
      <c r="Q567" s="42"/>
      <c r="R567" s="42"/>
      <c r="S567" s="3"/>
      <c r="T567" s="3" t="s">
        <v>305</v>
      </c>
      <c r="U567" s="3">
        <v>1.5</v>
      </c>
      <c r="V567" s="3">
        <v>1538</v>
      </c>
      <c r="W567" s="3">
        <v>2387</v>
      </c>
      <c r="X567" s="3"/>
      <c r="Y567" s="17">
        <v>2392</v>
      </c>
      <c r="Z567" s="3"/>
      <c r="AA567" s="3">
        <f t="shared" si="270"/>
        <v>2307</v>
      </c>
      <c r="AB567" s="3">
        <v>86755</v>
      </c>
      <c r="AC567" s="3"/>
      <c r="AD567" s="23">
        <f>AA567+AB567</f>
        <v>89062</v>
      </c>
      <c r="AE567" s="28"/>
      <c r="AF567" s="28"/>
    </row>
    <row r="568" spans="1:32" x14ac:dyDescent="0.2">
      <c r="A568" s="3">
        <v>26</v>
      </c>
      <c r="B568" s="3" t="s">
        <v>65</v>
      </c>
      <c r="C568" s="3">
        <v>15</v>
      </c>
      <c r="D568" s="17">
        <v>74167</v>
      </c>
      <c r="E568" s="3"/>
      <c r="F568" s="3"/>
      <c r="G568" s="3"/>
      <c r="H568" s="3"/>
      <c r="I568" s="3"/>
      <c r="J568" s="3"/>
      <c r="K568" s="3"/>
      <c r="L568" s="3"/>
      <c r="M568" s="3"/>
      <c r="N568" s="161">
        <v>42000</v>
      </c>
      <c r="O568" s="23"/>
      <c r="P568" s="3"/>
      <c r="Q568" s="42"/>
      <c r="R568" s="42"/>
      <c r="S568" s="3"/>
      <c r="T568" s="3" t="s">
        <v>306</v>
      </c>
      <c r="U568" s="3">
        <v>1.5</v>
      </c>
      <c r="V568" s="3">
        <v>983</v>
      </c>
      <c r="W568" s="3">
        <v>2388</v>
      </c>
      <c r="X568" s="3"/>
      <c r="Y568" s="17">
        <v>2400</v>
      </c>
      <c r="Z568" s="3"/>
      <c r="AA568" s="3">
        <f t="shared" si="270"/>
        <v>1474.5</v>
      </c>
      <c r="AB568" s="3">
        <v>42000</v>
      </c>
      <c r="AC568" s="3"/>
      <c r="AD568" s="2">
        <v>43475</v>
      </c>
      <c r="AE568" s="110"/>
      <c r="AF568" s="110"/>
    </row>
    <row r="569" spans="1:32" x14ac:dyDescent="0.2">
      <c r="A569" s="3">
        <v>27</v>
      </c>
      <c r="B569" s="3" t="s">
        <v>15</v>
      </c>
      <c r="C569" s="3">
        <v>20</v>
      </c>
      <c r="D569" s="17">
        <v>121284</v>
      </c>
      <c r="E569" s="3"/>
      <c r="F569" s="3"/>
      <c r="G569" s="3"/>
      <c r="H569" s="3"/>
      <c r="I569" s="3"/>
      <c r="J569" s="3"/>
      <c r="K569" s="3"/>
      <c r="L569" s="3"/>
      <c r="M569" s="3"/>
      <c r="N569" s="161">
        <v>56150</v>
      </c>
      <c r="O569" s="23"/>
      <c r="P569" s="3"/>
      <c r="Q569" s="42"/>
      <c r="R569" s="42"/>
      <c r="S569" s="3"/>
      <c r="T569" s="3" t="s">
        <v>307</v>
      </c>
      <c r="U569" s="3">
        <v>1</v>
      </c>
      <c r="V569" s="3">
        <v>1797</v>
      </c>
      <c r="W569" s="3">
        <v>2389</v>
      </c>
      <c r="X569" s="3"/>
      <c r="Y569" s="17">
        <v>2401</v>
      </c>
      <c r="Z569" s="3"/>
      <c r="AA569" s="3">
        <f t="shared" si="270"/>
        <v>1797</v>
      </c>
      <c r="AB569" s="3">
        <v>56150</v>
      </c>
      <c r="AC569" s="3"/>
      <c r="AD569" s="2">
        <f t="shared" ref="AD569:AD594" si="271">AA569+AB569</f>
        <v>57947</v>
      </c>
      <c r="AE569" s="110"/>
      <c r="AF569" s="110"/>
    </row>
    <row r="570" spans="1:32" s="82" customFormat="1" x14ac:dyDescent="0.2">
      <c r="A570" s="3">
        <v>28</v>
      </c>
      <c r="B570" s="23" t="s">
        <v>31</v>
      </c>
      <c r="C570" s="23">
        <v>20</v>
      </c>
      <c r="D570" s="161">
        <v>121284</v>
      </c>
      <c r="E570" s="23"/>
      <c r="F570" s="23"/>
      <c r="G570" s="23"/>
      <c r="H570" s="23"/>
      <c r="I570" s="23"/>
      <c r="J570" s="23"/>
      <c r="K570" s="23"/>
      <c r="L570" s="23"/>
      <c r="M570" s="23"/>
      <c r="N570" s="161">
        <v>43940</v>
      </c>
      <c r="O570" s="23"/>
      <c r="P570" s="23"/>
      <c r="Q570" s="36"/>
      <c r="R570" s="36"/>
      <c r="S570" s="23"/>
      <c r="T570" s="23" t="s">
        <v>308</v>
      </c>
      <c r="U570" s="23">
        <v>1</v>
      </c>
      <c r="V570" s="23">
        <v>1786</v>
      </c>
      <c r="W570" s="23">
        <v>2430</v>
      </c>
      <c r="X570" s="23"/>
      <c r="Y570" s="161">
        <v>2410</v>
      </c>
      <c r="Z570" s="23"/>
      <c r="AA570" s="23">
        <f t="shared" si="270"/>
        <v>1786</v>
      </c>
      <c r="AB570" s="23">
        <v>43940</v>
      </c>
      <c r="AC570" s="23"/>
      <c r="AD570" s="2">
        <f t="shared" si="271"/>
        <v>45726</v>
      </c>
      <c r="AE570" s="110"/>
      <c r="AF570" s="110"/>
    </row>
    <row r="571" spans="1:32" x14ac:dyDescent="0.2">
      <c r="A571" s="3">
        <v>29</v>
      </c>
      <c r="B571" s="3" t="s">
        <v>38</v>
      </c>
      <c r="C571" s="3">
        <v>9</v>
      </c>
      <c r="D571" s="17">
        <v>12290</v>
      </c>
      <c r="E571" s="3"/>
      <c r="F571" s="3"/>
      <c r="G571" s="3"/>
      <c r="H571" s="3"/>
      <c r="I571" s="3"/>
      <c r="J571" s="3"/>
      <c r="K571" s="3"/>
      <c r="L571" s="3"/>
      <c r="M571" s="3"/>
      <c r="N571" s="161">
        <v>10000</v>
      </c>
      <c r="O571" s="23"/>
      <c r="P571" s="3"/>
      <c r="Q571" s="42"/>
      <c r="R571" s="42"/>
      <c r="S571" s="3"/>
      <c r="T571" s="3" t="s">
        <v>308</v>
      </c>
      <c r="U571" s="3">
        <v>1</v>
      </c>
      <c r="V571" s="3">
        <v>590</v>
      </c>
      <c r="W571" s="3">
        <v>2431</v>
      </c>
      <c r="X571" s="3"/>
      <c r="Y571" s="17">
        <v>2411</v>
      </c>
      <c r="Z571" s="3"/>
      <c r="AA571" s="3">
        <f t="shared" si="270"/>
        <v>590</v>
      </c>
      <c r="AB571" s="3">
        <v>10000</v>
      </c>
      <c r="AC571" s="3"/>
      <c r="AD571" s="2">
        <f t="shared" si="271"/>
        <v>10590</v>
      </c>
      <c r="AE571" s="110"/>
      <c r="AF571" s="110"/>
    </row>
    <row r="572" spans="1:32" x14ac:dyDescent="0.2">
      <c r="A572" s="3">
        <v>30</v>
      </c>
      <c r="B572" s="3" t="s">
        <v>19</v>
      </c>
      <c r="C572" s="3">
        <v>20</v>
      </c>
      <c r="D572" s="17">
        <v>71404</v>
      </c>
      <c r="E572" s="3"/>
      <c r="F572" s="3"/>
      <c r="G572" s="3"/>
      <c r="H572" s="3"/>
      <c r="I572" s="3"/>
      <c r="J572" s="3"/>
      <c r="K572" s="3"/>
      <c r="L572" s="3"/>
      <c r="M572" s="3"/>
      <c r="N572" s="161">
        <v>32440</v>
      </c>
      <c r="O572" s="23"/>
      <c r="P572" s="3"/>
      <c r="Q572" s="42"/>
      <c r="R572" s="42"/>
      <c r="S572" s="3"/>
      <c r="T572" s="3" t="s">
        <v>308</v>
      </c>
      <c r="U572" s="3">
        <v>1</v>
      </c>
      <c r="V572" s="3">
        <v>1364</v>
      </c>
      <c r="W572" s="3">
        <v>2432</v>
      </c>
      <c r="X572" s="3"/>
      <c r="Y572" s="17">
        <v>2412</v>
      </c>
      <c r="Z572" s="3"/>
      <c r="AA572" s="3">
        <f t="shared" si="270"/>
        <v>1364</v>
      </c>
      <c r="AB572" s="3">
        <v>32440</v>
      </c>
      <c r="AC572" s="3"/>
      <c r="AD572" s="2">
        <f t="shared" si="271"/>
        <v>33804</v>
      </c>
      <c r="AE572" s="110"/>
      <c r="AF572" s="110"/>
    </row>
    <row r="573" spans="1:32" x14ac:dyDescent="0.2">
      <c r="A573" s="3">
        <v>31</v>
      </c>
      <c r="B573" s="3" t="s">
        <v>18</v>
      </c>
      <c r="C573" s="3">
        <v>21</v>
      </c>
      <c r="D573" s="17">
        <v>193684</v>
      </c>
      <c r="E573" s="3"/>
      <c r="F573" s="3"/>
      <c r="G573" s="3"/>
      <c r="H573" s="3"/>
      <c r="I573" s="3"/>
      <c r="J573" s="3"/>
      <c r="K573" s="3"/>
      <c r="L573" s="3"/>
      <c r="M573" s="3"/>
      <c r="N573" s="161">
        <v>122240</v>
      </c>
      <c r="O573" s="23"/>
      <c r="P573" s="3"/>
      <c r="Q573" s="42"/>
      <c r="R573" s="42"/>
      <c r="S573" s="3"/>
      <c r="T573" s="3" t="s">
        <v>309</v>
      </c>
      <c r="U573" s="3">
        <v>6.86</v>
      </c>
      <c r="V573" s="3">
        <v>1507</v>
      </c>
      <c r="W573" s="3">
        <v>2433</v>
      </c>
      <c r="X573" s="3"/>
      <c r="Y573" s="17">
        <v>2427</v>
      </c>
      <c r="Z573" s="3"/>
      <c r="AA573" s="3">
        <f t="shared" si="270"/>
        <v>10338.02</v>
      </c>
      <c r="AB573" s="3">
        <v>122420</v>
      </c>
      <c r="AC573" s="3"/>
      <c r="AD573" s="23">
        <f t="shared" si="271"/>
        <v>132758.01999999999</v>
      </c>
      <c r="AE573" s="28"/>
      <c r="AF573" s="28"/>
    </row>
    <row r="574" spans="1:32" x14ac:dyDescent="0.2">
      <c r="A574" s="3">
        <v>32</v>
      </c>
      <c r="B574" s="3" t="s">
        <v>94</v>
      </c>
      <c r="C574" s="3">
        <v>27</v>
      </c>
      <c r="D574" s="17">
        <v>136350</v>
      </c>
      <c r="E574" s="3"/>
      <c r="F574" s="3"/>
      <c r="G574" s="3"/>
      <c r="H574" s="3"/>
      <c r="I574" s="3"/>
      <c r="J574" s="3"/>
      <c r="K574" s="3"/>
      <c r="L574" s="3"/>
      <c r="M574" s="3"/>
      <c r="N574" s="161">
        <v>81000</v>
      </c>
      <c r="O574" s="23"/>
      <c r="P574" s="3"/>
      <c r="Q574" s="42"/>
      <c r="R574" s="42"/>
      <c r="S574" s="3"/>
      <c r="T574" s="3" t="s">
        <v>309</v>
      </c>
      <c r="U574" s="3">
        <v>2.5</v>
      </c>
      <c r="V574" s="3">
        <v>2158</v>
      </c>
      <c r="W574" s="3">
        <v>2434</v>
      </c>
      <c r="X574" s="3"/>
      <c r="Y574" s="17">
        <v>2428</v>
      </c>
      <c r="Z574" s="3"/>
      <c r="AA574" s="3">
        <f>(U574*V574)+2000</f>
        <v>7395</v>
      </c>
      <c r="AB574" s="3">
        <v>81000</v>
      </c>
      <c r="AC574" s="3"/>
      <c r="AD574" s="23">
        <f t="shared" si="271"/>
        <v>88395</v>
      </c>
      <c r="AE574" s="28"/>
      <c r="AF574" s="28"/>
    </row>
    <row r="575" spans="1:32" x14ac:dyDescent="0.2">
      <c r="A575" s="3">
        <v>33</v>
      </c>
      <c r="B575" s="3" t="s">
        <v>15</v>
      </c>
      <c r="C575" s="3">
        <v>20</v>
      </c>
      <c r="D575" s="17">
        <v>121284</v>
      </c>
      <c r="E575" s="3"/>
      <c r="F575" s="3"/>
      <c r="G575" s="3"/>
      <c r="H575" s="3"/>
      <c r="I575" s="3"/>
      <c r="J575" s="3"/>
      <c r="K575" s="3"/>
      <c r="L575" s="3"/>
      <c r="M575" s="3"/>
      <c r="N575" s="161">
        <v>56150</v>
      </c>
      <c r="O575" s="23"/>
      <c r="P575" s="3"/>
      <c r="Q575" s="42"/>
      <c r="R575" s="42"/>
      <c r="S575" s="3"/>
      <c r="T575" s="3" t="s">
        <v>310</v>
      </c>
      <c r="U575" s="3">
        <v>1</v>
      </c>
      <c r="V575" s="3">
        <v>1771</v>
      </c>
      <c r="W575" s="3">
        <v>2435</v>
      </c>
      <c r="X575" s="3"/>
      <c r="Y575" s="17">
        <v>2429</v>
      </c>
      <c r="Z575" s="3"/>
      <c r="AA575" s="3">
        <f t="shared" ref="AA575:AA594" si="272">U575*V575</f>
        <v>1771</v>
      </c>
      <c r="AB575" s="3">
        <v>56150</v>
      </c>
      <c r="AC575" s="3"/>
      <c r="AD575" s="23">
        <f t="shared" si="271"/>
        <v>57921</v>
      </c>
      <c r="AE575" s="28"/>
      <c r="AF575" s="28"/>
    </row>
    <row r="576" spans="1:32" x14ac:dyDescent="0.2">
      <c r="A576" s="3">
        <v>34</v>
      </c>
      <c r="B576" s="3" t="s">
        <v>17</v>
      </c>
      <c r="C576" s="3">
        <v>20</v>
      </c>
      <c r="D576" s="17">
        <v>70361</v>
      </c>
      <c r="E576" s="3"/>
      <c r="F576" s="3"/>
      <c r="G576" s="3"/>
      <c r="H576" s="3"/>
      <c r="I576" s="3"/>
      <c r="J576" s="3"/>
      <c r="K576" s="3"/>
      <c r="L576" s="3"/>
      <c r="M576" s="3"/>
      <c r="N576" s="161">
        <v>32500</v>
      </c>
      <c r="O576" s="23"/>
      <c r="P576" s="3"/>
      <c r="Q576" s="42"/>
      <c r="R576" s="42"/>
      <c r="S576" s="3"/>
      <c r="T576" s="3" t="s">
        <v>311</v>
      </c>
      <c r="U576" s="3">
        <v>1</v>
      </c>
      <c r="V576" s="3">
        <v>1595</v>
      </c>
      <c r="W576" s="3">
        <v>2449</v>
      </c>
      <c r="X576" s="3"/>
      <c r="Y576" s="17">
        <v>2440</v>
      </c>
      <c r="Z576" s="3"/>
      <c r="AA576" s="3">
        <f t="shared" si="272"/>
        <v>1595</v>
      </c>
      <c r="AB576" s="3">
        <v>33420</v>
      </c>
      <c r="AC576" s="3"/>
      <c r="AD576" s="2">
        <f t="shared" si="271"/>
        <v>35015</v>
      </c>
      <c r="AE576" s="110"/>
      <c r="AF576" s="110"/>
    </row>
    <row r="577" spans="1:33" x14ac:dyDescent="0.2">
      <c r="A577" s="3">
        <v>35</v>
      </c>
      <c r="B577" s="3" t="s">
        <v>14</v>
      </c>
      <c r="C577" s="3">
        <v>20</v>
      </c>
      <c r="D577" s="17">
        <v>94935</v>
      </c>
      <c r="E577" s="3"/>
      <c r="F577" s="3"/>
      <c r="G577" s="3"/>
      <c r="H577" s="3"/>
      <c r="I577" s="3"/>
      <c r="J577" s="3"/>
      <c r="K577" s="3"/>
      <c r="L577" s="3"/>
      <c r="M577" s="3"/>
      <c r="N577" s="161">
        <v>49350</v>
      </c>
      <c r="O577" s="23"/>
      <c r="P577" s="3"/>
      <c r="Q577" s="42"/>
      <c r="R577" s="42"/>
      <c r="S577" s="3"/>
      <c r="T577" s="3" t="s">
        <v>311</v>
      </c>
      <c r="U577" s="3">
        <v>0</v>
      </c>
      <c r="V577" s="3">
        <v>1285</v>
      </c>
      <c r="W577" s="3">
        <v>2450</v>
      </c>
      <c r="X577" s="3"/>
      <c r="Y577" s="17">
        <v>2441</v>
      </c>
      <c r="Z577" s="3"/>
      <c r="AA577" s="3">
        <f t="shared" si="272"/>
        <v>0</v>
      </c>
      <c r="AB577" s="3">
        <v>49350</v>
      </c>
      <c r="AC577" s="3"/>
      <c r="AD577" s="23">
        <f t="shared" si="271"/>
        <v>49350</v>
      </c>
      <c r="AE577" s="28"/>
      <c r="AF577" s="28"/>
    </row>
    <row r="578" spans="1:33" x14ac:dyDescent="0.2">
      <c r="A578" s="3">
        <v>36</v>
      </c>
      <c r="B578" s="3" t="s">
        <v>14</v>
      </c>
      <c r="C578" s="3">
        <v>20</v>
      </c>
      <c r="D578" s="17">
        <v>94935</v>
      </c>
      <c r="E578" s="3"/>
      <c r="F578" s="3"/>
      <c r="G578" s="3"/>
      <c r="H578" s="3"/>
      <c r="I578" s="3"/>
      <c r="J578" s="3"/>
      <c r="K578" s="3"/>
      <c r="L578" s="3"/>
      <c r="M578" s="3"/>
      <c r="N578" s="161">
        <v>49350</v>
      </c>
      <c r="O578" s="23"/>
      <c r="P578" s="3"/>
      <c r="Q578" s="42"/>
      <c r="R578" s="42"/>
      <c r="S578" s="3"/>
      <c r="T578" s="3" t="s">
        <v>311</v>
      </c>
      <c r="U578" s="3">
        <v>0</v>
      </c>
      <c r="V578" s="3">
        <v>1336</v>
      </c>
      <c r="W578" s="3">
        <v>2451</v>
      </c>
      <c r="X578" s="3"/>
      <c r="Y578" s="17">
        <v>2442</v>
      </c>
      <c r="Z578" s="3"/>
      <c r="AA578" s="3">
        <f t="shared" si="272"/>
        <v>0</v>
      </c>
      <c r="AB578" s="3">
        <v>49350</v>
      </c>
      <c r="AC578" s="3"/>
      <c r="AD578" s="23">
        <f t="shared" si="271"/>
        <v>49350</v>
      </c>
      <c r="AE578" s="28"/>
      <c r="AF578" s="28"/>
    </row>
    <row r="579" spans="1:33" x14ac:dyDescent="0.2">
      <c r="A579" s="3">
        <v>37</v>
      </c>
      <c r="B579" s="3" t="s">
        <v>15</v>
      </c>
      <c r="C579" s="3">
        <v>20</v>
      </c>
      <c r="D579" s="17">
        <v>121284</v>
      </c>
      <c r="E579" s="3"/>
      <c r="F579" s="3"/>
      <c r="G579" s="3"/>
      <c r="H579" s="3"/>
      <c r="I579" s="3"/>
      <c r="J579" s="3"/>
      <c r="K579" s="3"/>
      <c r="L579" s="3"/>
      <c r="M579" s="3"/>
      <c r="N579" s="161">
        <v>56150</v>
      </c>
      <c r="O579" s="23"/>
      <c r="P579" s="3"/>
      <c r="Q579" s="42"/>
      <c r="R579" s="42"/>
      <c r="S579" s="3"/>
      <c r="T579" s="3" t="s">
        <v>311</v>
      </c>
      <c r="U579" s="3">
        <v>1</v>
      </c>
      <c r="V579" s="3">
        <v>1730</v>
      </c>
      <c r="W579" s="3">
        <v>2452</v>
      </c>
      <c r="X579" s="3"/>
      <c r="Y579" s="17">
        <v>2443</v>
      </c>
      <c r="Z579" s="3"/>
      <c r="AA579" s="3">
        <f t="shared" si="272"/>
        <v>1730</v>
      </c>
      <c r="AB579" s="3">
        <v>56150</v>
      </c>
      <c r="AC579" s="3"/>
      <c r="AD579" s="23">
        <f t="shared" si="271"/>
        <v>57880</v>
      </c>
      <c r="AE579" s="28"/>
      <c r="AF579" s="28"/>
    </row>
    <row r="580" spans="1:33" x14ac:dyDescent="0.2">
      <c r="A580" s="3">
        <v>38</v>
      </c>
      <c r="B580" s="3" t="s">
        <v>7</v>
      </c>
      <c r="C580" s="3">
        <v>27</v>
      </c>
      <c r="D580" s="17">
        <v>140967</v>
      </c>
      <c r="E580" s="3"/>
      <c r="F580" s="3"/>
      <c r="G580" s="3"/>
      <c r="H580" s="3"/>
      <c r="I580" s="3"/>
      <c r="J580" s="3"/>
      <c r="K580" s="3"/>
      <c r="L580" s="3"/>
      <c r="M580" s="3"/>
      <c r="N580" s="161">
        <v>114750</v>
      </c>
      <c r="O580" s="23"/>
      <c r="P580" s="3"/>
      <c r="Q580" s="42"/>
      <c r="R580" s="42"/>
      <c r="S580" s="3"/>
      <c r="T580" s="3" t="s">
        <v>311</v>
      </c>
      <c r="U580" s="3">
        <v>1.5</v>
      </c>
      <c r="V580" s="3">
        <v>1970</v>
      </c>
      <c r="W580" s="3">
        <v>2472</v>
      </c>
      <c r="X580" s="3"/>
      <c r="Y580" s="17">
        <v>2472</v>
      </c>
      <c r="Z580" s="3"/>
      <c r="AA580" s="3">
        <f t="shared" si="272"/>
        <v>2955</v>
      </c>
      <c r="AB580" s="3">
        <v>114750</v>
      </c>
      <c r="AC580" s="3"/>
      <c r="AD580" s="23">
        <f t="shared" si="271"/>
        <v>117705</v>
      </c>
      <c r="AE580" s="28"/>
      <c r="AF580" s="28"/>
    </row>
    <row r="581" spans="1:33" x14ac:dyDescent="0.2">
      <c r="A581" s="3">
        <v>39</v>
      </c>
      <c r="B581" s="3" t="s">
        <v>22</v>
      </c>
      <c r="C581" s="3">
        <v>20</v>
      </c>
      <c r="D581" s="17">
        <v>109404</v>
      </c>
      <c r="E581" s="3"/>
      <c r="F581" s="3"/>
      <c r="G581" s="3"/>
      <c r="H581" s="3"/>
      <c r="I581" s="3"/>
      <c r="J581" s="3"/>
      <c r="K581" s="3"/>
      <c r="L581" s="3"/>
      <c r="M581" s="3"/>
      <c r="N581" s="161">
        <v>55175</v>
      </c>
      <c r="O581" s="23"/>
      <c r="P581" s="3"/>
      <c r="Q581" s="42"/>
      <c r="R581" s="42"/>
      <c r="S581" s="3"/>
      <c r="T581" s="3" t="s">
        <v>312</v>
      </c>
      <c r="U581" s="3">
        <v>1.25</v>
      </c>
      <c r="V581" s="3">
        <v>1563</v>
      </c>
      <c r="W581" s="3">
        <v>2453</v>
      </c>
      <c r="X581" s="3"/>
      <c r="Y581" s="17">
        <v>2444</v>
      </c>
      <c r="Z581" s="3"/>
      <c r="AA581" s="3">
        <f t="shared" si="272"/>
        <v>1953.75</v>
      </c>
      <c r="AB581" s="3">
        <v>55175</v>
      </c>
      <c r="AC581" s="3"/>
      <c r="AD581" s="23">
        <f t="shared" si="271"/>
        <v>57128.75</v>
      </c>
      <c r="AE581" s="28"/>
      <c r="AF581" s="28"/>
    </row>
    <row r="582" spans="1:33" x14ac:dyDescent="0.2">
      <c r="A582" s="3">
        <v>40</v>
      </c>
      <c r="B582" s="3" t="s">
        <v>31</v>
      </c>
      <c r="C582" s="3">
        <v>20</v>
      </c>
      <c r="D582" s="17">
        <v>86577</v>
      </c>
      <c r="E582" s="3"/>
      <c r="F582" s="3"/>
      <c r="G582" s="3"/>
      <c r="H582" s="3"/>
      <c r="I582" s="3"/>
      <c r="J582" s="3"/>
      <c r="K582" s="3"/>
      <c r="L582" s="3"/>
      <c r="M582" s="3"/>
      <c r="N582" s="161">
        <v>43940</v>
      </c>
      <c r="O582" s="23"/>
      <c r="P582" s="3"/>
      <c r="Q582" s="42"/>
      <c r="R582" s="42"/>
      <c r="S582" s="3"/>
      <c r="T582" s="3" t="s">
        <v>312</v>
      </c>
      <c r="U582" s="3">
        <v>1</v>
      </c>
      <c r="V582" s="3">
        <v>1776</v>
      </c>
      <c r="W582" s="3">
        <v>2454</v>
      </c>
      <c r="X582" s="3"/>
      <c r="Y582" s="17">
        <v>2445</v>
      </c>
      <c r="Z582" s="3"/>
      <c r="AA582" s="3">
        <f t="shared" si="272"/>
        <v>1776</v>
      </c>
      <c r="AB582" s="3">
        <v>43940</v>
      </c>
      <c r="AC582" s="3"/>
      <c r="AD582" s="23">
        <f t="shared" si="271"/>
        <v>45716</v>
      </c>
      <c r="AE582" s="28"/>
      <c r="AF582" s="28"/>
    </row>
    <row r="583" spans="1:33" x14ac:dyDescent="0.2">
      <c r="A583" s="3">
        <v>41</v>
      </c>
      <c r="B583" s="3" t="s">
        <v>19</v>
      </c>
      <c r="C583" s="3">
        <v>20</v>
      </c>
      <c r="D583" s="17">
        <v>71404</v>
      </c>
      <c r="E583" s="3"/>
      <c r="F583" s="3"/>
      <c r="G583" s="3"/>
      <c r="H583" s="3"/>
      <c r="I583" s="3"/>
      <c r="J583" s="3"/>
      <c r="K583" s="3"/>
      <c r="L583" s="3"/>
      <c r="M583" s="3"/>
      <c r="N583" s="161">
        <v>32440</v>
      </c>
      <c r="O583" s="23"/>
      <c r="P583" s="3"/>
      <c r="Q583" s="42"/>
      <c r="R583" s="42"/>
      <c r="S583" s="3"/>
      <c r="T583" s="3" t="s">
        <v>314</v>
      </c>
      <c r="U583" s="3">
        <v>1</v>
      </c>
      <c r="V583" s="3">
        <v>1283</v>
      </c>
      <c r="W583" s="3">
        <v>2467</v>
      </c>
      <c r="X583" s="3"/>
      <c r="Y583" s="17">
        <v>2454</v>
      </c>
      <c r="Z583" s="3"/>
      <c r="AA583" s="3">
        <f t="shared" si="272"/>
        <v>1283</v>
      </c>
      <c r="AB583" s="3">
        <v>32440</v>
      </c>
      <c r="AC583" s="3"/>
      <c r="AD583" s="23">
        <f t="shared" si="271"/>
        <v>33723</v>
      </c>
      <c r="AE583" s="28"/>
      <c r="AF583" s="28"/>
    </row>
    <row r="584" spans="1:33" x14ac:dyDescent="0.2">
      <c r="A584" s="3">
        <v>42</v>
      </c>
      <c r="B584" s="3" t="s">
        <v>74</v>
      </c>
      <c r="C584" s="3">
        <v>20</v>
      </c>
      <c r="D584" s="17">
        <v>70361</v>
      </c>
      <c r="E584" s="3"/>
      <c r="F584" s="3"/>
      <c r="G584" s="3"/>
      <c r="H584" s="3"/>
      <c r="I584" s="3"/>
      <c r="J584" s="3"/>
      <c r="K584" s="3"/>
      <c r="L584" s="3"/>
      <c r="M584" s="3"/>
      <c r="N584" s="161">
        <v>33420</v>
      </c>
      <c r="O584" s="23"/>
      <c r="P584" s="3"/>
      <c r="Q584" s="42"/>
      <c r="R584" s="42"/>
      <c r="S584" s="3"/>
      <c r="T584" s="3" t="s">
        <v>313</v>
      </c>
      <c r="U584" s="3">
        <v>1</v>
      </c>
      <c r="V584" s="3">
        <v>1304</v>
      </c>
      <c r="W584" s="3">
        <v>2476</v>
      </c>
      <c r="X584" s="3"/>
      <c r="Y584" s="17">
        <v>2455</v>
      </c>
      <c r="Z584" s="3"/>
      <c r="AA584" s="3">
        <f t="shared" si="272"/>
        <v>1304</v>
      </c>
      <c r="AB584" s="3">
        <v>33420</v>
      </c>
      <c r="AC584" s="3"/>
      <c r="AD584" s="2">
        <f t="shared" si="271"/>
        <v>34724</v>
      </c>
      <c r="AE584" s="110"/>
      <c r="AF584" s="110"/>
      <c r="AG584" s="55" t="s">
        <v>338</v>
      </c>
    </row>
    <row r="585" spans="1:33" x14ac:dyDescent="0.2">
      <c r="A585" s="3">
        <v>43</v>
      </c>
      <c r="B585" s="3" t="s">
        <v>33</v>
      </c>
      <c r="C585" s="3">
        <v>20</v>
      </c>
      <c r="D585" s="17">
        <v>38831</v>
      </c>
      <c r="E585" s="3"/>
      <c r="F585" s="3"/>
      <c r="G585" s="3"/>
      <c r="H585" s="3"/>
      <c r="I585" s="3"/>
      <c r="J585" s="3"/>
      <c r="K585" s="3"/>
      <c r="L585" s="3"/>
      <c r="M585" s="3"/>
      <c r="N585" s="161">
        <v>19400</v>
      </c>
      <c r="O585" s="23"/>
      <c r="P585" s="3"/>
      <c r="Q585" s="42"/>
      <c r="R585" s="42"/>
      <c r="S585" s="3"/>
      <c r="T585" s="3" t="s">
        <v>313</v>
      </c>
      <c r="U585" s="3">
        <v>2</v>
      </c>
      <c r="V585" s="3">
        <v>1355</v>
      </c>
      <c r="W585" s="3">
        <v>2436</v>
      </c>
      <c r="X585" s="3"/>
      <c r="Y585" s="17">
        <v>2456</v>
      </c>
      <c r="Z585" s="3"/>
      <c r="AA585" s="3">
        <f t="shared" si="272"/>
        <v>2710</v>
      </c>
      <c r="AB585" s="3">
        <v>19400</v>
      </c>
      <c r="AC585" s="3"/>
      <c r="AD585" s="23">
        <f t="shared" si="271"/>
        <v>22110</v>
      </c>
      <c r="AE585" s="28"/>
      <c r="AF585" s="28"/>
    </row>
    <row r="586" spans="1:33" x14ac:dyDescent="0.2">
      <c r="A586" s="3">
        <v>44</v>
      </c>
      <c r="B586" s="3" t="s">
        <v>13</v>
      </c>
      <c r="C586" s="3">
        <v>20</v>
      </c>
      <c r="D586" s="17">
        <v>77117</v>
      </c>
      <c r="E586" s="3"/>
      <c r="F586" s="3"/>
      <c r="G586" s="3"/>
      <c r="H586" s="3"/>
      <c r="I586" s="3"/>
      <c r="J586" s="3"/>
      <c r="K586" s="3"/>
      <c r="L586" s="3"/>
      <c r="M586" s="3"/>
      <c r="N586" s="161">
        <v>37790</v>
      </c>
      <c r="O586" s="23"/>
      <c r="P586" s="3"/>
      <c r="Q586" s="42"/>
      <c r="R586" s="42"/>
      <c r="S586" s="3"/>
      <c r="T586" s="3" t="s">
        <v>313</v>
      </c>
      <c r="U586" s="3">
        <v>1</v>
      </c>
      <c r="V586" s="3">
        <v>1636</v>
      </c>
      <c r="W586" s="3">
        <v>2437</v>
      </c>
      <c r="X586" s="3"/>
      <c r="Y586" s="17">
        <v>2457</v>
      </c>
      <c r="Z586" s="3"/>
      <c r="AA586" s="3">
        <f t="shared" si="272"/>
        <v>1636</v>
      </c>
      <c r="AB586" s="3">
        <v>37790</v>
      </c>
      <c r="AC586" s="3"/>
      <c r="AD586" s="23">
        <f t="shared" si="271"/>
        <v>39426</v>
      </c>
      <c r="AE586" s="28"/>
      <c r="AF586" s="28"/>
    </row>
    <row r="587" spans="1:33" x14ac:dyDescent="0.2">
      <c r="A587" s="3">
        <v>45</v>
      </c>
      <c r="B587" s="3" t="s">
        <v>62</v>
      </c>
      <c r="C587" s="3">
        <v>20</v>
      </c>
      <c r="D587" s="17">
        <v>58409</v>
      </c>
      <c r="E587" s="3"/>
      <c r="F587" s="3"/>
      <c r="G587" s="3"/>
      <c r="H587" s="3"/>
      <c r="I587" s="3"/>
      <c r="J587" s="3"/>
      <c r="K587" s="3"/>
      <c r="L587" s="3"/>
      <c r="M587" s="3"/>
      <c r="N587" s="161">
        <v>27600</v>
      </c>
      <c r="O587" s="23"/>
      <c r="P587" s="3"/>
      <c r="Q587" s="42"/>
      <c r="R587" s="42"/>
      <c r="S587" s="3"/>
      <c r="T587" s="3" t="s">
        <v>315</v>
      </c>
      <c r="U587" s="3">
        <v>2</v>
      </c>
      <c r="V587" s="3">
        <v>1304</v>
      </c>
      <c r="W587" s="3">
        <v>2466</v>
      </c>
      <c r="X587" s="3"/>
      <c r="Y587" s="17">
        <v>2463</v>
      </c>
      <c r="Z587" s="3"/>
      <c r="AA587" s="3">
        <f t="shared" si="272"/>
        <v>2608</v>
      </c>
      <c r="AB587" s="3">
        <v>27600</v>
      </c>
      <c r="AC587" s="3"/>
      <c r="AD587" s="23">
        <f t="shared" si="271"/>
        <v>30208</v>
      </c>
      <c r="AE587" s="28"/>
      <c r="AF587" s="28"/>
    </row>
    <row r="588" spans="1:33" x14ac:dyDescent="0.2">
      <c r="A588" s="3">
        <v>46</v>
      </c>
      <c r="B588" s="3" t="s">
        <v>35</v>
      </c>
      <c r="C588" s="3">
        <v>15</v>
      </c>
      <c r="D588" s="17">
        <v>20483</v>
      </c>
      <c r="E588" s="3"/>
      <c r="F588" s="3"/>
      <c r="G588" s="3"/>
      <c r="H588" s="3"/>
      <c r="I588" s="3"/>
      <c r="J588" s="3"/>
      <c r="K588" s="3"/>
      <c r="L588" s="3"/>
      <c r="M588" s="3"/>
      <c r="N588" s="161">
        <v>10690</v>
      </c>
      <c r="O588" s="23"/>
      <c r="P588" s="3"/>
      <c r="Q588" s="42"/>
      <c r="R588" s="42"/>
      <c r="S588" s="3"/>
      <c r="T588" s="3" t="s">
        <v>315</v>
      </c>
      <c r="U588" s="3">
        <v>1</v>
      </c>
      <c r="V588" s="3">
        <v>1060</v>
      </c>
      <c r="W588" s="3">
        <v>2438</v>
      </c>
      <c r="X588" s="3"/>
      <c r="Y588" s="17">
        <v>2464</v>
      </c>
      <c r="Z588" s="3"/>
      <c r="AA588" s="3">
        <f t="shared" si="272"/>
        <v>1060</v>
      </c>
      <c r="AB588" s="3">
        <v>10690</v>
      </c>
      <c r="AC588" s="3"/>
      <c r="AD588" s="23">
        <f t="shared" si="271"/>
        <v>11750</v>
      </c>
      <c r="AE588" s="28"/>
      <c r="AF588" s="28"/>
    </row>
    <row r="589" spans="1:33" x14ac:dyDescent="0.2">
      <c r="A589" s="3">
        <v>47</v>
      </c>
      <c r="B589" s="3" t="s">
        <v>15</v>
      </c>
      <c r="C589" s="3">
        <v>20</v>
      </c>
      <c r="D589" s="17">
        <v>121284</v>
      </c>
      <c r="E589" s="3"/>
      <c r="F589" s="3"/>
      <c r="G589" s="3"/>
      <c r="H589" s="3"/>
      <c r="I589" s="3"/>
      <c r="J589" s="3"/>
      <c r="K589" s="3"/>
      <c r="L589" s="3"/>
      <c r="M589" s="3"/>
      <c r="N589" s="161">
        <v>56150</v>
      </c>
      <c r="O589" s="23"/>
      <c r="P589" s="3"/>
      <c r="Q589" s="42"/>
      <c r="R589" s="42"/>
      <c r="S589" s="3"/>
      <c r="T589" s="3" t="s">
        <v>315</v>
      </c>
      <c r="U589" s="3">
        <v>1</v>
      </c>
      <c r="V589" s="3">
        <v>1525</v>
      </c>
      <c r="W589" s="3">
        <v>2439</v>
      </c>
      <c r="X589" s="3"/>
      <c r="Y589" s="17">
        <v>2465</v>
      </c>
      <c r="Z589" s="3"/>
      <c r="AA589" s="3">
        <f t="shared" si="272"/>
        <v>1525</v>
      </c>
      <c r="AB589" s="3">
        <v>56150</v>
      </c>
      <c r="AC589" s="3"/>
      <c r="AD589" s="23">
        <f t="shared" si="271"/>
        <v>57675</v>
      </c>
      <c r="AE589" s="28"/>
      <c r="AF589" s="28"/>
    </row>
    <row r="590" spans="1:33" x14ac:dyDescent="0.2">
      <c r="A590" s="3">
        <v>48</v>
      </c>
      <c r="B590" s="3" t="s">
        <v>12</v>
      </c>
      <c r="C590" s="3">
        <v>9</v>
      </c>
      <c r="D590" s="17">
        <v>11455</v>
      </c>
      <c r="E590" s="3"/>
      <c r="F590" s="3"/>
      <c r="G590" s="3"/>
      <c r="H590" s="3"/>
      <c r="I590" s="3"/>
      <c r="J590" s="3"/>
      <c r="K590" s="3"/>
      <c r="L590" s="3"/>
      <c r="M590" s="3"/>
      <c r="N590" s="161">
        <v>8500</v>
      </c>
      <c r="O590" s="23"/>
      <c r="P590" s="3"/>
      <c r="Q590" s="42"/>
      <c r="R590" s="42"/>
      <c r="S590" s="3"/>
      <c r="T590" s="3" t="s">
        <v>315</v>
      </c>
      <c r="U590" s="3">
        <v>1</v>
      </c>
      <c r="V590" s="3">
        <v>589</v>
      </c>
      <c r="W590" s="3">
        <v>2470</v>
      </c>
      <c r="X590" s="3"/>
      <c r="Y590" s="17">
        <v>2466</v>
      </c>
      <c r="Z590" s="3"/>
      <c r="AA590" s="3">
        <f t="shared" si="272"/>
        <v>589</v>
      </c>
      <c r="AB590" s="3">
        <v>8500</v>
      </c>
      <c r="AC590" s="3"/>
      <c r="AD590" s="23">
        <f t="shared" si="271"/>
        <v>9089</v>
      </c>
      <c r="AE590" s="28"/>
      <c r="AF590" s="28"/>
    </row>
    <row r="591" spans="1:33" x14ac:dyDescent="0.2">
      <c r="A591" s="3">
        <v>49</v>
      </c>
      <c r="B591" s="3" t="s">
        <v>38</v>
      </c>
      <c r="C591" s="3">
        <v>9</v>
      </c>
      <c r="D591" s="17">
        <v>12770</v>
      </c>
      <c r="E591" s="3"/>
      <c r="F591" s="3"/>
      <c r="G591" s="3"/>
      <c r="H591" s="3"/>
      <c r="I591" s="3"/>
      <c r="J591" s="3"/>
      <c r="K591" s="3"/>
      <c r="L591" s="3"/>
      <c r="M591" s="3"/>
      <c r="N591" s="161">
        <v>10000</v>
      </c>
      <c r="O591" s="23"/>
      <c r="P591" s="3"/>
      <c r="Q591" s="42"/>
      <c r="R591" s="42"/>
      <c r="S591" s="3"/>
      <c r="T591" s="3" t="s">
        <v>315</v>
      </c>
      <c r="U591" s="3">
        <v>1</v>
      </c>
      <c r="V591" s="3">
        <v>608</v>
      </c>
      <c r="W591" s="3">
        <v>2471</v>
      </c>
      <c r="X591" s="3"/>
      <c r="Y591" s="17">
        <v>2467</v>
      </c>
      <c r="Z591" s="3"/>
      <c r="AA591" s="3">
        <f t="shared" si="272"/>
        <v>608</v>
      </c>
      <c r="AB591" s="3">
        <v>10000</v>
      </c>
      <c r="AC591" s="3"/>
      <c r="AD591" s="23">
        <f t="shared" si="271"/>
        <v>10608</v>
      </c>
      <c r="AE591" s="28"/>
      <c r="AF591" s="28"/>
    </row>
    <row r="592" spans="1:33" x14ac:dyDescent="0.2">
      <c r="A592" s="3">
        <v>50</v>
      </c>
      <c r="B592" s="3" t="s">
        <v>17</v>
      </c>
      <c r="C592" s="3">
        <v>20</v>
      </c>
      <c r="D592" s="17">
        <v>70361</v>
      </c>
      <c r="E592" s="3"/>
      <c r="F592" s="3"/>
      <c r="G592" s="3"/>
      <c r="H592" s="3"/>
      <c r="I592" s="3"/>
      <c r="J592" s="3"/>
      <c r="K592" s="3"/>
      <c r="L592" s="3"/>
      <c r="M592" s="3"/>
      <c r="N592" s="161">
        <v>33420</v>
      </c>
      <c r="O592" s="23"/>
      <c r="P592" s="3"/>
      <c r="Q592" s="42"/>
      <c r="R592" s="42"/>
      <c r="S592" s="3"/>
      <c r="T592" s="3" t="s">
        <v>317</v>
      </c>
      <c r="U592" s="3">
        <v>1</v>
      </c>
      <c r="V592" s="3">
        <v>1466</v>
      </c>
      <c r="W592" s="3">
        <v>2473</v>
      </c>
      <c r="X592" s="3"/>
      <c r="Y592" s="17">
        <v>2473</v>
      </c>
      <c r="Z592" s="3"/>
      <c r="AA592" s="3">
        <f t="shared" si="272"/>
        <v>1466</v>
      </c>
      <c r="AB592" s="3">
        <v>33420</v>
      </c>
      <c r="AC592" s="3"/>
      <c r="AD592" s="23">
        <f t="shared" si="271"/>
        <v>34886</v>
      </c>
      <c r="AE592" s="28"/>
      <c r="AF592" s="28"/>
    </row>
    <row r="593" spans="1:34" x14ac:dyDescent="0.2">
      <c r="A593" s="3">
        <v>51</v>
      </c>
      <c r="B593" s="3" t="s">
        <v>31</v>
      </c>
      <c r="C593" s="3">
        <v>20</v>
      </c>
      <c r="D593" s="17">
        <v>86577</v>
      </c>
      <c r="E593" s="3"/>
      <c r="F593" s="3"/>
      <c r="G593" s="3"/>
      <c r="H593" s="3"/>
      <c r="I593" s="3"/>
      <c r="J593" s="3"/>
      <c r="K593" s="3"/>
      <c r="L593" s="3"/>
      <c r="M593" s="3"/>
      <c r="N593" s="161">
        <v>43940</v>
      </c>
      <c r="O593" s="23"/>
      <c r="P593" s="3"/>
      <c r="Q593" s="42"/>
      <c r="R593" s="42"/>
      <c r="S593" s="3"/>
      <c r="T593" s="3" t="s">
        <v>317</v>
      </c>
      <c r="U593" s="3">
        <v>1</v>
      </c>
      <c r="V593" s="3">
        <v>1315</v>
      </c>
      <c r="W593" s="3">
        <v>2474</v>
      </c>
      <c r="X593" s="3"/>
      <c r="Y593" s="17">
        <v>2474</v>
      </c>
      <c r="Z593" s="3"/>
      <c r="AA593" s="3">
        <f t="shared" si="272"/>
        <v>1315</v>
      </c>
      <c r="AB593" s="3">
        <v>43940</v>
      </c>
      <c r="AC593" s="3"/>
      <c r="AD593" s="23">
        <f t="shared" si="271"/>
        <v>45255</v>
      </c>
      <c r="AE593" s="28"/>
      <c r="AF593" s="28"/>
    </row>
    <row r="594" spans="1:34" x14ac:dyDescent="0.2">
      <c r="A594" s="3">
        <v>52</v>
      </c>
      <c r="B594" s="3" t="s">
        <v>316</v>
      </c>
      <c r="C594" s="3">
        <v>20</v>
      </c>
      <c r="D594" s="17">
        <v>163040</v>
      </c>
      <c r="E594" s="3"/>
      <c r="F594" s="3"/>
      <c r="G594" s="3"/>
      <c r="H594" s="3"/>
      <c r="I594" s="3"/>
      <c r="J594" s="3"/>
      <c r="K594" s="3"/>
      <c r="L594" s="3"/>
      <c r="M594" s="3"/>
      <c r="N594" s="161">
        <v>86755</v>
      </c>
      <c r="O594" s="23"/>
      <c r="P594" s="3"/>
      <c r="Q594" s="42"/>
      <c r="R594" s="42"/>
      <c r="S594" s="3"/>
      <c r="T594" s="3" t="s">
        <v>317</v>
      </c>
      <c r="U594" s="3">
        <v>1.5</v>
      </c>
      <c r="V594" s="3">
        <v>1775</v>
      </c>
      <c r="W594" s="3">
        <v>2475</v>
      </c>
      <c r="X594" s="3"/>
      <c r="Y594" s="17">
        <v>2479</v>
      </c>
      <c r="Z594" s="3"/>
      <c r="AA594" s="3">
        <f t="shared" si="272"/>
        <v>2662.5</v>
      </c>
      <c r="AB594" s="3">
        <v>86755</v>
      </c>
      <c r="AC594" s="3"/>
      <c r="AD594" s="23">
        <f t="shared" si="271"/>
        <v>89417.5</v>
      </c>
      <c r="AE594" s="28"/>
      <c r="AF594" s="28"/>
    </row>
    <row r="595" spans="1:34" x14ac:dyDescent="0.2">
      <c r="A595" s="3"/>
      <c r="B595" s="3"/>
      <c r="C595" s="38">
        <f>SUM(C543:C594)</f>
        <v>980</v>
      </c>
      <c r="D595" s="17"/>
      <c r="E595" s="3"/>
      <c r="F595" s="3"/>
      <c r="G595" s="3"/>
      <c r="H595" s="3"/>
      <c r="I595" s="3"/>
      <c r="J595" s="3"/>
      <c r="K595" s="3"/>
      <c r="L595" s="3"/>
      <c r="M595" s="3"/>
      <c r="N595" s="161"/>
      <c r="O595" s="23"/>
      <c r="P595" s="3"/>
      <c r="Q595" s="42"/>
      <c r="R595" s="42"/>
      <c r="S595" s="3"/>
      <c r="T595" s="3"/>
      <c r="U595" s="3"/>
      <c r="V595" s="3"/>
      <c r="W595" s="3"/>
      <c r="X595" s="3"/>
      <c r="Y595" s="17"/>
      <c r="Z595" s="3"/>
      <c r="AA595" s="3"/>
      <c r="AB595" s="3"/>
      <c r="AC595" s="3"/>
      <c r="AD595" s="2">
        <f>SUM(AD543:AD594)</f>
        <v>2787652.45</v>
      </c>
      <c r="AE595" s="110"/>
      <c r="AF595" s="110"/>
      <c r="AG595" s="55">
        <v>2752929</v>
      </c>
      <c r="AH595" s="55">
        <f>AD595-AG595</f>
        <v>34723.450000000186</v>
      </c>
    </row>
    <row r="596" spans="1:34" x14ac:dyDescent="0.2">
      <c r="A596" s="3"/>
      <c r="B596" s="146">
        <v>41791</v>
      </c>
      <c r="C596" s="3"/>
      <c r="D596" s="17"/>
      <c r="E596" s="3"/>
      <c r="F596" s="3"/>
      <c r="G596" s="3"/>
      <c r="H596" s="3"/>
      <c r="I596" s="3"/>
      <c r="J596" s="3"/>
      <c r="K596" s="3"/>
      <c r="L596" s="3"/>
      <c r="M596" s="3"/>
      <c r="N596" s="161"/>
      <c r="O596" s="23"/>
      <c r="P596" s="3"/>
      <c r="Q596" s="42"/>
      <c r="R596" s="42"/>
      <c r="S596" s="3"/>
      <c r="T596" s="3"/>
      <c r="U596" s="3"/>
      <c r="V596" s="3"/>
      <c r="W596" s="3"/>
      <c r="X596" s="3"/>
      <c r="Y596" s="17"/>
      <c r="Z596" s="3"/>
      <c r="AA596" s="3"/>
      <c r="AB596" s="3"/>
      <c r="AC596" s="3"/>
      <c r="AD596" s="23"/>
      <c r="AE596" s="28"/>
      <c r="AF596" s="28"/>
    </row>
    <row r="597" spans="1:34" ht="38.25" x14ac:dyDescent="0.2">
      <c r="A597" s="144"/>
      <c r="B597" s="145" t="s">
        <v>0</v>
      </c>
      <c r="C597" s="145" t="s">
        <v>339</v>
      </c>
      <c r="D597" s="178" t="s">
        <v>126</v>
      </c>
      <c r="E597" s="145" t="s">
        <v>340</v>
      </c>
      <c r="F597" s="145" t="s">
        <v>341</v>
      </c>
      <c r="G597" s="145" t="s">
        <v>345</v>
      </c>
      <c r="H597" s="145" t="s">
        <v>342</v>
      </c>
      <c r="I597" s="145" t="s">
        <v>343</v>
      </c>
      <c r="J597" s="145"/>
      <c r="K597" s="145" t="s">
        <v>344</v>
      </c>
      <c r="L597" s="145"/>
      <c r="M597" s="145" t="s">
        <v>272</v>
      </c>
      <c r="N597" s="178" t="s">
        <v>346</v>
      </c>
      <c r="O597" s="145" t="s">
        <v>347</v>
      </c>
      <c r="P597" s="3"/>
      <c r="Q597" s="42"/>
      <c r="R597" s="42"/>
      <c r="S597" s="3"/>
      <c r="T597" s="145" t="s">
        <v>56</v>
      </c>
      <c r="U597" s="145" t="s">
        <v>331</v>
      </c>
      <c r="V597" s="145" t="s">
        <v>332</v>
      </c>
      <c r="W597" s="145" t="s">
        <v>333</v>
      </c>
      <c r="X597" s="145"/>
      <c r="Y597" s="178" t="s">
        <v>334</v>
      </c>
      <c r="Z597" s="145"/>
      <c r="AA597" s="145" t="s">
        <v>235</v>
      </c>
      <c r="AB597" s="145" t="s">
        <v>273</v>
      </c>
      <c r="AC597" s="145"/>
      <c r="AD597" s="63" t="s">
        <v>93</v>
      </c>
      <c r="AE597" s="234"/>
      <c r="AF597" s="234"/>
    </row>
    <row r="598" spans="1:34" x14ac:dyDescent="0.2">
      <c r="A598" s="3">
        <v>1</v>
      </c>
      <c r="B598" s="3" t="s">
        <v>26</v>
      </c>
      <c r="C598" s="3">
        <v>20</v>
      </c>
      <c r="D598" s="17">
        <v>96831</v>
      </c>
      <c r="E598" s="3"/>
      <c r="F598" s="3"/>
      <c r="G598" s="3"/>
      <c r="H598" s="3"/>
      <c r="I598" s="3"/>
      <c r="J598" s="3"/>
      <c r="K598" s="3"/>
      <c r="L598" s="3"/>
      <c r="M598" s="3"/>
      <c r="N598" s="161">
        <v>52060</v>
      </c>
      <c r="O598" s="23"/>
      <c r="P598" s="3"/>
      <c r="Q598" s="42"/>
      <c r="R598" s="42"/>
      <c r="S598" s="3"/>
      <c r="T598" s="92">
        <v>41676</v>
      </c>
      <c r="U598" s="3">
        <v>2.5</v>
      </c>
      <c r="V598" s="3">
        <v>1421</v>
      </c>
      <c r="W598" s="3">
        <v>2477</v>
      </c>
      <c r="X598" s="3"/>
      <c r="Y598" s="17">
        <v>2484</v>
      </c>
      <c r="Z598" s="3"/>
      <c r="AA598" s="3">
        <f>U598*V598</f>
        <v>3552.5</v>
      </c>
      <c r="AB598" s="3">
        <v>52060</v>
      </c>
      <c r="AC598" s="3"/>
      <c r="AD598" s="57">
        <f t="shared" ref="AD598:AD603" si="273">AA598+AB598</f>
        <v>55612.5</v>
      </c>
      <c r="AE598" s="235"/>
      <c r="AF598" s="235"/>
    </row>
    <row r="599" spans="1:34" x14ac:dyDescent="0.2">
      <c r="A599" s="3">
        <v>2</v>
      </c>
      <c r="B599" s="3" t="s">
        <v>15</v>
      </c>
      <c r="C599" s="3">
        <v>20</v>
      </c>
      <c r="D599" s="17">
        <v>121284</v>
      </c>
      <c r="E599" s="3"/>
      <c r="F599" s="3"/>
      <c r="G599" s="3"/>
      <c r="H599" s="3"/>
      <c r="I599" s="3"/>
      <c r="J599" s="3"/>
      <c r="K599" s="3"/>
      <c r="L599" s="3"/>
      <c r="M599" s="3"/>
      <c r="N599" s="161">
        <v>56150</v>
      </c>
      <c r="O599" s="23"/>
      <c r="P599" s="3"/>
      <c r="Q599" s="42"/>
      <c r="R599" s="42"/>
      <c r="S599" s="3"/>
      <c r="T599" s="92">
        <v>41704</v>
      </c>
      <c r="U599" s="3">
        <v>1</v>
      </c>
      <c r="V599" s="3">
        <v>1730</v>
      </c>
      <c r="W599" s="3">
        <v>2478</v>
      </c>
      <c r="X599" s="3"/>
      <c r="Y599" s="17">
        <v>2486</v>
      </c>
      <c r="Z599" s="3"/>
      <c r="AA599" s="3">
        <f>U599*V599</f>
        <v>1730</v>
      </c>
      <c r="AB599" s="3">
        <v>56150</v>
      </c>
      <c r="AC599" s="3"/>
      <c r="AD599" s="57">
        <f t="shared" si="273"/>
        <v>57880</v>
      </c>
      <c r="AE599" s="235"/>
      <c r="AF599" s="235"/>
    </row>
    <row r="600" spans="1:34" x14ac:dyDescent="0.2">
      <c r="A600" s="3">
        <v>3</v>
      </c>
      <c r="B600" s="3" t="s">
        <v>21</v>
      </c>
      <c r="C600" s="3">
        <v>20</v>
      </c>
      <c r="D600" s="17">
        <v>104420</v>
      </c>
      <c r="E600" s="3"/>
      <c r="F600" s="3"/>
      <c r="G600" s="3"/>
      <c r="H600" s="3"/>
      <c r="I600" s="3"/>
      <c r="J600" s="3"/>
      <c r="K600" s="3"/>
      <c r="L600" s="3"/>
      <c r="M600" s="3"/>
      <c r="N600" s="161">
        <v>61400</v>
      </c>
      <c r="O600" s="23"/>
      <c r="P600" s="3"/>
      <c r="Q600" s="42"/>
      <c r="R600" s="42"/>
      <c r="S600" s="3"/>
      <c r="T600" s="92">
        <v>41704</v>
      </c>
      <c r="U600" s="3">
        <v>2.5</v>
      </c>
      <c r="V600" s="3">
        <v>1753</v>
      </c>
      <c r="W600" s="3">
        <v>2511</v>
      </c>
      <c r="X600" s="3"/>
      <c r="Y600" s="17">
        <v>2487</v>
      </c>
      <c r="Z600" s="3"/>
      <c r="AA600" s="3">
        <f>(U600*V600)+2000</f>
        <v>6382.5</v>
      </c>
      <c r="AB600" s="3">
        <v>61400</v>
      </c>
      <c r="AC600" s="3"/>
      <c r="AD600" s="57">
        <f>AA600+AB600</f>
        <v>67782.5</v>
      </c>
      <c r="AE600" s="235"/>
      <c r="AF600" s="235"/>
    </row>
    <row r="601" spans="1:34" x14ac:dyDescent="0.2">
      <c r="A601" s="3">
        <v>4</v>
      </c>
      <c r="B601" s="3" t="s">
        <v>7</v>
      </c>
      <c r="C601" s="3">
        <v>27</v>
      </c>
      <c r="D601" s="17">
        <v>163040</v>
      </c>
      <c r="E601" s="3"/>
      <c r="F601" s="3"/>
      <c r="G601" s="3"/>
      <c r="H601" s="3"/>
      <c r="I601" s="3"/>
      <c r="J601" s="3"/>
      <c r="K601" s="3"/>
      <c r="L601" s="3"/>
      <c r="M601" s="3"/>
      <c r="N601" s="161">
        <v>117119</v>
      </c>
      <c r="O601" s="23"/>
      <c r="P601" s="3"/>
      <c r="Q601" s="42"/>
      <c r="R601" s="42"/>
      <c r="S601" s="3"/>
      <c r="T601" s="92">
        <v>41704</v>
      </c>
      <c r="U601" s="3">
        <v>1.5</v>
      </c>
      <c r="V601" s="3">
        <v>2196</v>
      </c>
      <c r="W601" s="3">
        <v>2479</v>
      </c>
      <c r="X601" s="3"/>
      <c r="Y601" s="17">
        <v>2488</v>
      </c>
      <c r="Z601" s="3"/>
      <c r="AA601" s="3">
        <f t="shared" ref="AA601:AA651" si="274">U601*V601</f>
        <v>3294</v>
      </c>
      <c r="AB601" s="3">
        <v>117119</v>
      </c>
      <c r="AC601" s="3"/>
      <c r="AD601" s="57">
        <f>AA601+AB601</f>
        <v>120413</v>
      </c>
      <c r="AE601" s="235"/>
      <c r="AF601" s="235"/>
    </row>
    <row r="602" spans="1:34" x14ac:dyDescent="0.2">
      <c r="A602" s="3">
        <v>5</v>
      </c>
      <c r="B602" s="3" t="s">
        <v>19</v>
      </c>
      <c r="C602" s="3">
        <v>20</v>
      </c>
      <c r="D602" s="17">
        <v>71404</v>
      </c>
      <c r="E602" s="3"/>
      <c r="F602" s="3"/>
      <c r="G602" s="3"/>
      <c r="H602" s="3"/>
      <c r="I602" s="3"/>
      <c r="J602" s="3"/>
      <c r="K602" s="3"/>
      <c r="L602" s="3"/>
      <c r="M602" s="3"/>
      <c r="N602" s="161">
        <v>32440</v>
      </c>
      <c r="O602" s="23"/>
      <c r="P602" s="3"/>
      <c r="Q602" s="42"/>
      <c r="R602" s="42"/>
      <c r="S602" s="3"/>
      <c r="T602" s="92">
        <v>41735</v>
      </c>
      <c r="U602" s="3">
        <v>1</v>
      </c>
      <c r="V602" s="3">
        <v>1345</v>
      </c>
      <c r="W602" s="3">
        <v>2510</v>
      </c>
      <c r="X602" s="3"/>
      <c r="Y602" s="17">
        <v>2493</v>
      </c>
      <c r="Z602" s="3"/>
      <c r="AA602" s="3">
        <f t="shared" si="274"/>
        <v>1345</v>
      </c>
      <c r="AB602" s="3">
        <f>32440</f>
        <v>32440</v>
      </c>
      <c r="AC602" s="3"/>
      <c r="AD602" s="57">
        <f t="shared" si="273"/>
        <v>33785</v>
      </c>
      <c r="AE602" s="235"/>
      <c r="AF602" s="235"/>
    </row>
    <row r="603" spans="1:34" x14ac:dyDescent="0.2">
      <c r="A603" s="3">
        <v>6</v>
      </c>
      <c r="B603" s="3" t="s">
        <v>33</v>
      </c>
      <c r="C603" s="3">
        <v>20</v>
      </c>
      <c r="D603" s="17">
        <v>38831</v>
      </c>
      <c r="E603" s="3"/>
      <c r="F603" s="3"/>
      <c r="G603" s="3"/>
      <c r="H603" s="3"/>
      <c r="I603" s="3"/>
      <c r="J603" s="3"/>
      <c r="K603" s="3"/>
      <c r="L603" s="3"/>
      <c r="M603" s="3"/>
      <c r="N603" s="161">
        <v>19400</v>
      </c>
      <c r="O603" s="23"/>
      <c r="P603" s="3"/>
      <c r="Q603" s="42"/>
      <c r="R603" s="42"/>
      <c r="S603" s="3"/>
      <c r="T603" s="92">
        <v>41735</v>
      </c>
      <c r="U603" s="3">
        <v>2</v>
      </c>
      <c r="V603" s="3">
        <v>1339</v>
      </c>
      <c r="W603" s="3">
        <v>2512</v>
      </c>
      <c r="X603" s="3"/>
      <c r="Y603" s="17">
        <v>2500</v>
      </c>
      <c r="Z603" s="3"/>
      <c r="AA603" s="3">
        <f t="shared" si="274"/>
        <v>2678</v>
      </c>
      <c r="AB603" s="3">
        <v>19400</v>
      </c>
      <c r="AC603" s="3"/>
      <c r="AD603" s="57">
        <f t="shared" si="273"/>
        <v>22078</v>
      </c>
      <c r="AE603" s="235"/>
      <c r="AF603" s="235"/>
    </row>
    <row r="604" spans="1:34" x14ac:dyDescent="0.2">
      <c r="A604" s="3">
        <v>7</v>
      </c>
      <c r="B604" s="3" t="s">
        <v>15</v>
      </c>
      <c r="C604" s="3">
        <v>20</v>
      </c>
      <c r="D604" s="17">
        <v>121284</v>
      </c>
      <c r="E604" s="3"/>
      <c r="F604" s="3"/>
      <c r="G604" s="3"/>
      <c r="H604" s="3"/>
      <c r="I604" s="3"/>
      <c r="J604" s="3"/>
      <c r="K604" s="3"/>
      <c r="L604" s="3"/>
      <c r="M604" s="3"/>
      <c r="N604" s="161">
        <v>56150</v>
      </c>
      <c r="O604" s="23"/>
      <c r="P604" s="3"/>
      <c r="Q604" s="42"/>
      <c r="R604" s="42"/>
      <c r="S604" s="3"/>
      <c r="T604" s="92">
        <v>41796</v>
      </c>
      <c r="U604" s="3">
        <v>1</v>
      </c>
      <c r="V604" s="3">
        <v>1679</v>
      </c>
      <c r="W604" s="3">
        <v>2513</v>
      </c>
      <c r="X604" s="3"/>
      <c r="Y604" s="17">
        <v>2510</v>
      </c>
      <c r="Z604" s="3"/>
      <c r="AA604" s="3">
        <f t="shared" si="274"/>
        <v>1679</v>
      </c>
      <c r="AB604" s="3">
        <v>56150</v>
      </c>
      <c r="AC604" s="3"/>
      <c r="AD604" s="57">
        <f t="shared" ref="AD604:AD617" si="275">AA604+AB604</f>
        <v>57829</v>
      </c>
      <c r="AE604" s="235"/>
      <c r="AF604" s="235"/>
    </row>
    <row r="605" spans="1:34" x14ac:dyDescent="0.2">
      <c r="A605" s="3">
        <v>8</v>
      </c>
      <c r="B605" s="144" t="s">
        <v>13</v>
      </c>
      <c r="C605" s="3">
        <v>20</v>
      </c>
      <c r="D605" s="17">
        <v>77117</v>
      </c>
      <c r="E605" s="3"/>
      <c r="F605" s="3"/>
      <c r="G605" s="3"/>
      <c r="H605" s="3"/>
      <c r="I605" s="3"/>
      <c r="J605" s="3"/>
      <c r="K605" s="3"/>
      <c r="L605" s="3"/>
      <c r="M605" s="3"/>
      <c r="N605" s="161">
        <f>3053+37790</f>
        <v>40843</v>
      </c>
      <c r="O605" s="23"/>
      <c r="P605" s="3"/>
      <c r="Q605" s="42"/>
      <c r="R605" s="42"/>
      <c r="S605" s="3"/>
      <c r="T605" s="92">
        <v>41796</v>
      </c>
      <c r="U605" s="3">
        <v>1</v>
      </c>
      <c r="V605" s="3">
        <v>1732</v>
      </c>
      <c r="W605" s="3">
        <v>2514</v>
      </c>
      <c r="X605" s="3"/>
      <c r="Y605" s="17">
        <v>2511</v>
      </c>
      <c r="Z605" s="3"/>
      <c r="AA605" s="3">
        <f t="shared" si="274"/>
        <v>1732</v>
      </c>
      <c r="AB605" s="3">
        <v>40843</v>
      </c>
      <c r="AC605" s="3"/>
      <c r="AD605" s="57">
        <f t="shared" si="275"/>
        <v>42575</v>
      </c>
      <c r="AE605" s="235"/>
      <c r="AF605" s="235"/>
    </row>
    <row r="606" spans="1:34" x14ac:dyDescent="0.2">
      <c r="A606" s="3">
        <v>9</v>
      </c>
      <c r="B606" s="3" t="s">
        <v>16</v>
      </c>
      <c r="C606" s="3">
        <v>20</v>
      </c>
      <c r="D606" s="17">
        <v>138257</v>
      </c>
      <c r="E606" s="3"/>
      <c r="F606" s="3"/>
      <c r="G606" s="3"/>
      <c r="H606" s="3"/>
      <c r="I606" s="3"/>
      <c r="J606" s="3"/>
      <c r="K606" s="3"/>
      <c r="L606" s="3"/>
      <c r="M606" s="3"/>
      <c r="N606" s="161">
        <v>72490</v>
      </c>
      <c r="O606" s="23"/>
      <c r="P606" s="3"/>
      <c r="Q606" s="42"/>
      <c r="R606" s="42"/>
      <c r="S606" s="3"/>
      <c r="T606" s="92">
        <v>41826</v>
      </c>
      <c r="U606" s="3">
        <v>3.25</v>
      </c>
      <c r="V606" s="3">
        <v>1676</v>
      </c>
      <c r="W606" s="3">
        <v>2515</v>
      </c>
      <c r="X606" s="3"/>
      <c r="Y606" s="17">
        <v>2515</v>
      </c>
      <c r="Z606" s="3"/>
      <c r="AA606" s="3">
        <f t="shared" si="274"/>
        <v>5447</v>
      </c>
      <c r="AB606" s="3">
        <v>72490</v>
      </c>
      <c r="AC606" s="3"/>
      <c r="AD606" s="57">
        <f t="shared" si="275"/>
        <v>77937</v>
      </c>
      <c r="AE606" s="235"/>
      <c r="AF606" s="235"/>
    </row>
    <row r="607" spans="1:34" x14ac:dyDescent="0.2">
      <c r="A607" s="3">
        <v>10</v>
      </c>
      <c r="B607" s="3" t="s">
        <v>75</v>
      </c>
      <c r="C607" s="3">
        <v>15</v>
      </c>
      <c r="D607" s="17">
        <v>107963</v>
      </c>
      <c r="E607" s="3"/>
      <c r="F607" s="3"/>
      <c r="G607" s="3"/>
      <c r="H607" s="3"/>
      <c r="I607" s="3"/>
      <c r="J607" s="3"/>
      <c r="K607" s="3"/>
      <c r="L607" s="3"/>
      <c r="M607" s="3"/>
      <c r="N607" s="161">
        <v>72740</v>
      </c>
      <c r="O607" s="23"/>
      <c r="P607" s="3"/>
      <c r="Q607" s="42"/>
      <c r="R607" s="42"/>
      <c r="S607" s="3"/>
      <c r="T607" s="92">
        <v>41826</v>
      </c>
      <c r="U607" s="3">
        <v>3</v>
      </c>
      <c r="V607" s="3">
        <v>957</v>
      </c>
      <c r="W607" s="3">
        <v>2516</v>
      </c>
      <c r="X607" s="3"/>
      <c r="Y607" s="17">
        <v>2516</v>
      </c>
      <c r="Z607" s="3"/>
      <c r="AA607" s="3">
        <f t="shared" si="274"/>
        <v>2871</v>
      </c>
      <c r="AB607" s="3">
        <v>72740</v>
      </c>
      <c r="AC607" s="3"/>
      <c r="AD607" s="57">
        <f t="shared" si="275"/>
        <v>75611</v>
      </c>
      <c r="AE607" s="235"/>
      <c r="AF607" s="235"/>
    </row>
    <row r="608" spans="1:34" x14ac:dyDescent="0.2">
      <c r="A608" s="3">
        <v>11</v>
      </c>
      <c r="B608" s="3" t="s">
        <v>17</v>
      </c>
      <c r="C608" s="3">
        <v>20</v>
      </c>
      <c r="D608" s="17">
        <v>70361</v>
      </c>
      <c r="E608" s="3"/>
      <c r="F608" s="3"/>
      <c r="G608" s="3"/>
      <c r="H608" s="3"/>
      <c r="I608" s="3"/>
      <c r="J608" s="3"/>
      <c r="K608" s="3"/>
      <c r="L608" s="3"/>
      <c r="M608" s="3"/>
      <c r="N608" s="161">
        <v>32500</v>
      </c>
      <c r="O608" s="23"/>
      <c r="P608" s="3"/>
      <c r="Q608" s="42"/>
      <c r="R608" s="42"/>
      <c r="S608" s="3"/>
      <c r="T608" s="92">
        <v>41826</v>
      </c>
      <c r="U608" s="3">
        <v>1</v>
      </c>
      <c r="V608" s="3">
        <v>1410</v>
      </c>
      <c r="W608" s="3">
        <v>2517</v>
      </c>
      <c r="X608" s="3"/>
      <c r="Y608" s="17">
        <v>2517</v>
      </c>
      <c r="Z608" s="3"/>
      <c r="AA608" s="3">
        <f t="shared" si="274"/>
        <v>1410</v>
      </c>
      <c r="AB608" s="3">
        <v>33420</v>
      </c>
      <c r="AC608" s="3"/>
      <c r="AD608" s="57">
        <f t="shared" si="275"/>
        <v>34830</v>
      </c>
      <c r="AE608" s="235"/>
      <c r="AF608" s="235"/>
    </row>
    <row r="609" spans="1:35" x14ac:dyDescent="0.2">
      <c r="A609" s="3">
        <v>12</v>
      </c>
      <c r="B609" s="144" t="s">
        <v>7</v>
      </c>
      <c r="C609" s="3">
        <v>20</v>
      </c>
      <c r="D609" s="17">
        <v>163040</v>
      </c>
      <c r="E609" s="3"/>
      <c r="F609" s="3"/>
      <c r="G609" s="3"/>
      <c r="H609" s="3"/>
      <c r="I609" s="3"/>
      <c r="J609" s="3"/>
      <c r="K609" s="3"/>
      <c r="L609" s="3"/>
      <c r="M609" s="3"/>
      <c r="N609" s="161">
        <f>3311+86755</f>
        <v>90066</v>
      </c>
      <c r="O609" s="23"/>
      <c r="P609" s="3"/>
      <c r="Q609" s="42"/>
      <c r="R609" s="42"/>
      <c r="S609" s="3"/>
      <c r="T609" s="92">
        <v>41888</v>
      </c>
      <c r="U609" s="3">
        <v>1.5</v>
      </c>
      <c r="V609" s="3">
        <v>1287</v>
      </c>
      <c r="W609" s="3">
        <v>2518</v>
      </c>
      <c r="X609" s="3"/>
      <c r="Y609" s="17">
        <v>2518</v>
      </c>
      <c r="Z609" s="3"/>
      <c r="AA609" s="3">
        <f t="shared" si="274"/>
        <v>1930.5</v>
      </c>
      <c r="AB609" s="3">
        <v>90066</v>
      </c>
      <c r="AC609" s="3"/>
      <c r="AD609" s="57">
        <f t="shared" si="275"/>
        <v>91996.5</v>
      </c>
      <c r="AE609" s="235"/>
      <c r="AF609" s="235"/>
    </row>
    <row r="610" spans="1:35" x14ac:dyDescent="0.2">
      <c r="A610" s="3">
        <v>13</v>
      </c>
      <c r="B610" s="3" t="s">
        <v>31</v>
      </c>
      <c r="C610" s="3">
        <v>20</v>
      </c>
      <c r="D610" s="17">
        <v>86577</v>
      </c>
      <c r="E610" s="3"/>
      <c r="F610" s="3"/>
      <c r="G610" s="3"/>
      <c r="H610" s="3"/>
      <c r="I610" s="3"/>
      <c r="J610" s="3"/>
      <c r="K610" s="3"/>
      <c r="L610" s="3"/>
      <c r="M610" s="3"/>
      <c r="N610" s="161">
        <v>43940</v>
      </c>
      <c r="O610" s="23"/>
      <c r="P610" s="3"/>
      <c r="Q610" s="42"/>
      <c r="R610" s="42"/>
      <c r="S610" s="3"/>
      <c r="T610" s="92">
        <v>41888</v>
      </c>
      <c r="U610" s="3">
        <v>1</v>
      </c>
      <c r="V610" s="3">
        <v>1410</v>
      </c>
      <c r="W610" s="3">
        <v>2519</v>
      </c>
      <c r="X610" s="3"/>
      <c r="Y610" s="17">
        <v>2519</v>
      </c>
      <c r="Z610" s="3"/>
      <c r="AA610" s="3">
        <f t="shared" si="274"/>
        <v>1410</v>
      </c>
      <c r="AB610" s="3">
        <v>43940</v>
      </c>
      <c r="AC610" s="3"/>
      <c r="AD610" s="57">
        <f t="shared" si="275"/>
        <v>45350</v>
      </c>
      <c r="AE610" s="235"/>
      <c r="AF610" s="235"/>
    </row>
    <row r="611" spans="1:35" x14ac:dyDescent="0.2">
      <c r="A611" s="3">
        <v>14</v>
      </c>
      <c r="B611" s="3" t="s">
        <v>35</v>
      </c>
      <c r="C611" s="3">
        <v>9</v>
      </c>
      <c r="D611" s="17">
        <v>20483</v>
      </c>
      <c r="E611" s="3"/>
      <c r="F611" s="3"/>
      <c r="G611" s="3"/>
      <c r="H611" s="3"/>
      <c r="I611" s="3"/>
      <c r="J611" s="3"/>
      <c r="K611" s="3"/>
      <c r="L611" s="3"/>
      <c r="M611" s="3"/>
      <c r="N611" s="161">
        <v>9000</v>
      </c>
      <c r="O611" s="23"/>
      <c r="P611" s="3"/>
      <c r="Q611" s="42"/>
      <c r="R611" s="42"/>
      <c r="S611" s="3"/>
      <c r="T611" s="92">
        <v>41918</v>
      </c>
      <c r="U611" s="3">
        <v>1</v>
      </c>
      <c r="V611" s="3">
        <v>677</v>
      </c>
      <c r="W611" s="3">
        <v>2530</v>
      </c>
      <c r="X611" s="3"/>
      <c r="Y611" s="17">
        <v>2520</v>
      </c>
      <c r="Z611" s="3"/>
      <c r="AA611" s="3">
        <f t="shared" si="274"/>
        <v>677</v>
      </c>
      <c r="AB611" s="3">
        <v>9000</v>
      </c>
      <c r="AC611" s="3"/>
      <c r="AD611" s="57">
        <f t="shared" si="275"/>
        <v>9677</v>
      </c>
      <c r="AE611" s="235"/>
      <c r="AF611" s="235"/>
    </row>
    <row r="612" spans="1:35" x14ac:dyDescent="0.2">
      <c r="A612" s="3">
        <v>15</v>
      </c>
      <c r="B612" s="144" t="s">
        <v>21</v>
      </c>
      <c r="C612" s="3">
        <v>20</v>
      </c>
      <c r="D612" s="17">
        <v>104420</v>
      </c>
      <c r="E612" s="3"/>
      <c r="F612" s="3"/>
      <c r="G612" s="3"/>
      <c r="H612" s="3"/>
      <c r="I612" s="3"/>
      <c r="J612" s="3"/>
      <c r="K612" s="3"/>
      <c r="L612" s="3"/>
      <c r="M612" s="3"/>
      <c r="N612" s="161">
        <f>61400+900</f>
        <v>62300</v>
      </c>
      <c r="O612" s="23"/>
      <c r="P612" s="3"/>
      <c r="Q612" s="42"/>
      <c r="R612" s="42"/>
      <c r="S612" s="3"/>
      <c r="T612" s="92">
        <v>41918</v>
      </c>
      <c r="U612" s="3">
        <v>2.5</v>
      </c>
      <c r="V612" s="3">
        <v>1511</v>
      </c>
      <c r="W612" s="3">
        <v>2531</v>
      </c>
      <c r="X612" s="3"/>
      <c r="Y612" s="17">
        <v>2528</v>
      </c>
      <c r="Z612" s="3"/>
      <c r="AA612" s="3">
        <f>(U612*V612)+2000</f>
        <v>5777.5</v>
      </c>
      <c r="AB612" s="3">
        <v>62300</v>
      </c>
      <c r="AC612" s="3"/>
      <c r="AD612" s="57">
        <f t="shared" si="275"/>
        <v>68077.5</v>
      </c>
      <c r="AE612" s="235"/>
      <c r="AF612" s="235"/>
    </row>
    <row r="613" spans="1:35" x14ac:dyDescent="0.2">
      <c r="A613" s="3">
        <v>16</v>
      </c>
      <c r="B613" s="3" t="s">
        <v>65</v>
      </c>
      <c r="C613" s="3">
        <v>20</v>
      </c>
      <c r="D613" s="17">
        <v>98889</v>
      </c>
      <c r="E613" s="3"/>
      <c r="F613" s="3"/>
      <c r="G613" s="3"/>
      <c r="H613" s="3"/>
      <c r="I613" s="3"/>
      <c r="J613" s="3"/>
      <c r="K613" s="3"/>
      <c r="L613" s="3"/>
      <c r="M613" s="3"/>
      <c r="N613" s="161">
        <v>47590</v>
      </c>
      <c r="O613" s="23"/>
      <c r="P613" s="3"/>
      <c r="Q613" s="42"/>
      <c r="R613" s="42"/>
      <c r="S613" s="3"/>
      <c r="T613" s="92">
        <v>41918</v>
      </c>
      <c r="U613" s="3">
        <v>1</v>
      </c>
      <c r="V613" s="3">
        <v>1271</v>
      </c>
      <c r="W613" s="3">
        <v>2532</v>
      </c>
      <c r="X613" s="3"/>
      <c r="Y613" s="17">
        <v>2529</v>
      </c>
      <c r="Z613" s="3"/>
      <c r="AA613" s="3">
        <f t="shared" si="274"/>
        <v>1271</v>
      </c>
      <c r="AB613" s="3">
        <v>47590</v>
      </c>
      <c r="AC613" s="3"/>
      <c r="AD613" s="57">
        <f t="shared" si="275"/>
        <v>48861</v>
      </c>
      <c r="AE613" s="235"/>
      <c r="AF613" s="235"/>
    </row>
    <row r="614" spans="1:35" x14ac:dyDescent="0.2">
      <c r="A614" s="3">
        <v>17</v>
      </c>
      <c r="B614" s="3" t="s">
        <v>318</v>
      </c>
      <c r="C614" s="3">
        <v>20</v>
      </c>
      <c r="D614" s="17">
        <v>71404</v>
      </c>
      <c r="E614" s="3"/>
      <c r="F614" s="3"/>
      <c r="G614" s="3"/>
      <c r="H614" s="3"/>
      <c r="I614" s="3"/>
      <c r="J614" s="3"/>
      <c r="K614" s="3"/>
      <c r="L614" s="3"/>
      <c r="M614" s="3"/>
      <c r="N614" s="161">
        <v>32440</v>
      </c>
      <c r="O614" s="23"/>
      <c r="P614" s="3"/>
      <c r="Q614" s="42"/>
      <c r="R614" s="42"/>
      <c r="S614" s="3"/>
      <c r="T614" s="92">
        <v>41949</v>
      </c>
      <c r="U614" s="3">
        <v>1</v>
      </c>
      <c r="V614" s="3">
        <v>1329</v>
      </c>
      <c r="W614" s="3">
        <v>2533</v>
      </c>
      <c r="X614" s="3"/>
      <c r="Y614" s="17">
        <v>2530</v>
      </c>
      <c r="Z614" s="3"/>
      <c r="AA614" s="3">
        <f t="shared" si="274"/>
        <v>1329</v>
      </c>
      <c r="AB614" s="3">
        <v>32440</v>
      </c>
      <c r="AC614" s="3"/>
      <c r="AD614" s="57">
        <f t="shared" si="275"/>
        <v>33769</v>
      </c>
      <c r="AE614" s="235"/>
      <c r="AF614" s="235"/>
    </row>
    <row r="615" spans="1:35" x14ac:dyDescent="0.2">
      <c r="A615" s="3">
        <v>18</v>
      </c>
      <c r="B615" s="3" t="s">
        <v>15</v>
      </c>
      <c r="C615" s="3">
        <v>20</v>
      </c>
      <c r="D615" s="17">
        <v>121284</v>
      </c>
      <c r="E615" s="3"/>
      <c r="F615" s="3"/>
      <c r="G615" s="3"/>
      <c r="H615" s="3"/>
      <c r="I615" s="3"/>
      <c r="J615" s="3"/>
      <c r="K615" s="3"/>
      <c r="L615" s="3"/>
      <c r="M615" s="3"/>
      <c r="N615" s="161">
        <v>56150</v>
      </c>
      <c r="O615" s="23"/>
      <c r="P615" s="3"/>
      <c r="Q615" s="42"/>
      <c r="R615" s="42"/>
      <c r="S615" s="3"/>
      <c r="T615" s="92">
        <v>41949</v>
      </c>
      <c r="U615" s="3">
        <v>1</v>
      </c>
      <c r="V615" s="3">
        <v>1823</v>
      </c>
      <c r="W615" s="3">
        <v>2534</v>
      </c>
      <c r="X615" s="3"/>
      <c r="Y615" s="17">
        <v>2531</v>
      </c>
      <c r="Z615" s="3"/>
      <c r="AA615" s="3">
        <f t="shared" si="274"/>
        <v>1823</v>
      </c>
      <c r="AB615" s="3">
        <v>56150</v>
      </c>
      <c r="AC615" s="3"/>
      <c r="AD615" s="57">
        <f t="shared" si="275"/>
        <v>57973</v>
      </c>
      <c r="AE615" s="235"/>
      <c r="AF615" s="235"/>
    </row>
    <row r="616" spans="1:35" x14ac:dyDescent="0.2">
      <c r="A616" s="3">
        <v>19</v>
      </c>
      <c r="B616" s="3" t="s">
        <v>22</v>
      </c>
      <c r="C616" s="3">
        <v>20</v>
      </c>
      <c r="D616" s="17">
        <v>109404</v>
      </c>
      <c r="E616" s="3"/>
      <c r="F616" s="3"/>
      <c r="G616" s="3"/>
      <c r="H616" s="3"/>
      <c r="I616" s="3"/>
      <c r="J616" s="3"/>
      <c r="K616" s="3"/>
      <c r="L616" s="3"/>
      <c r="M616" s="3"/>
      <c r="N616" s="161">
        <f>55175+1206</f>
        <v>56381</v>
      </c>
      <c r="O616" s="23"/>
      <c r="P616" s="3"/>
      <c r="Q616" s="42"/>
      <c r="R616" s="42"/>
      <c r="S616" s="3"/>
      <c r="T616" s="92">
        <v>41949</v>
      </c>
      <c r="U616" s="3">
        <v>1.25</v>
      </c>
      <c r="V616" s="3">
        <v>1511</v>
      </c>
      <c r="W616" s="3">
        <v>2535</v>
      </c>
      <c r="X616" s="3"/>
      <c r="Y616" s="17">
        <v>2532</v>
      </c>
      <c r="Z616" s="3"/>
      <c r="AA616" s="3">
        <f t="shared" si="274"/>
        <v>1888.75</v>
      </c>
      <c r="AB616" s="3">
        <f>56381</f>
        <v>56381</v>
      </c>
      <c r="AC616" s="3"/>
      <c r="AD616" s="57">
        <f t="shared" si="275"/>
        <v>58269.75</v>
      </c>
      <c r="AE616" s="235"/>
      <c r="AF616" s="235"/>
    </row>
    <row r="617" spans="1:35" x14ac:dyDescent="0.2">
      <c r="A617" s="3">
        <v>20</v>
      </c>
      <c r="B617" s="3" t="s">
        <v>32</v>
      </c>
      <c r="C617" s="3">
        <v>20</v>
      </c>
      <c r="D617" s="17">
        <v>59193</v>
      </c>
      <c r="E617" s="3"/>
      <c r="F617" s="3"/>
      <c r="G617" s="3"/>
      <c r="H617" s="3"/>
      <c r="I617" s="3"/>
      <c r="J617" s="3"/>
      <c r="K617" s="3"/>
      <c r="L617" s="3"/>
      <c r="M617" s="3"/>
      <c r="N617" s="161">
        <f>30550+1113</f>
        <v>31663</v>
      </c>
      <c r="O617" s="23"/>
      <c r="P617" s="3"/>
      <c r="Q617" s="42"/>
      <c r="R617" s="42"/>
      <c r="S617" s="3"/>
      <c r="T617" s="3" t="s">
        <v>319</v>
      </c>
      <c r="U617" s="3">
        <v>1.5</v>
      </c>
      <c r="V617" s="3">
        <v>1447</v>
      </c>
      <c r="W617" s="3">
        <v>2536</v>
      </c>
      <c r="X617" s="3"/>
      <c r="Y617" s="17">
        <v>2541</v>
      </c>
      <c r="Z617" s="3"/>
      <c r="AA617" s="3">
        <f t="shared" si="274"/>
        <v>2170.5</v>
      </c>
      <c r="AB617" s="3">
        <f>31663</f>
        <v>31663</v>
      </c>
      <c r="AC617" s="3"/>
      <c r="AD617" s="57">
        <f t="shared" si="275"/>
        <v>33833.5</v>
      </c>
      <c r="AE617" s="235"/>
      <c r="AF617" s="235"/>
      <c r="AH617" s="130"/>
      <c r="AI617" s="130"/>
    </row>
    <row r="618" spans="1:35" x14ac:dyDescent="0.2">
      <c r="A618" s="3">
        <v>21</v>
      </c>
      <c r="B618" s="3" t="s">
        <v>15</v>
      </c>
      <c r="C618" s="3">
        <v>20</v>
      </c>
      <c r="D618" s="17">
        <v>121284</v>
      </c>
      <c r="E618" s="3"/>
      <c r="F618" s="3"/>
      <c r="G618" s="3"/>
      <c r="H618" s="3"/>
      <c r="I618" s="3"/>
      <c r="J618" s="3"/>
      <c r="K618" s="3"/>
      <c r="L618" s="3"/>
      <c r="M618" s="3"/>
      <c r="N618" s="161">
        <v>56150</v>
      </c>
      <c r="O618" s="23"/>
      <c r="P618" s="3"/>
      <c r="Q618" s="42"/>
      <c r="R618" s="42"/>
      <c r="S618" s="3"/>
      <c r="T618" s="3" t="s">
        <v>320</v>
      </c>
      <c r="U618" s="3">
        <v>1</v>
      </c>
      <c r="V618" s="3">
        <v>1730</v>
      </c>
      <c r="W618" s="3">
        <v>2537</v>
      </c>
      <c r="X618" s="3"/>
      <c r="Y618" s="17">
        <v>2551</v>
      </c>
      <c r="Z618" s="3"/>
      <c r="AA618" s="3">
        <f t="shared" si="274"/>
        <v>1730</v>
      </c>
      <c r="AB618" s="3">
        <v>56150</v>
      </c>
      <c r="AC618" s="3"/>
      <c r="AD618" s="57">
        <f t="shared" ref="AD618:AD635" si="276">AA618+AB618</f>
        <v>57880</v>
      </c>
      <c r="AE618" s="235"/>
      <c r="AF618" s="235"/>
    </row>
    <row r="619" spans="1:35" x14ac:dyDescent="0.2">
      <c r="A619" s="3">
        <v>22</v>
      </c>
      <c r="B619" s="3" t="s">
        <v>31</v>
      </c>
      <c r="C619" s="3">
        <v>20</v>
      </c>
      <c r="D619" s="17">
        <v>86577</v>
      </c>
      <c r="E619" s="3"/>
      <c r="F619" s="3"/>
      <c r="G619" s="3"/>
      <c r="H619" s="3"/>
      <c r="I619" s="3"/>
      <c r="J619" s="3"/>
      <c r="K619" s="3"/>
      <c r="L619" s="3"/>
      <c r="M619" s="3"/>
      <c r="N619" s="161">
        <v>43940</v>
      </c>
      <c r="O619" s="23"/>
      <c r="P619" s="3"/>
      <c r="Q619" s="42"/>
      <c r="R619" s="42"/>
      <c r="S619" s="3"/>
      <c r="T619" s="3" t="s">
        <v>320</v>
      </c>
      <c r="U619" s="3">
        <v>1</v>
      </c>
      <c r="V619" s="3">
        <v>1746</v>
      </c>
      <c r="W619" s="3">
        <v>2538</v>
      </c>
      <c r="X619" s="3"/>
      <c r="Y619" s="17">
        <v>2552</v>
      </c>
      <c r="Z619" s="3"/>
      <c r="AA619" s="3">
        <f t="shared" si="274"/>
        <v>1746</v>
      </c>
      <c r="AB619" s="3">
        <v>43940</v>
      </c>
      <c r="AC619" s="3"/>
      <c r="AD619" s="57">
        <f t="shared" si="276"/>
        <v>45686</v>
      </c>
      <c r="AE619" s="235"/>
      <c r="AF619" s="235"/>
    </row>
    <row r="620" spans="1:35" x14ac:dyDescent="0.2">
      <c r="A620" s="3">
        <v>23</v>
      </c>
      <c r="B620" s="3" t="s">
        <v>7</v>
      </c>
      <c r="C620" s="3">
        <v>20</v>
      </c>
      <c r="D620" s="17">
        <v>163040</v>
      </c>
      <c r="E620" s="3"/>
      <c r="F620" s="3"/>
      <c r="G620" s="3"/>
      <c r="H620" s="3"/>
      <c r="I620" s="3"/>
      <c r="J620" s="3"/>
      <c r="K620" s="3"/>
      <c r="L620" s="3"/>
      <c r="M620" s="3"/>
      <c r="N620" s="17">
        <f>86755+3311</f>
        <v>90066</v>
      </c>
      <c r="O620" s="23"/>
      <c r="P620" s="3"/>
      <c r="Q620" s="42"/>
      <c r="R620" s="42"/>
      <c r="S620" s="3"/>
      <c r="T620" s="3" t="s">
        <v>320</v>
      </c>
      <c r="U620" s="3">
        <v>1.5</v>
      </c>
      <c r="V620" s="3">
        <v>1426</v>
      </c>
      <c r="W620" s="3">
        <v>2539</v>
      </c>
      <c r="X620" s="3"/>
      <c r="Y620" s="17">
        <v>2553</v>
      </c>
      <c r="Z620" s="3"/>
      <c r="AA620" s="3">
        <f t="shared" si="274"/>
        <v>2139</v>
      </c>
      <c r="AB620" s="3">
        <v>90066</v>
      </c>
      <c r="AC620" s="3"/>
      <c r="AD620" s="57">
        <f t="shared" si="276"/>
        <v>92205</v>
      </c>
      <c r="AE620" s="235"/>
      <c r="AF620" s="235"/>
    </row>
    <row r="621" spans="1:35" x14ac:dyDescent="0.2">
      <c r="A621" s="3">
        <v>24</v>
      </c>
      <c r="B621" s="3" t="s">
        <v>17</v>
      </c>
      <c r="C621" s="3">
        <v>20</v>
      </c>
      <c r="D621" s="17">
        <v>70361</v>
      </c>
      <c r="E621" s="3"/>
      <c r="F621" s="3"/>
      <c r="G621" s="3"/>
      <c r="H621" s="3"/>
      <c r="I621" s="3"/>
      <c r="J621" s="3"/>
      <c r="K621" s="3"/>
      <c r="L621" s="3"/>
      <c r="M621" s="3"/>
      <c r="N621" s="161">
        <v>33420</v>
      </c>
      <c r="O621" s="23"/>
      <c r="P621" s="3"/>
      <c r="Q621" s="42"/>
      <c r="R621" s="42"/>
      <c r="S621" s="3"/>
      <c r="T621" s="3" t="s">
        <v>321</v>
      </c>
      <c r="U621" s="3">
        <v>1</v>
      </c>
      <c r="V621" s="3">
        <v>1529</v>
      </c>
      <c r="W621" s="3">
        <v>2560</v>
      </c>
      <c r="X621" s="3"/>
      <c r="Y621" s="17">
        <v>2554</v>
      </c>
      <c r="Z621" s="3"/>
      <c r="AA621" s="3">
        <f t="shared" si="274"/>
        <v>1529</v>
      </c>
      <c r="AB621" s="3">
        <v>33420</v>
      </c>
      <c r="AC621" s="3"/>
      <c r="AD621" s="57">
        <f t="shared" si="276"/>
        <v>34949</v>
      </c>
      <c r="AE621" s="235"/>
      <c r="AF621" s="235"/>
      <c r="AH621" s="130"/>
    </row>
    <row r="622" spans="1:35" x14ac:dyDescent="0.2">
      <c r="A622" s="3">
        <v>25</v>
      </c>
      <c r="B622" s="3" t="s">
        <v>7</v>
      </c>
      <c r="C622" s="3">
        <v>20</v>
      </c>
      <c r="D622" s="17">
        <v>163040</v>
      </c>
      <c r="E622" s="3"/>
      <c r="F622" s="3"/>
      <c r="G622" s="3"/>
      <c r="H622" s="3"/>
      <c r="I622" s="3"/>
      <c r="J622" s="3"/>
      <c r="K622" s="3"/>
      <c r="L622" s="3"/>
      <c r="M622" s="3"/>
      <c r="N622" s="161">
        <f>86755+3311</f>
        <v>90066</v>
      </c>
      <c r="O622" s="23"/>
      <c r="P622" s="3"/>
      <c r="Q622" s="42"/>
      <c r="R622" s="42"/>
      <c r="S622" s="3"/>
      <c r="T622" s="3" t="s">
        <v>321</v>
      </c>
      <c r="U622" s="3">
        <v>1.5</v>
      </c>
      <c r="V622" s="3">
        <v>1521</v>
      </c>
      <c r="W622" s="3">
        <v>2561</v>
      </c>
      <c r="X622" s="3"/>
      <c r="Y622" s="17">
        <v>2555</v>
      </c>
      <c r="Z622" s="3"/>
      <c r="AA622" s="3">
        <f t="shared" si="274"/>
        <v>2281.5</v>
      </c>
      <c r="AB622" s="3">
        <v>90066</v>
      </c>
      <c r="AC622" s="3"/>
      <c r="AD622" s="57">
        <f t="shared" si="276"/>
        <v>92347.5</v>
      </c>
      <c r="AE622" s="235"/>
      <c r="AF622" s="235"/>
    </row>
    <row r="623" spans="1:35" x14ac:dyDescent="0.2">
      <c r="A623" s="3">
        <v>26</v>
      </c>
      <c r="B623" s="3" t="s">
        <v>15</v>
      </c>
      <c r="C623" s="3">
        <v>20</v>
      </c>
      <c r="D623" s="17">
        <v>121284</v>
      </c>
      <c r="E623" s="3"/>
      <c r="F623" s="3"/>
      <c r="G623" s="3"/>
      <c r="H623" s="3"/>
      <c r="I623" s="3"/>
      <c r="J623" s="3"/>
      <c r="K623" s="3"/>
      <c r="L623" s="3"/>
      <c r="M623" s="3"/>
      <c r="N623" s="161">
        <v>56150</v>
      </c>
      <c r="O623" s="23"/>
      <c r="P623" s="3"/>
      <c r="Q623" s="42"/>
      <c r="R623" s="42"/>
      <c r="S623" s="3"/>
      <c r="T623" s="3" t="s">
        <v>321</v>
      </c>
      <c r="U623" s="3">
        <v>1</v>
      </c>
      <c r="V623" s="3">
        <v>1602</v>
      </c>
      <c r="W623" s="3">
        <v>2562</v>
      </c>
      <c r="X623" s="3"/>
      <c r="Y623" s="17">
        <v>2556</v>
      </c>
      <c r="Z623" s="3"/>
      <c r="AA623" s="3">
        <f t="shared" si="274"/>
        <v>1602</v>
      </c>
      <c r="AB623" s="3">
        <v>56150</v>
      </c>
      <c r="AC623" s="3"/>
      <c r="AD623" s="57">
        <f t="shared" si="276"/>
        <v>57752</v>
      </c>
      <c r="AE623" s="235"/>
      <c r="AF623" s="235"/>
    </row>
    <row r="624" spans="1:35" x14ac:dyDescent="0.2">
      <c r="A624" s="3">
        <v>27</v>
      </c>
      <c r="B624" s="3" t="s">
        <v>15</v>
      </c>
      <c r="C624" s="3">
        <v>20</v>
      </c>
      <c r="D624" s="17">
        <v>121284</v>
      </c>
      <c r="E624" s="3"/>
      <c r="F624" s="3"/>
      <c r="G624" s="3"/>
      <c r="H624" s="3"/>
      <c r="I624" s="3"/>
      <c r="J624" s="3"/>
      <c r="K624" s="3"/>
      <c r="L624" s="3"/>
      <c r="M624" s="3"/>
      <c r="N624" s="161">
        <v>56150</v>
      </c>
      <c r="O624" s="23"/>
      <c r="P624" s="3"/>
      <c r="Q624" s="42"/>
      <c r="R624" s="42"/>
      <c r="S624" s="3"/>
      <c r="T624" s="3" t="s">
        <v>322</v>
      </c>
      <c r="U624" s="3">
        <v>1</v>
      </c>
      <c r="V624" s="3">
        <v>1302</v>
      </c>
      <c r="W624" s="3">
        <v>2563</v>
      </c>
      <c r="X624" s="3"/>
      <c r="Y624" s="17">
        <v>2562</v>
      </c>
      <c r="Z624" s="3"/>
      <c r="AA624" s="3">
        <f t="shared" si="274"/>
        <v>1302</v>
      </c>
      <c r="AB624" s="3">
        <v>56150</v>
      </c>
      <c r="AC624" s="3"/>
      <c r="AD624" s="57">
        <f t="shared" si="276"/>
        <v>57452</v>
      </c>
      <c r="AE624" s="235"/>
      <c r="AF624" s="235"/>
      <c r="AH624" s="130"/>
    </row>
    <row r="625" spans="1:34" x14ac:dyDescent="0.2">
      <c r="A625" s="3">
        <v>28</v>
      </c>
      <c r="B625" s="3" t="s">
        <v>18</v>
      </c>
      <c r="C625" s="3">
        <v>21</v>
      </c>
      <c r="D625" s="17">
        <v>193684</v>
      </c>
      <c r="E625" s="3"/>
      <c r="F625" s="3"/>
      <c r="G625" s="3"/>
      <c r="H625" s="3"/>
      <c r="I625" s="3"/>
      <c r="J625" s="3"/>
      <c r="K625" s="3"/>
      <c r="L625" s="3"/>
      <c r="M625" s="3"/>
      <c r="N625" s="161">
        <v>122420</v>
      </c>
      <c r="O625" s="23"/>
      <c r="P625" s="3"/>
      <c r="Q625" s="42"/>
      <c r="R625" s="42"/>
      <c r="S625" s="3"/>
      <c r="T625" s="3" t="s">
        <v>322</v>
      </c>
      <c r="U625" s="3">
        <v>6.87</v>
      </c>
      <c r="V625" s="3">
        <v>1405</v>
      </c>
      <c r="W625" s="3">
        <v>2564</v>
      </c>
      <c r="X625" s="3"/>
      <c r="Y625" s="17">
        <v>2563</v>
      </c>
      <c r="Z625" s="3"/>
      <c r="AA625" s="3">
        <f t="shared" si="274"/>
        <v>9652.35</v>
      </c>
      <c r="AB625" s="3">
        <v>122420</v>
      </c>
      <c r="AC625" s="3"/>
      <c r="AD625" s="57">
        <f t="shared" si="276"/>
        <v>132072.35</v>
      </c>
      <c r="AE625" s="235"/>
      <c r="AF625" s="235"/>
    </row>
    <row r="626" spans="1:34" x14ac:dyDescent="0.2">
      <c r="A626" s="3">
        <v>29</v>
      </c>
      <c r="B626" s="3" t="s">
        <v>26</v>
      </c>
      <c r="C626" s="3">
        <v>20</v>
      </c>
      <c r="D626" s="17">
        <v>96831</v>
      </c>
      <c r="E626" s="3"/>
      <c r="F626" s="3"/>
      <c r="G626" s="3"/>
      <c r="H626" s="3"/>
      <c r="I626" s="3"/>
      <c r="J626" s="3"/>
      <c r="K626" s="3"/>
      <c r="L626" s="3"/>
      <c r="M626" s="3"/>
      <c r="N626" s="161">
        <v>53545</v>
      </c>
      <c r="O626" s="23"/>
      <c r="P626" s="3"/>
      <c r="Q626" s="42"/>
      <c r="R626" s="42"/>
      <c r="S626" s="3"/>
      <c r="T626" s="3" t="s">
        <v>323</v>
      </c>
      <c r="U626" s="3">
        <v>2.5</v>
      </c>
      <c r="V626" s="3">
        <v>1355</v>
      </c>
      <c r="W626" s="3">
        <v>2565</v>
      </c>
      <c r="X626" s="3"/>
      <c r="Y626" s="17">
        <v>2569</v>
      </c>
      <c r="Z626" s="3"/>
      <c r="AA626" s="3">
        <f t="shared" si="274"/>
        <v>3387.5</v>
      </c>
      <c r="AB626" s="3">
        <v>53545</v>
      </c>
      <c r="AC626" s="3"/>
      <c r="AD626" s="57">
        <f t="shared" si="276"/>
        <v>56932.5</v>
      </c>
      <c r="AE626" s="235"/>
      <c r="AF626" s="235"/>
      <c r="AH626" s="130"/>
    </row>
    <row r="627" spans="1:34" x14ac:dyDescent="0.2">
      <c r="A627" s="3">
        <v>30</v>
      </c>
      <c r="B627" s="3" t="s">
        <v>31</v>
      </c>
      <c r="C627" s="3">
        <v>20</v>
      </c>
      <c r="D627" s="17">
        <v>86577</v>
      </c>
      <c r="E627" s="3"/>
      <c r="F627" s="3"/>
      <c r="G627" s="3"/>
      <c r="H627" s="3"/>
      <c r="I627" s="3"/>
      <c r="J627" s="3"/>
      <c r="K627" s="3"/>
      <c r="L627" s="3"/>
      <c r="M627" s="3"/>
      <c r="N627" s="161">
        <v>43940</v>
      </c>
      <c r="O627" s="23"/>
      <c r="P627" s="3"/>
      <c r="Q627" s="42"/>
      <c r="R627" s="42"/>
      <c r="S627" s="3"/>
      <c r="T627" s="3" t="s">
        <v>323</v>
      </c>
      <c r="U627" s="3">
        <v>1</v>
      </c>
      <c r="V627" s="3">
        <v>1330</v>
      </c>
      <c r="W627" s="3">
        <v>2566</v>
      </c>
      <c r="X627" s="3"/>
      <c r="Y627" s="17">
        <v>2570</v>
      </c>
      <c r="Z627" s="3"/>
      <c r="AA627" s="3">
        <f t="shared" si="274"/>
        <v>1330</v>
      </c>
      <c r="AB627" s="3">
        <v>43940</v>
      </c>
      <c r="AC627" s="3"/>
      <c r="AD627" s="57">
        <f t="shared" si="276"/>
        <v>45270</v>
      </c>
      <c r="AE627" s="235"/>
      <c r="AF627" s="235"/>
    </row>
    <row r="628" spans="1:34" x14ac:dyDescent="0.2">
      <c r="A628" s="3">
        <v>31</v>
      </c>
      <c r="B628" s="3" t="s">
        <v>17</v>
      </c>
      <c r="C628" s="3">
        <v>20</v>
      </c>
      <c r="D628" s="17">
        <v>70361</v>
      </c>
      <c r="E628" s="3"/>
      <c r="F628" s="3"/>
      <c r="G628" s="3"/>
      <c r="H628" s="3"/>
      <c r="I628" s="3"/>
      <c r="J628" s="3"/>
      <c r="K628" s="3"/>
      <c r="L628" s="3"/>
      <c r="M628" s="3"/>
      <c r="N628" s="161">
        <v>33420</v>
      </c>
      <c r="O628" s="23"/>
      <c r="P628" s="3"/>
      <c r="Q628" s="42"/>
      <c r="R628" s="42"/>
      <c r="S628" s="3"/>
      <c r="T628" s="3" t="s">
        <v>323</v>
      </c>
      <c r="U628" s="3">
        <v>1</v>
      </c>
      <c r="V628" s="3">
        <v>1333</v>
      </c>
      <c r="W628" s="3">
        <v>2567</v>
      </c>
      <c r="X628" s="3"/>
      <c r="Y628" s="17">
        <v>2571</v>
      </c>
      <c r="Z628" s="3"/>
      <c r="AA628" s="3">
        <f t="shared" si="274"/>
        <v>1333</v>
      </c>
      <c r="AB628" s="3">
        <v>33420</v>
      </c>
      <c r="AC628" s="3"/>
      <c r="AD628" s="57">
        <f t="shared" si="276"/>
        <v>34753</v>
      </c>
      <c r="AE628" s="235"/>
      <c r="AF628" s="235"/>
    </row>
    <row r="629" spans="1:34" x14ac:dyDescent="0.2">
      <c r="A629" s="3">
        <v>32</v>
      </c>
      <c r="B629" s="3" t="s">
        <v>39</v>
      </c>
      <c r="C629" s="3">
        <v>15</v>
      </c>
      <c r="D629" s="17">
        <v>90968</v>
      </c>
      <c r="E629" s="3"/>
      <c r="F629" s="3"/>
      <c r="G629" s="3"/>
      <c r="H629" s="3"/>
      <c r="I629" s="3"/>
      <c r="J629" s="3"/>
      <c r="K629" s="3"/>
      <c r="L629" s="3"/>
      <c r="M629" s="3"/>
      <c r="N629" s="161">
        <f>57100+1225</f>
        <v>58325</v>
      </c>
      <c r="O629" s="23"/>
      <c r="P629" s="3"/>
      <c r="Q629" s="42"/>
      <c r="R629" s="42"/>
      <c r="S629" s="3"/>
      <c r="T629" s="3" t="s">
        <v>323</v>
      </c>
      <c r="U629" s="3">
        <v>1</v>
      </c>
      <c r="V629" s="3">
        <v>1115</v>
      </c>
      <c r="W629" s="3">
        <v>2568</v>
      </c>
      <c r="X629" s="3"/>
      <c r="Y629" s="17">
        <v>2572</v>
      </c>
      <c r="Z629" s="3"/>
      <c r="AA629" s="3">
        <f t="shared" si="274"/>
        <v>1115</v>
      </c>
      <c r="AB629" s="3">
        <v>58325</v>
      </c>
      <c r="AC629" s="3"/>
      <c r="AD629" s="57">
        <f t="shared" si="276"/>
        <v>59440</v>
      </c>
      <c r="AE629" s="235"/>
      <c r="AF629" s="235"/>
    </row>
    <row r="630" spans="1:34" x14ac:dyDescent="0.2">
      <c r="A630" s="3">
        <v>33</v>
      </c>
      <c r="B630" s="3" t="s">
        <v>21</v>
      </c>
      <c r="C630" s="3">
        <v>20</v>
      </c>
      <c r="D630" s="17">
        <v>104420</v>
      </c>
      <c r="E630" s="3"/>
      <c r="F630" s="3"/>
      <c r="G630" s="3"/>
      <c r="H630" s="3"/>
      <c r="I630" s="3"/>
      <c r="J630" s="3"/>
      <c r="K630" s="3"/>
      <c r="L630" s="3"/>
      <c r="M630" s="3"/>
      <c r="N630" s="161">
        <f>61400+900</f>
        <v>62300</v>
      </c>
      <c r="O630" s="23"/>
      <c r="P630" s="3"/>
      <c r="Q630" s="42"/>
      <c r="R630" s="42"/>
      <c r="S630" s="3"/>
      <c r="T630" s="3" t="s">
        <v>323</v>
      </c>
      <c r="U630" s="3">
        <v>3.83</v>
      </c>
      <c r="V630" s="3">
        <v>1455</v>
      </c>
      <c r="W630" s="3">
        <v>2569</v>
      </c>
      <c r="X630" s="3"/>
      <c r="Y630" s="17">
        <v>2576</v>
      </c>
      <c r="Z630" s="3"/>
      <c r="AA630" s="3">
        <f t="shared" si="274"/>
        <v>5572.6500000000005</v>
      </c>
      <c r="AB630" s="3">
        <v>62300</v>
      </c>
      <c r="AC630" s="3"/>
      <c r="AD630" s="57">
        <f t="shared" si="276"/>
        <v>67872.649999999994</v>
      </c>
      <c r="AE630" s="235"/>
      <c r="AF630" s="235"/>
    </row>
    <row r="631" spans="1:34" x14ac:dyDescent="0.2">
      <c r="A631" s="3">
        <v>34</v>
      </c>
      <c r="B631" s="3" t="s">
        <v>33</v>
      </c>
      <c r="C631" s="3">
        <v>20</v>
      </c>
      <c r="D631" s="17">
        <v>38831</v>
      </c>
      <c r="E631" s="3"/>
      <c r="F631" s="3"/>
      <c r="G631" s="3"/>
      <c r="H631" s="3"/>
      <c r="I631" s="3"/>
      <c r="J631" s="3"/>
      <c r="K631" s="3"/>
      <c r="L631" s="3"/>
      <c r="M631" s="3"/>
      <c r="N631" s="161">
        <v>19400</v>
      </c>
      <c r="O631" s="23"/>
      <c r="P631" s="3"/>
      <c r="Q631" s="42"/>
      <c r="R631" s="42"/>
      <c r="S631" s="3"/>
      <c r="T631" s="3" t="s">
        <v>324</v>
      </c>
      <c r="U631" s="3">
        <v>1.9</v>
      </c>
      <c r="V631" s="3">
        <v>1294</v>
      </c>
      <c r="W631" s="3">
        <v>2580</v>
      </c>
      <c r="X631" s="3"/>
      <c r="Y631" s="17">
        <v>2577</v>
      </c>
      <c r="Z631" s="3"/>
      <c r="AA631" s="3">
        <f t="shared" si="274"/>
        <v>2458.6</v>
      </c>
      <c r="AB631" s="3">
        <v>19400</v>
      </c>
      <c r="AC631" s="3"/>
      <c r="AD631" s="57">
        <f t="shared" si="276"/>
        <v>21858.6</v>
      </c>
      <c r="AE631" s="235"/>
      <c r="AF631" s="235"/>
      <c r="AH631" s="130"/>
    </row>
    <row r="632" spans="1:34" x14ac:dyDescent="0.2">
      <c r="A632" s="3">
        <v>35</v>
      </c>
      <c r="B632" s="3" t="s">
        <v>14</v>
      </c>
      <c r="C632" s="3">
        <v>20</v>
      </c>
      <c r="D632" s="17">
        <v>94935</v>
      </c>
      <c r="E632" s="3"/>
      <c r="F632" s="3"/>
      <c r="G632" s="3"/>
      <c r="H632" s="3"/>
      <c r="I632" s="3"/>
      <c r="J632" s="3"/>
      <c r="K632" s="3"/>
      <c r="L632" s="3"/>
      <c r="M632" s="3"/>
      <c r="N632" s="161">
        <v>49350</v>
      </c>
      <c r="O632" s="23"/>
      <c r="P632" s="3"/>
      <c r="Q632" s="42"/>
      <c r="R632" s="42"/>
      <c r="S632" s="3"/>
      <c r="T632" s="3" t="s">
        <v>325</v>
      </c>
      <c r="U632" s="3">
        <v>0</v>
      </c>
      <c r="V632" s="3">
        <v>1409</v>
      </c>
      <c r="W632" s="3">
        <v>2581</v>
      </c>
      <c r="X632" s="3"/>
      <c r="Y632" s="17">
        <v>2583</v>
      </c>
      <c r="Z632" s="3"/>
      <c r="AA632" s="3">
        <f t="shared" si="274"/>
        <v>0</v>
      </c>
      <c r="AB632" s="3">
        <v>49350</v>
      </c>
      <c r="AC632" s="3"/>
      <c r="AD632" s="57">
        <f t="shared" si="276"/>
        <v>49350</v>
      </c>
      <c r="AE632" s="235"/>
      <c r="AF632" s="235"/>
      <c r="AH632" s="130"/>
    </row>
    <row r="633" spans="1:34" x14ac:dyDescent="0.2">
      <c r="A633" s="3">
        <v>36</v>
      </c>
      <c r="B633" s="3" t="s">
        <v>75</v>
      </c>
      <c r="C633" s="3">
        <v>15</v>
      </c>
      <c r="D633" s="17">
        <v>107963</v>
      </c>
      <c r="E633" s="3"/>
      <c r="F633" s="3"/>
      <c r="G633" s="3"/>
      <c r="H633" s="3"/>
      <c r="I633" s="3"/>
      <c r="J633" s="3"/>
      <c r="K633" s="3"/>
      <c r="L633" s="3"/>
      <c r="M633" s="3"/>
      <c r="N633" s="161">
        <v>72740</v>
      </c>
      <c r="O633" s="23"/>
      <c r="P633" s="3"/>
      <c r="Q633" s="42"/>
      <c r="R633" s="42"/>
      <c r="S633" s="3"/>
      <c r="T633" s="3" t="s">
        <v>325</v>
      </c>
      <c r="U633" s="3">
        <v>3</v>
      </c>
      <c r="V633" s="3">
        <v>969</v>
      </c>
      <c r="W633" s="3">
        <v>2582</v>
      </c>
      <c r="X633" s="3"/>
      <c r="Y633" s="17">
        <v>2582</v>
      </c>
      <c r="Z633" s="3"/>
      <c r="AA633" s="3">
        <f t="shared" si="274"/>
        <v>2907</v>
      </c>
      <c r="AB633" s="3">
        <v>72740</v>
      </c>
      <c r="AC633" s="3"/>
      <c r="AD633" s="57">
        <f t="shared" si="276"/>
        <v>75647</v>
      </c>
      <c r="AE633" s="235"/>
      <c r="AF633" s="235"/>
    </row>
    <row r="634" spans="1:34" x14ac:dyDescent="0.2">
      <c r="A634" s="3">
        <v>37</v>
      </c>
      <c r="B634" s="3" t="s">
        <v>18</v>
      </c>
      <c r="C634" s="3">
        <v>21</v>
      </c>
      <c r="D634" s="17">
        <v>193684</v>
      </c>
      <c r="E634" s="3"/>
      <c r="F634" s="3"/>
      <c r="G634" s="3"/>
      <c r="H634" s="3"/>
      <c r="I634" s="3"/>
      <c r="J634" s="3"/>
      <c r="K634" s="3"/>
      <c r="L634" s="3"/>
      <c r="M634" s="3"/>
      <c r="N634" s="161">
        <v>122420</v>
      </c>
      <c r="O634" s="23"/>
      <c r="P634" s="3"/>
      <c r="Q634" s="42"/>
      <c r="R634" s="42"/>
      <c r="S634" s="3"/>
      <c r="T634" s="3" t="s">
        <v>326</v>
      </c>
      <c r="U634" s="3">
        <v>6.86</v>
      </c>
      <c r="V634" s="3">
        <v>1331</v>
      </c>
      <c r="W634" s="3">
        <v>2583</v>
      </c>
      <c r="X634" s="3"/>
      <c r="Y634" s="17">
        <v>2584</v>
      </c>
      <c r="Z634" s="3"/>
      <c r="AA634" s="3">
        <f t="shared" si="274"/>
        <v>9130.66</v>
      </c>
      <c r="AB634" s="3">
        <v>122420</v>
      </c>
      <c r="AC634" s="3"/>
      <c r="AD634" s="57">
        <f t="shared" si="276"/>
        <v>131550.66</v>
      </c>
      <c r="AE634" s="235"/>
      <c r="AF634" s="235"/>
    </row>
    <row r="635" spans="1:34" x14ac:dyDescent="0.2">
      <c r="A635" s="3">
        <v>38</v>
      </c>
      <c r="B635" s="3" t="s">
        <v>35</v>
      </c>
      <c r="C635" s="3">
        <v>9</v>
      </c>
      <c r="D635" s="17">
        <v>12289</v>
      </c>
      <c r="E635" s="3"/>
      <c r="F635" s="3"/>
      <c r="G635" s="3"/>
      <c r="H635" s="3"/>
      <c r="I635" s="3"/>
      <c r="J635" s="3"/>
      <c r="K635" s="3"/>
      <c r="L635" s="3"/>
      <c r="M635" s="3"/>
      <c r="N635" s="161">
        <v>9000</v>
      </c>
      <c r="O635" s="23"/>
      <c r="P635" s="3"/>
      <c r="Q635" s="42"/>
      <c r="R635" s="42"/>
      <c r="S635" s="3"/>
      <c r="T635" s="3" t="s">
        <v>326</v>
      </c>
      <c r="U635" s="3">
        <v>1.25</v>
      </c>
      <c r="V635" s="3">
        <v>620</v>
      </c>
      <c r="W635" s="3">
        <v>2584</v>
      </c>
      <c r="X635" s="3"/>
      <c r="Y635" s="17">
        <v>2585</v>
      </c>
      <c r="Z635" s="3"/>
      <c r="AA635" s="3">
        <f t="shared" si="274"/>
        <v>775</v>
      </c>
      <c r="AB635" s="3">
        <v>9000</v>
      </c>
      <c r="AC635" s="3"/>
      <c r="AD635" s="57">
        <f t="shared" si="276"/>
        <v>9775</v>
      </c>
      <c r="AE635" s="235"/>
      <c r="AF635" s="235"/>
    </row>
    <row r="636" spans="1:34" x14ac:dyDescent="0.2">
      <c r="A636" s="3">
        <v>39</v>
      </c>
      <c r="B636" s="3" t="s">
        <v>7</v>
      </c>
      <c r="C636" s="3">
        <v>20</v>
      </c>
      <c r="D636" s="17">
        <v>163040</v>
      </c>
      <c r="E636" s="3"/>
      <c r="F636" s="3"/>
      <c r="G636" s="3"/>
      <c r="H636" s="3"/>
      <c r="I636" s="3"/>
      <c r="J636" s="3"/>
      <c r="K636" s="3"/>
      <c r="L636" s="3"/>
      <c r="M636" s="3"/>
      <c r="N636" s="161">
        <f>85000+1755+3311</f>
        <v>90066</v>
      </c>
      <c r="O636" s="23"/>
      <c r="P636" s="3"/>
      <c r="Q636" s="42"/>
      <c r="R636" s="42"/>
      <c r="S636" s="3"/>
      <c r="T636" s="3" t="s">
        <v>326</v>
      </c>
      <c r="U636" s="3">
        <v>1.5</v>
      </c>
      <c r="V636" s="3">
        <v>1592</v>
      </c>
      <c r="W636" s="3">
        <v>2585</v>
      </c>
      <c r="X636" s="3"/>
      <c r="Y636" s="17">
        <v>2586</v>
      </c>
      <c r="Z636" s="3"/>
      <c r="AA636" s="3">
        <f t="shared" si="274"/>
        <v>2388</v>
      </c>
      <c r="AB636" s="3">
        <v>90066</v>
      </c>
      <c r="AC636" s="3"/>
      <c r="AD636" s="57">
        <f t="shared" ref="AD636:AD641" si="277">AA636+AB636</f>
        <v>92454</v>
      </c>
      <c r="AE636" s="235"/>
      <c r="AF636" s="235"/>
    </row>
    <row r="637" spans="1:34" x14ac:dyDescent="0.2">
      <c r="A637" s="3">
        <v>40</v>
      </c>
      <c r="B637" s="3" t="s">
        <v>19</v>
      </c>
      <c r="C637" s="3">
        <v>20</v>
      </c>
      <c r="D637" s="17">
        <v>71404</v>
      </c>
      <c r="E637" s="3"/>
      <c r="F637" s="3"/>
      <c r="G637" s="3"/>
      <c r="H637" s="3"/>
      <c r="I637" s="3"/>
      <c r="J637" s="3"/>
      <c r="K637" s="3"/>
      <c r="L637" s="3"/>
      <c r="M637" s="3"/>
      <c r="N637" s="161">
        <v>32440</v>
      </c>
      <c r="O637" s="23"/>
      <c r="P637" s="3"/>
      <c r="Q637" s="42"/>
      <c r="R637" s="42"/>
      <c r="S637" s="3"/>
      <c r="T637" s="3" t="s">
        <v>326</v>
      </c>
      <c r="U637" s="3">
        <v>1</v>
      </c>
      <c r="V637" s="3">
        <v>1286</v>
      </c>
      <c r="W637" s="3">
        <v>2586</v>
      </c>
      <c r="X637" s="3"/>
      <c r="Y637" s="17">
        <v>2587</v>
      </c>
      <c r="Z637" s="3"/>
      <c r="AA637" s="3">
        <f t="shared" si="274"/>
        <v>1286</v>
      </c>
      <c r="AB637" s="3">
        <v>32440</v>
      </c>
      <c r="AC637" s="3"/>
      <c r="AD637" s="57">
        <f t="shared" si="277"/>
        <v>33726</v>
      </c>
      <c r="AE637" s="235"/>
      <c r="AF637" s="235"/>
    </row>
    <row r="638" spans="1:34" x14ac:dyDescent="0.2">
      <c r="A638" s="3">
        <v>41</v>
      </c>
      <c r="B638" s="3" t="s">
        <v>15</v>
      </c>
      <c r="C638" s="3">
        <v>20</v>
      </c>
      <c r="D638" s="17">
        <v>121284</v>
      </c>
      <c r="E638" s="3"/>
      <c r="F638" s="3"/>
      <c r="G638" s="3"/>
      <c r="H638" s="3"/>
      <c r="I638" s="3"/>
      <c r="J638" s="3"/>
      <c r="K638" s="3"/>
      <c r="L638" s="3"/>
      <c r="M638" s="3"/>
      <c r="N638" s="161">
        <v>56150</v>
      </c>
      <c r="O638" s="23"/>
      <c r="P638" s="3"/>
      <c r="Q638" s="42"/>
      <c r="R638" s="42"/>
      <c r="S638" s="3"/>
      <c r="T638" s="3" t="s">
        <v>326</v>
      </c>
      <c r="U638" s="3">
        <v>1</v>
      </c>
      <c r="V638" s="3">
        <v>1604</v>
      </c>
      <c r="W638" s="3">
        <v>2587</v>
      </c>
      <c r="X638" s="3"/>
      <c r="Y638" s="17">
        <v>2588</v>
      </c>
      <c r="Z638" s="3"/>
      <c r="AA638" s="3">
        <f t="shared" si="274"/>
        <v>1604</v>
      </c>
      <c r="AB638" s="3">
        <v>56150</v>
      </c>
      <c r="AC638" s="3"/>
      <c r="AD638" s="57">
        <f t="shared" si="277"/>
        <v>57754</v>
      </c>
      <c r="AE638" s="235"/>
      <c r="AF638" s="235"/>
    </row>
    <row r="639" spans="1:34" x14ac:dyDescent="0.2">
      <c r="A639" s="3">
        <v>42</v>
      </c>
      <c r="B639" s="3" t="s">
        <v>17</v>
      </c>
      <c r="C639" s="3">
        <v>20</v>
      </c>
      <c r="D639" s="17">
        <v>70361</v>
      </c>
      <c r="E639" s="3"/>
      <c r="F639" s="3"/>
      <c r="G639" s="3"/>
      <c r="H639" s="3"/>
      <c r="I639" s="3"/>
      <c r="J639" s="3"/>
      <c r="K639" s="3"/>
      <c r="L639" s="3"/>
      <c r="M639" s="3"/>
      <c r="N639" s="161">
        <v>33420</v>
      </c>
      <c r="O639" s="23"/>
      <c r="P639" s="3"/>
      <c r="Q639" s="42"/>
      <c r="R639" s="42"/>
      <c r="S639" s="3"/>
      <c r="T639" s="3" t="s">
        <v>327</v>
      </c>
      <c r="U639" s="3">
        <v>1</v>
      </c>
      <c r="V639" s="3">
        <v>1410</v>
      </c>
      <c r="W639" s="3">
        <v>2588</v>
      </c>
      <c r="X639" s="3"/>
      <c r="Y639" s="17">
        <v>2606</v>
      </c>
      <c r="Z639" s="3"/>
      <c r="AA639" s="3">
        <f t="shared" si="274"/>
        <v>1410</v>
      </c>
      <c r="AB639" s="3">
        <v>33420</v>
      </c>
      <c r="AC639" s="3"/>
      <c r="AD639" s="57">
        <f t="shared" si="277"/>
        <v>34830</v>
      </c>
      <c r="AE639" s="235"/>
      <c r="AF639" s="235"/>
      <c r="AH639" s="130"/>
    </row>
    <row r="640" spans="1:34" x14ac:dyDescent="0.2">
      <c r="A640" s="3">
        <v>43</v>
      </c>
      <c r="B640" s="3" t="s">
        <v>31</v>
      </c>
      <c r="C640" s="3">
        <v>20</v>
      </c>
      <c r="D640" s="17">
        <v>86577</v>
      </c>
      <c r="E640" s="3"/>
      <c r="F640" s="3"/>
      <c r="G640" s="3"/>
      <c r="H640" s="3"/>
      <c r="I640" s="3"/>
      <c r="J640" s="3"/>
      <c r="K640" s="3"/>
      <c r="L640" s="3"/>
      <c r="M640" s="3"/>
      <c r="N640" s="161">
        <v>43940</v>
      </c>
      <c r="O640" s="23"/>
      <c r="P640" s="3"/>
      <c r="Q640" s="42"/>
      <c r="R640" s="42"/>
      <c r="S640" s="3"/>
      <c r="T640" s="3" t="s">
        <v>327</v>
      </c>
      <c r="U640" s="3">
        <v>1</v>
      </c>
      <c r="V640" s="3">
        <v>1367</v>
      </c>
      <c r="W640" s="3">
        <v>2589</v>
      </c>
      <c r="X640" s="3"/>
      <c r="Y640" s="17">
        <v>2607</v>
      </c>
      <c r="Z640" s="3"/>
      <c r="AA640" s="3">
        <f t="shared" si="274"/>
        <v>1367</v>
      </c>
      <c r="AB640" s="3">
        <v>43940</v>
      </c>
      <c r="AC640" s="3"/>
      <c r="AD640" s="36">
        <f t="shared" si="277"/>
        <v>45307</v>
      </c>
      <c r="AE640" s="232"/>
      <c r="AF640" s="232"/>
    </row>
    <row r="641" spans="1:40" x14ac:dyDescent="0.2">
      <c r="A641" s="3">
        <v>44</v>
      </c>
      <c r="B641" s="3" t="s">
        <v>62</v>
      </c>
      <c r="C641" s="3">
        <v>20</v>
      </c>
      <c r="D641" s="17">
        <v>58409</v>
      </c>
      <c r="E641" s="3"/>
      <c r="F641" s="3"/>
      <c r="G641" s="3"/>
      <c r="H641" s="3"/>
      <c r="I641" s="3"/>
      <c r="J641" s="3"/>
      <c r="K641" s="3"/>
      <c r="L641" s="3"/>
      <c r="M641" s="3"/>
      <c r="N641" s="161">
        <v>27600</v>
      </c>
      <c r="O641" s="23"/>
      <c r="P641" s="3"/>
      <c r="Q641" s="42"/>
      <c r="R641" s="42"/>
      <c r="S641" s="3"/>
      <c r="T641" s="3" t="s">
        <v>328</v>
      </c>
      <c r="U641" s="3">
        <v>2</v>
      </c>
      <c r="V641" s="3">
        <v>1292</v>
      </c>
      <c r="W641" s="3">
        <v>2640</v>
      </c>
      <c r="X641" s="3"/>
      <c r="Y641" s="17">
        <v>2631</v>
      </c>
      <c r="Z641" s="3"/>
      <c r="AA641" s="3">
        <f t="shared" si="274"/>
        <v>2584</v>
      </c>
      <c r="AB641" s="3">
        <v>27600</v>
      </c>
      <c r="AC641" s="3"/>
      <c r="AD641" s="36">
        <f t="shared" si="277"/>
        <v>30184</v>
      </c>
      <c r="AE641" s="232"/>
      <c r="AF641" s="232"/>
    </row>
    <row r="642" spans="1:40" x14ac:dyDescent="0.2">
      <c r="A642" s="3">
        <v>45</v>
      </c>
      <c r="B642" s="3" t="s">
        <v>35</v>
      </c>
      <c r="C642" s="3">
        <v>9</v>
      </c>
      <c r="D642" s="17">
        <v>12289</v>
      </c>
      <c r="E642" s="3"/>
      <c r="F642" s="3"/>
      <c r="G642" s="3"/>
      <c r="H642" s="3"/>
      <c r="I642" s="3"/>
      <c r="J642" s="3"/>
      <c r="K642" s="3"/>
      <c r="L642" s="3"/>
      <c r="M642" s="3"/>
      <c r="N642" s="161">
        <v>9000</v>
      </c>
      <c r="O642" s="23"/>
      <c r="P642" s="3"/>
      <c r="Q642" s="42"/>
      <c r="R642" s="42"/>
      <c r="S642" s="3"/>
      <c r="T642" s="3" t="s">
        <v>329</v>
      </c>
      <c r="U642" s="3">
        <v>1.25</v>
      </c>
      <c r="V642" s="3">
        <v>615</v>
      </c>
      <c r="W642" s="3">
        <v>2641</v>
      </c>
      <c r="X642" s="3"/>
      <c r="Y642" s="17">
        <v>2632</v>
      </c>
      <c r="Z642" s="3"/>
      <c r="AA642" s="3">
        <f t="shared" si="274"/>
        <v>768.75</v>
      </c>
      <c r="AB642" s="3">
        <v>9000</v>
      </c>
      <c r="AC642" s="3"/>
      <c r="AD642" s="36">
        <f t="shared" ref="AD642:AD654" si="278">AA642+AB642</f>
        <v>9768.75</v>
      </c>
      <c r="AE642" s="232"/>
      <c r="AF642" s="232"/>
    </row>
    <row r="643" spans="1:40" x14ac:dyDescent="0.2">
      <c r="A643" s="3">
        <v>46</v>
      </c>
      <c r="B643" s="3" t="s">
        <v>14</v>
      </c>
      <c r="C643" s="3">
        <v>20</v>
      </c>
      <c r="D643" s="17">
        <v>94935</v>
      </c>
      <c r="E643" s="3"/>
      <c r="F643" s="3"/>
      <c r="G643" s="3"/>
      <c r="H643" s="3"/>
      <c r="I643" s="3"/>
      <c r="J643" s="3"/>
      <c r="K643" s="3"/>
      <c r="L643" s="3"/>
      <c r="M643" s="3"/>
      <c r="N643" s="161">
        <v>49360</v>
      </c>
      <c r="O643" s="23"/>
      <c r="P643" s="3"/>
      <c r="Q643" s="42"/>
      <c r="R643" s="42"/>
      <c r="S643" s="3"/>
      <c r="T643" s="3" t="s">
        <v>329</v>
      </c>
      <c r="U643" s="3">
        <v>0</v>
      </c>
      <c r="V643" s="3">
        <v>1635</v>
      </c>
      <c r="W643" s="3">
        <v>2642</v>
      </c>
      <c r="X643" s="3"/>
      <c r="Y643" s="17">
        <v>2633</v>
      </c>
      <c r="Z643" s="3"/>
      <c r="AA643" s="3">
        <f t="shared" si="274"/>
        <v>0</v>
      </c>
      <c r="AB643" s="3">
        <v>49360</v>
      </c>
      <c r="AC643" s="3"/>
      <c r="AD643" s="36">
        <f t="shared" si="278"/>
        <v>49360</v>
      </c>
      <c r="AE643" s="232"/>
      <c r="AF643" s="232"/>
    </row>
    <row r="644" spans="1:40" x14ac:dyDescent="0.2">
      <c r="A644" s="3">
        <v>47</v>
      </c>
      <c r="B644" s="3" t="s">
        <v>33</v>
      </c>
      <c r="C644" s="3">
        <v>20</v>
      </c>
      <c r="D644" s="17">
        <v>38831</v>
      </c>
      <c r="E644" s="3"/>
      <c r="F644" s="3"/>
      <c r="G644" s="3"/>
      <c r="H644" s="3"/>
      <c r="I644" s="3"/>
      <c r="J644" s="3"/>
      <c r="K644" s="3"/>
      <c r="L644" s="3"/>
      <c r="M644" s="3"/>
      <c r="N644" s="161">
        <v>19400</v>
      </c>
      <c r="O644" s="23"/>
      <c r="P644" s="3"/>
      <c r="Q644" s="42"/>
      <c r="R644" s="42"/>
      <c r="S644" s="3"/>
      <c r="T644" s="3" t="s">
        <v>329</v>
      </c>
      <c r="U644" s="3">
        <v>1.9</v>
      </c>
      <c r="V644" s="3">
        <v>1337</v>
      </c>
      <c r="W644" s="3">
        <v>2643</v>
      </c>
      <c r="X644" s="3"/>
      <c r="Y644" s="17">
        <v>2634</v>
      </c>
      <c r="Z644" s="3"/>
      <c r="AA644" s="3">
        <f t="shared" si="274"/>
        <v>2540.2999999999997</v>
      </c>
      <c r="AB644" s="3">
        <v>19400</v>
      </c>
      <c r="AC644" s="3"/>
      <c r="AD644" s="36">
        <f t="shared" si="278"/>
        <v>21940.3</v>
      </c>
      <c r="AE644" s="232"/>
      <c r="AF644" s="232"/>
    </row>
    <row r="645" spans="1:40" s="149" customFormat="1" x14ac:dyDescent="0.2">
      <c r="A645" s="147">
        <v>48</v>
      </c>
      <c r="B645" s="144" t="s">
        <v>13</v>
      </c>
      <c r="C645" s="147">
        <v>20</v>
      </c>
      <c r="D645" s="158">
        <v>77117</v>
      </c>
      <c r="E645" s="147"/>
      <c r="F645" s="147"/>
      <c r="G645" s="147"/>
      <c r="H645" s="147"/>
      <c r="I645" s="147"/>
      <c r="J645" s="147"/>
      <c r="K645" s="147"/>
      <c r="L645" s="147"/>
      <c r="M645" s="147"/>
      <c r="N645" s="158">
        <v>40843</v>
      </c>
      <c r="O645" s="147"/>
      <c r="P645" s="147"/>
      <c r="Q645" s="148"/>
      <c r="R645" s="148"/>
      <c r="S645" s="147"/>
      <c r="T645" s="147" t="s">
        <v>329</v>
      </c>
      <c r="U645" s="147">
        <v>1</v>
      </c>
      <c r="V645" s="147">
        <v>1356</v>
      </c>
      <c r="W645" s="147">
        <v>2644</v>
      </c>
      <c r="X645" s="147"/>
      <c r="Y645" s="158">
        <v>2635</v>
      </c>
      <c r="Z645" s="147"/>
      <c r="AA645" s="147">
        <f t="shared" si="274"/>
        <v>1356</v>
      </c>
      <c r="AB645" s="147">
        <f>37790+3053</f>
        <v>40843</v>
      </c>
      <c r="AC645" s="147"/>
      <c r="AD645" s="36">
        <f t="shared" si="278"/>
        <v>42199</v>
      </c>
      <c r="AE645" s="232"/>
      <c r="AF645" s="232"/>
      <c r="AL645" s="82"/>
      <c r="AM645" s="82"/>
      <c r="AN645" s="82"/>
    </row>
    <row r="646" spans="1:40" x14ac:dyDescent="0.2">
      <c r="A646" s="3">
        <v>49</v>
      </c>
      <c r="B646" s="3" t="s">
        <v>19</v>
      </c>
      <c r="C646" s="3">
        <v>20</v>
      </c>
      <c r="D646" s="17">
        <v>71404</v>
      </c>
      <c r="E646" s="3"/>
      <c r="F646" s="3"/>
      <c r="G646" s="3"/>
      <c r="H646" s="3"/>
      <c r="I646" s="3"/>
      <c r="J646" s="3"/>
      <c r="K646" s="3"/>
      <c r="L646" s="3"/>
      <c r="M646" s="3"/>
      <c r="N646" s="161">
        <v>32440</v>
      </c>
      <c r="O646" s="23"/>
      <c r="P646" s="3"/>
      <c r="Q646" s="42"/>
      <c r="R646" s="42"/>
      <c r="S646" s="3"/>
      <c r="T646" s="3" t="s">
        <v>329</v>
      </c>
      <c r="U646" s="3">
        <v>1</v>
      </c>
      <c r="V646" s="3">
        <v>1379</v>
      </c>
      <c r="W646" s="3">
        <v>2645</v>
      </c>
      <c r="X646" s="3"/>
      <c r="Y646" s="17">
        <v>2636</v>
      </c>
      <c r="Z646" s="3"/>
      <c r="AA646" s="3">
        <f t="shared" si="274"/>
        <v>1379</v>
      </c>
      <c r="AB646" s="3">
        <v>32440</v>
      </c>
      <c r="AC646" s="3"/>
      <c r="AD646" s="36">
        <f t="shared" si="278"/>
        <v>33819</v>
      </c>
      <c r="AE646" s="232"/>
      <c r="AF646" s="232"/>
    </row>
    <row r="647" spans="1:40" x14ac:dyDescent="0.2">
      <c r="A647" s="3">
        <v>50</v>
      </c>
      <c r="B647" s="3" t="s">
        <v>18</v>
      </c>
      <c r="C647" s="3">
        <v>21</v>
      </c>
      <c r="D647" s="17">
        <v>193684</v>
      </c>
      <c r="E647" s="3"/>
      <c r="F647" s="3"/>
      <c r="G647" s="3"/>
      <c r="H647" s="3"/>
      <c r="I647" s="3"/>
      <c r="J647" s="3"/>
      <c r="K647" s="3"/>
      <c r="L647" s="3"/>
      <c r="M647" s="3"/>
      <c r="N647" s="161">
        <v>122420</v>
      </c>
      <c r="O647" s="23"/>
      <c r="P647" s="3"/>
      <c r="Q647" s="42"/>
      <c r="R647" s="42"/>
      <c r="S647" s="3"/>
      <c r="T647" s="3" t="s">
        <v>330</v>
      </c>
      <c r="U647" s="3">
        <v>6.86</v>
      </c>
      <c r="V647" s="3">
        <v>1358</v>
      </c>
      <c r="W647" s="3">
        <v>2646</v>
      </c>
      <c r="X647" s="3"/>
      <c r="Y647" s="17">
        <v>2637</v>
      </c>
      <c r="Z647" s="3"/>
      <c r="AA647" s="3">
        <f t="shared" si="274"/>
        <v>9315.880000000001</v>
      </c>
      <c r="AB647" s="3">
        <v>122420</v>
      </c>
      <c r="AC647" s="3"/>
      <c r="AD647" s="36">
        <f t="shared" si="278"/>
        <v>131735.88</v>
      </c>
      <c r="AE647" s="232"/>
      <c r="AF647" s="232"/>
    </row>
    <row r="648" spans="1:40" x14ac:dyDescent="0.2">
      <c r="A648" s="3">
        <v>51</v>
      </c>
      <c r="B648" s="3" t="s">
        <v>17</v>
      </c>
      <c r="C648" s="3">
        <v>20</v>
      </c>
      <c r="D648" s="17">
        <v>70361</v>
      </c>
      <c r="E648" s="3"/>
      <c r="F648" s="3"/>
      <c r="G648" s="3"/>
      <c r="H648" s="3"/>
      <c r="I648" s="3"/>
      <c r="J648" s="3"/>
      <c r="K648" s="3"/>
      <c r="L648" s="3"/>
      <c r="M648" s="3"/>
      <c r="N648" s="161">
        <v>33420</v>
      </c>
      <c r="O648" s="23"/>
      <c r="P648" s="3"/>
      <c r="Q648" s="42"/>
      <c r="R648" s="42"/>
      <c r="S648" s="3"/>
      <c r="T648" s="3" t="s">
        <v>335</v>
      </c>
      <c r="U648" s="3">
        <v>1</v>
      </c>
      <c r="V648" s="3">
        <v>1485</v>
      </c>
      <c r="W648" s="3">
        <v>2647</v>
      </c>
      <c r="X648" s="3"/>
      <c r="Y648" s="17">
        <v>2647</v>
      </c>
      <c r="Z648" s="3"/>
      <c r="AA648" s="3">
        <f t="shared" si="274"/>
        <v>1485</v>
      </c>
      <c r="AB648" s="3">
        <v>33420</v>
      </c>
      <c r="AC648" s="3"/>
      <c r="AD648" s="57">
        <f t="shared" si="278"/>
        <v>34905</v>
      </c>
      <c r="AE648" s="235"/>
      <c r="AF648" s="235"/>
      <c r="AH648" s="130"/>
    </row>
    <row r="649" spans="1:40" x14ac:dyDescent="0.2">
      <c r="A649" s="3">
        <v>52</v>
      </c>
      <c r="B649" s="3" t="s">
        <v>22</v>
      </c>
      <c r="C649" s="3">
        <v>20</v>
      </c>
      <c r="D649" s="17">
        <v>109404</v>
      </c>
      <c r="E649" s="3"/>
      <c r="F649" s="3"/>
      <c r="G649" s="3"/>
      <c r="H649" s="3"/>
      <c r="I649" s="3"/>
      <c r="J649" s="3"/>
      <c r="K649" s="3"/>
      <c r="L649" s="3"/>
      <c r="M649" s="3"/>
      <c r="N649" s="161">
        <v>55175</v>
      </c>
      <c r="O649" s="23"/>
      <c r="P649" s="3"/>
      <c r="Q649" s="42"/>
      <c r="R649" s="42"/>
      <c r="S649" s="3"/>
      <c r="T649" s="3" t="s">
        <v>335</v>
      </c>
      <c r="U649" s="3">
        <v>1.25</v>
      </c>
      <c r="V649" s="3">
        <v>1420</v>
      </c>
      <c r="W649" s="3">
        <v>2648</v>
      </c>
      <c r="X649" s="3"/>
      <c r="Y649" s="17">
        <v>2648</v>
      </c>
      <c r="Z649" s="3"/>
      <c r="AA649" s="3">
        <f t="shared" si="274"/>
        <v>1775</v>
      </c>
      <c r="AB649" s="3">
        <f>55175+1206</f>
        <v>56381</v>
      </c>
      <c r="AC649" s="3"/>
      <c r="AD649" s="57">
        <f t="shared" si="278"/>
        <v>58156</v>
      </c>
      <c r="AE649" s="235"/>
      <c r="AF649" s="235"/>
    </row>
    <row r="650" spans="1:40" x14ac:dyDescent="0.2">
      <c r="A650" s="3">
        <v>53</v>
      </c>
      <c r="B650" s="3" t="s">
        <v>62</v>
      </c>
      <c r="C650" s="3">
        <v>20</v>
      </c>
      <c r="D650" s="17">
        <v>58409</v>
      </c>
      <c r="E650" s="3"/>
      <c r="F650" s="3"/>
      <c r="G650" s="3"/>
      <c r="H650" s="3"/>
      <c r="I650" s="3"/>
      <c r="J650" s="3"/>
      <c r="K650" s="3"/>
      <c r="L650" s="3"/>
      <c r="M650" s="3"/>
      <c r="N650" s="161">
        <v>27600</v>
      </c>
      <c r="O650" s="23"/>
      <c r="P650" s="3"/>
      <c r="Q650" s="42"/>
      <c r="R650" s="42"/>
      <c r="S650" s="3"/>
      <c r="T650" s="3" t="s">
        <v>336</v>
      </c>
      <c r="U650" s="3">
        <v>2</v>
      </c>
      <c r="V650" s="3">
        <v>1285</v>
      </c>
      <c r="W650" s="3">
        <v>2649</v>
      </c>
      <c r="X650" s="3"/>
      <c r="Y650" s="17">
        <v>2658</v>
      </c>
      <c r="Z650" s="3"/>
      <c r="AA650" s="3">
        <f t="shared" si="274"/>
        <v>2570</v>
      </c>
      <c r="AB650" s="3">
        <v>27600</v>
      </c>
      <c r="AC650" s="3"/>
      <c r="AD650" s="57">
        <f t="shared" si="278"/>
        <v>30170</v>
      </c>
      <c r="AE650" s="235"/>
      <c r="AF650" s="235"/>
    </row>
    <row r="651" spans="1:40" x14ac:dyDescent="0.2">
      <c r="A651" s="3">
        <v>54</v>
      </c>
      <c r="B651" s="3" t="s">
        <v>14</v>
      </c>
      <c r="C651" s="3">
        <v>20</v>
      </c>
      <c r="D651" s="17">
        <v>94935</v>
      </c>
      <c r="E651" s="3"/>
      <c r="F651" s="3"/>
      <c r="G651" s="3"/>
      <c r="H651" s="3"/>
      <c r="I651" s="3"/>
      <c r="J651" s="3"/>
      <c r="K651" s="3"/>
      <c r="L651" s="3"/>
      <c r="M651" s="3"/>
      <c r="N651" s="161">
        <v>49350</v>
      </c>
      <c r="O651" s="23"/>
      <c r="P651" s="3"/>
      <c r="Q651" s="42"/>
      <c r="R651" s="42"/>
      <c r="S651" s="3"/>
      <c r="T651" s="3" t="s">
        <v>336</v>
      </c>
      <c r="U651" s="3">
        <v>0</v>
      </c>
      <c r="V651" s="3">
        <v>1425</v>
      </c>
      <c r="W651" s="3">
        <v>2659</v>
      </c>
      <c r="X651" s="3"/>
      <c r="Y651" s="17">
        <v>2680</v>
      </c>
      <c r="Z651" s="3"/>
      <c r="AA651" s="3">
        <f t="shared" si="274"/>
        <v>0</v>
      </c>
      <c r="AB651" s="3">
        <v>49350</v>
      </c>
      <c r="AC651" s="3"/>
      <c r="AD651" s="23">
        <f t="shared" si="278"/>
        <v>49350</v>
      </c>
      <c r="AE651" s="28"/>
      <c r="AF651" s="28"/>
    </row>
    <row r="652" spans="1:40" x14ac:dyDescent="0.2">
      <c r="A652" s="3">
        <v>55</v>
      </c>
      <c r="B652" s="3" t="s">
        <v>38</v>
      </c>
      <c r="C652" s="3">
        <v>9</v>
      </c>
      <c r="D652" s="17">
        <v>12770</v>
      </c>
      <c r="E652" s="3"/>
      <c r="F652" s="3"/>
      <c r="G652" s="3"/>
      <c r="H652" s="3"/>
      <c r="I652" s="3"/>
      <c r="J652" s="3"/>
      <c r="K652" s="3"/>
      <c r="L652" s="3"/>
      <c r="M652" s="3"/>
      <c r="N652" s="161">
        <v>10616</v>
      </c>
      <c r="O652" s="23"/>
      <c r="P652" s="3"/>
      <c r="Q652" s="42"/>
      <c r="R652" s="42"/>
      <c r="S652" s="3"/>
      <c r="T652" s="3" t="s">
        <v>336</v>
      </c>
      <c r="U652" s="3">
        <v>1</v>
      </c>
      <c r="V652" s="3">
        <v>616</v>
      </c>
      <c r="W652" s="3">
        <v>2681</v>
      </c>
      <c r="X652" s="3"/>
      <c r="Y652" s="17">
        <v>2660</v>
      </c>
      <c r="Z652" s="3"/>
      <c r="AA652" s="3">
        <f>U652*V652</f>
        <v>616</v>
      </c>
      <c r="AB652" s="3">
        <v>10000</v>
      </c>
      <c r="AC652" s="3"/>
      <c r="AD652" s="23">
        <f t="shared" si="278"/>
        <v>10616</v>
      </c>
      <c r="AE652" s="28"/>
      <c r="AF652" s="28"/>
    </row>
    <row r="653" spans="1:40" x14ac:dyDescent="0.2">
      <c r="A653" s="3">
        <v>56</v>
      </c>
      <c r="B653" s="3" t="s">
        <v>35</v>
      </c>
      <c r="C653" s="3">
        <v>9</v>
      </c>
      <c r="D653" s="17">
        <v>12290</v>
      </c>
      <c r="E653" s="3"/>
      <c r="F653" s="3"/>
      <c r="G653" s="3"/>
      <c r="H653" s="3"/>
      <c r="I653" s="3"/>
      <c r="J653" s="3"/>
      <c r="K653" s="3"/>
      <c r="L653" s="3"/>
      <c r="M653" s="3"/>
      <c r="N653" s="161">
        <v>9000</v>
      </c>
      <c r="O653" s="23"/>
      <c r="P653" s="3"/>
      <c r="Q653" s="42"/>
      <c r="R653" s="42"/>
      <c r="S653" s="3"/>
      <c r="T653" s="3" t="s">
        <v>336</v>
      </c>
      <c r="U653" s="3">
        <v>1.25</v>
      </c>
      <c r="V653" s="3">
        <v>632</v>
      </c>
      <c r="W653" s="3">
        <v>2682</v>
      </c>
      <c r="X653" s="3"/>
      <c r="Y653" s="17">
        <v>2661</v>
      </c>
      <c r="Z653" s="3"/>
      <c r="AA653" s="3">
        <f>U653*V653</f>
        <v>790</v>
      </c>
      <c r="AB653" s="3">
        <v>9000</v>
      </c>
      <c r="AC653" s="3"/>
      <c r="AD653" s="23">
        <f t="shared" si="278"/>
        <v>9790</v>
      </c>
      <c r="AE653" s="28"/>
      <c r="AF653" s="28"/>
    </row>
    <row r="654" spans="1:40" x14ac:dyDescent="0.2">
      <c r="A654" s="3">
        <v>57</v>
      </c>
      <c r="B654" s="3" t="s">
        <v>15</v>
      </c>
      <c r="C654" s="3">
        <v>20</v>
      </c>
      <c r="D654" s="17">
        <v>121284</v>
      </c>
      <c r="E654" s="3"/>
      <c r="F654" s="3"/>
      <c r="G654" s="3"/>
      <c r="H654" s="3"/>
      <c r="I654" s="3"/>
      <c r="J654" s="3"/>
      <c r="K654" s="3"/>
      <c r="L654" s="3"/>
      <c r="M654" s="3"/>
      <c r="N654" s="161">
        <v>56150</v>
      </c>
      <c r="O654" s="23"/>
      <c r="P654" s="3"/>
      <c r="Q654" s="42"/>
      <c r="R654" s="42"/>
      <c r="S654" s="3"/>
      <c r="T654" s="3" t="s">
        <v>337</v>
      </c>
      <c r="U654" s="3">
        <v>1</v>
      </c>
      <c r="V654" s="3">
        <v>1595</v>
      </c>
      <c r="W654" s="3">
        <v>2700</v>
      </c>
      <c r="X654" s="3"/>
      <c r="Y654" s="17">
        <v>2679</v>
      </c>
      <c r="Z654" s="3"/>
      <c r="AA654" s="3">
        <f>U654*V654</f>
        <v>1595</v>
      </c>
      <c r="AB654" s="3">
        <v>56150</v>
      </c>
      <c r="AC654" s="3"/>
      <c r="AD654" s="36">
        <f t="shared" si="278"/>
        <v>57745</v>
      </c>
      <c r="AE654" s="232"/>
      <c r="AF654" s="232"/>
      <c r="AH654" s="130"/>
    </row>
    <row r="655" spans="1:40" x14ac:dyDescent="0.2">
      <c r="A655" s="3"/>
      <c r="B655" s="3"/>
      <c r="C655" s="38">
        <f>SUBTOTAL(9,C598:C654)</f>
        <v>1080</v>
      </c>
      <c r="D655" s="17"/>
      <c r="E655" s="3"/>
      <c r="F655" s="3"/>
      <c r="G655" s="3"/>
      <c r="H655" s="3"/>
      <c r="I655" s="3"/>
      <c r="J655" s="3"/>
      <c r="K655" s="3"/>
      <c r="L655" s="3"/>
      <c r="M655" s="3"/>
      <c r="N655" s="229">
        <f>SUM(N598:N654)</f>
        <v>2914014</v>
      </c>
      <c r="O655" s="144"/>
      <c r="P655" s="144"/>
      <c r="Q655" s="230"/>
      <c r="R655" s="230"/>
      <c r="S655" s="144"/>
      <c r="T655" s="144"/>
      <c r="U655" s="144"/>
      <c r="V655" s="144"/>
      <c r="W655" s="144"/>
      <c r="X655" s="144"/>
      <c r="Y655" s="229"/>
      <c r="Z655" s="144"/>
      <c r="AA655" s="144">
        <f>SUM(AA598:AA654)</f>
        <v>135219.44</v>
      </c>
      <c r="AB655" s="3"/>
      <c r="AC655" s="3"/>
      <c r="AD655" s="2">
        <f>SUBTOTAL(9,AD598:AD654)</f>
        <v>3050743.44</v>
      </c>
      <c r="AE655" s="110"/>
      <c r="AF655" s="110"/>
      <c r="AG655" s="150">
        <v>3085465</v>
      </c>
      <c r="AH655" s="150">
        <f>AG655-AD655</f>
        <v>34721.560000000056</v>
      </c>
      <c r="AJ655" s="130"/>
    </row>
    <row r="656" spans="1:40" x14ac:dyDescent="0.2">
      <c r="A656" s="3"/>
      <c r="B656" s="3"/>
      <c r="C656" s="3"/>
      <c r="D656" s="17"/>
      <c r="E656" s="3"/>
      <c r="F656" s="3"/>
      <c r="G656" s="3"/>
      <c r="H656" s="3"/>
      <c r="I656" s="3"/>
      <c r="J656" s="3"/>
      <c r="K656" s="3"/>
      <c r="L656" s="3"/>
      <c r="M656" s="3"/>
      <c r="N656" s="161"/>
      <c r="O656" s="23"/>
      <c r="P656" s="3"/>
      <c r="Q656" s="42"/>
      <c r="R656" s="42"/>
      <c r="S656" s="3"/>
      <c r="T656" s="3"/>
      <c r="U656" s="3"/>
      <c r="V656" s="3"/>
      <c r="W656" s="3"/>
      <c r="X656" s="3"/>
      <c r="Y656" s="17"/>
      <c r="Z656" s="3"/>
      <c r="AA656" s="3"/>
      <c r="AB656" s="3"/>
      <c r="AC656" s="3"/>
      <c r="AD656" s="23"/>
      <c r="AE656" s="28"/>
      <c r="AF656" s="28"/>
    </row>
    <row r="657" spans="1:33" x14ac:dyDescent="0.2">
      <c r="A657" s="3"/>
      <c r="B657" s="146">
        <v>41821</v>
      </c>
      <c r="C657" s="3"/>
      <c r="D657" s="17"/>
      <c r="E657" s="3"/>
      <c r="F657" s="3"/>
      <c r="G657" s="3"/>
      <c r="H657" s="3"/>
      <c r="I657" s="3"/>
      <c r="J657" s="3"/>
      <c r="K657" s="3"/>
      <c r="L657" s="3"/>
      <c r="M657" s="3"/>
      <c r="N657" s="161"/>
      <c r="O657" s="23"/>
      <c r="P657" s="3"/>
      <c r="Q657" s="42"/>
      <c r="R657" s="42"/>
      <c r="S657" s="3"/>
      <c r="T657" s="3"/>
      <c r="U657" s="3"/>
      <c r="V657" s="3"/>
      <c r="W657" s="3"/>
      <c r="X657" s="3"/>
      <c r="Y657" s="17"/>
      <c r="Z657" s="3"/>
      <c r="AA657" s="3"/>
      <c r="AB657" s="3"/>
      <c r="AC657" s="3"/>
      <c r="AD657" s="23"/>
      <c r="AE657" s="28"/>
      <c r="AF657" s="28"/>
    </row>
    <row r="658" spans="1:33" ht="38.25" x14ac:dyDescent="0.2">
      <c r="A658" s="144"/>
      <c r="B658" s="145" t="s">
        <v>0</v>
      </c>
      <c r="C658" s="145" t="s">
        <v>339</v>
      </c>
      <c r="D658" s="178" t="s">
        <v>126</v>
      </c>
      <c r="E658" s="3"/>
      <c r="F658" s="3"/>
      <c r="G658" s="3"/>
      <c r="H658" s="3"/>
      <c r="I658" s="3"/>
      <c r="J658" s="3"/>
      <c r="K658" s="3"/>
      <c r="L658" s="3"/>
      <c r="M658" s="3"/>
      <c r="N658" s="178" t="s">
        <v>340</v>
      </c>
      <c r="O658" s="23"/>
      <c r="P658" s="3"/>
      <c r="Q658" s="42"/>
      <c r="R658" s="42"/>
      <c r="S658" s="3"/>
      <c r="T658" s="145" t="s">
        <v>341</v>
      </c>
      <c r="U658" s="145" t="s">
        <v>345</v>
      </c>
      <c r="V658" s="145" t="s">
        <v>342</v>
      </c>
      <c r="W658" s="145" t="s">
        <v>348</v>
      </c>
      <c r="X658" s="145"/>
      <c r="Y658" s="209" t="s">
        <v>343</v>
      </c>
      <c r="Z658" s="145"/>
      <c r="AA658" s="145" t="s">
        <v>272</v>
      </c>
      <c r="AB658" s="145" t="s">
        <v>346</v>
      </c>
      <c r="AC658" s="145"/>
      <c r="AD658" s="63" t="s">
        <v>347</v>
      </c>
      <c r="AE658" s="234"/>
      <c r="AF658" s="234"/>
      <c r="AG658" s="54"/>
    </row>
    <row r="659" spans="1:33" x14ac:dyDescent="0.2">
      <c r="A659" s="3">
        <v>1</v>
      </c>
      <c r="B659" s="3" t="s">
        <v>26</v>
      </c>
      <c r="C659" s="3">
        <v>20</v>
      </c>
      <c r="D659" s="17">
        <v>96831</v>
      </c>
      <c r="E659" s="3"/>
      <c r="F659" s="3"/>
      <c r="G659" s="3"/>
      <c r="H659" s="3"/>
      <c r="I659" s="3"/>
      <c r="J659" s="3"/>
      <c r="K659" s="3"/>
      <c r="L659" s="3"/>
      <c r="M659" s="3"/>
      <c r="N659" s="161">
        <f>52060+1485</f>
        <v>53545</v>
      </c>
      <c r="O659" s="23"/>
      <c r="P659" s="3"/>
      <c r="Q659" s="42"/>
      <c r="R659" s="42"/>
      <c r="S659" s="3"/>
      <c r="T659" s="92">
        <v>41646</v>
      </c>
      <c r="U659" s="3">
        <v>2.5</v>
      </c>
      <c r="V659" s="3">
        <v>1393</v>
      </c>
      <c r="W659" s="3">
        <v>2683</v>
      </c>
      <c r="X659" s="3"/>
      <c r="Y659" s="17">
        <v>2696</v>
      </c>
      <c r="Z659" s="3"/>
      <c r="AA659" s="3">
        <f>U659*V659</f>
        <v>3482.5</v>
      </c>
      <c r="AB659" s="3">
        <v>53545</v>
      </c>
      <c r="AC659" s="3"/>
      <c r="AD659" s="57">
        <f t="shared" ref="AD659:AD673" si="279">AA659+AB659</f>
        <v>57027.5</v>
      </c>
      <c r="AE659" s="235"/>
      <c r="AF659" s="235"/>
      <c r="AG659" s="55">
        <f>N659-AB659</f>
        <v>0</v>
      </c>
    </row>
    <row r="660" spans="1:33" x14ac:dyDescent="0.2">
      <c r="A660" s="3">
        <v>2</v>
      </c>
      <c r="B660" s="3" t="s">
        <v>17</v>
      </c>
      <c r="C660" s="3">
        <v>20</v>
      </c>
      <c r="D660" s="17">
        <v>70361</v>
      </c>
      <c r="E660" s="3"/>
      <c r="F660" s="3"/>
      <c r="G660" s="3"/>
      <c r="H660" s="3"/>
      <c r="I660" s="3"/>
      <c r="J660" s="3"/>
      <c r="K660" s="3"/>
      <c r="L660" s="3"/>
      <c r="M660" s="3"/>
      <c r="N660" s="161">
        <v>33420</v>
      </c>
      <c r="O660" s="23"/>
      <c r="P660" s="3"/>
      <c r="Q660" s="42"/>
      <c r="R660" s="42"/>
      <c r="S660" s="3"/>
      <c r="T660" s="92">
        <v>41646</v>
      </c>
      <c r="U660" s="3">
        <v>1</v>
      </c>
      <c r="V660" s="3">
        <v>1650</v>
      </c>
      <c r="W660" s="3">
        <v>2684</v>
      </c>
      <c r="X660" s="3"/>
      <c r="Y660" s="17">
        <v>2697</v>
      </c>
      <c r="Z660" s="3"/>
      <c r="AA660" s="3">
        <f>U660*V660</f>
        <v>1650</v>
      </c>
      <c r="AB660" s="3">
        <v>33420</v>
      </c>
      <c r="AC660" s="3"/>
      <c r="AD660" s="36">
        <f t="shared" si="279"/>
        <v>35070</v>
      </c>
      <c r="AE660" s="232"/>
      <c r="AF660" s="232"/>
      <c r="AG660" s="55">
        <f t="shared" ref="AG660:AG722" si="280">N660-AB660</f>
        <v>0</v>
      </c>
    </row>
    <row r="661" spans="1:33" x14ac:dyDescent="0.2">
      <c r="A661" s="3">
        <v>3</v>
      </c>
      <c r="B661" s="3" t="s">
        <v>19</v>
      </c>
      <c r="C661" s="3">
        <v>20</v>
      </c>
      <c r="D661" s="17">
        <v>71404</v>
      </c>
      <c r="E661" s="3"/>
      <c r="F661" s="3"/>
      <c r="G661" s="3"/>
      <c r="H661" s="3"/>
      <c r="I661" s="3"/>
      <c r="J661" s="3"/>
      <c r="K661" s="3"/>
      <c r="L661" s="3"/>
      <c r="M661" s="3"/>
      <c r="N661" s="161">
        <v>32440</v>
      </c>
      <c r="O661" s="23"/>
      <c r="P661" s="3"/>
      <c r="Q661" s="42"/>
      <c r="R661" s="42"/>
      <c r="S661" s="3"/>
      <c r="T661" s="92">
        <v>41646</v>
      </c>
      <c r="U661" s="3">
        <v>1</v>
      </c>
      <c r="V661" s="3">
        <v>1430</v>
      </c>
      <c r="W661" s="3">
        <v>2685</v>
      </c>
      <c r="X661" s="3"/>
      <c r="Y661" s="17">
        <v>2698</v>
      </c>
      <c r="Z661" s="3"/>
      <c r="AA661" s="3">
        <f>U661*V661</f>
        <v>1430</v>
      </c>
      <c r="AB661" s="3">
        <v>32440</v>
      </c>
      <c r="AC661" s="3"/>
      <c r="AD661" s="36">
        <f t="shared" si="279"/>
        <v>33870</v>
      </c>
      <c r="AE661" s="232"/>
      <c r="AF661" s="232"/>
      <c r="AG661" s="55">
        <f t="shared" si="280"/>
        <v>0</v>
      </c>
    </row>
    <row r="662" spans="1:33" x14ac:dyDescent="0.2">
      <c r="A662" s="3">
        <v>4</v>
      </c>
      <c r="B662" s="3" t="s">
        <v>35</v>
      </c>
      <c r="C662" s="3">
        <v>15</v>
      </c>
      <c r="D662" s="17">
        <v>20483</v>
      </c>
      <c r="E662" s="3"/>
      <c r="F662" s="3"/>
      <c r="G662" s="3"/>
      <c r="H662" s="3"/>
      <c r="I662" s="3"/>
      <c r="J662" s="3"/>
      <c r="K662" s="3"/>
      <c r="L662" s="3"/>
      <c r="M662" s="3"/>
      <c r="N662" s="161">
        <v>10690</v>
      </c>
      <c r="O662" s="23"/>
      <c r="P662" s="3"/>
      <c r="Q662" s="42"/>
      <c r="R662" s="42"/>
      <c r="S662" s="3"/>
      <c r="T662" s="92">
        <v>41677</v>
      </c>
      <c r="U662" s="3">
        <v>1.25</v>
      </c>
      <c r="V662" s="3">
        <v>1071</v>
      </c>
      <c r="W662" s="3">
        <v>2686</v>
      </c>
      <c r="X662" s="3"/>
      <c r="Y662" s="17">
        <v>2700</v>
      </c>
      <c r="Z662" s="3"/>
      <c r="AA662" s="3">
        <f>U662*V662</f>
        <v>1338.75</v>
      </c>
      <c r="AB662" s="3">
        <v>10690</v>
      </c>
      <c r="AC662" s="3"/>
      <c r="AD662" s="36">
        <f t="shared" si="279"/>
        <v>12028.75</v>
      </c>
      <c r="AE662" s="232"/>
      <c r="AF662" s="232"/>
      <c r="AG662" s="55">
        <f t="shared" si="280"/>
        <v>0</v>
      </c>
    </row>
    <row r="663" spans="1:33" x14ac:dyDescent="0.2">
      <c r="A663" s="3">
        <v>5</v>
      </c>
      <c r="B663" s="3" t="s">
        <v>31</v>
      </c>
      <c r="C663" s="3">
        <v>20</v>
      </c>
      <c r="D663" s="17">
        <v>86577</v>
      </c>
      <c r="E663" s="3"/>
      <c r="F663" s="3"/>
      <c r="G663" s="3"/>
      <c r="H663" s="3"/>
      <c r="I663" s="3"/>
      <c r="J663" s="3"/>
      <c r="K663" s="3"/>
      <c r="L663" s="3"/>
      <c r="M663" s="3"/>
      <c r="N663" s="161">
        <v>43940</v>
      </c>
      <c r="O663" s="23"/>
      <c r="P663" s="3"/>
      <c r="Q663" s="42"/>
      <c r="R663" s="42"/>
      <c r="S663" s="3"/>
      <c r="T663" s="92">
        <v>41677</v>
      </c>
      <c r="U663" s="3">
        <v>1</v>
      </c>
      <c r="V663" s="3">
        <v>1627</v>
      </c>
      <c r="W663" s="3">
        <v>2687</v>
      </c>
      <c r="X663" s="3"/>
      <c r="Y663" s="17">
        <v>2701</v>
      </c>
      <c r="Z663" s="3"/>
      <c r="AA663" s="3">
        <f>U663*V663</f>
        <v>1627</v>
      </c>
      <c r="AB663" s="23">
        <v>43940</v>
      </c>
      <c r="AC663" s="23"/>
      <c r="AD663" s="36">
        <f t="shared" si="279"/>
        <v>45567</v>
      </c>
      <c r="AE663" s="232"/>
      <c r="AF663" s="232"/>
      <c r="AG663" s="55">
        <f t="shared" si="280"/>
        <v>0</v>
      </c>
    </row>
    <row r="664" spans="1:33" x14ac:dyDescent="0.2">
      <c r="A664" s="3">
        <v>6</v>
      </c>
      <c r="B664" s="3" t="s">
        <v>21</v>
      </c>
      <c r="C664" s="3">
        <v>27</v>
      </c>
      <c r="D664" s="17">
        <v>140967</v>
      </c>
      <c r="E664" s="3"/>
      <c r="F664" s="3"/>
      <c r="G664" s="3"/>
      <c r="H664" s="3"/>
      <c r="I664" s="3"/>
      <c r="J664" s="3"/>
      <c r="K664" s="3"/>
      <c r="L664" s="3"/>
      <c r="M664" s="3"/>
      <c r="N664" s="17">
        <v>84105</v>
      </c>
      <c r="O664" s="23"/>
      <c r="P664" s="3"/>
      <c r="Q664" s="42"/>
      <c r="R664" s="42"/>
      <c r="S664" s="3"/>
      <c r="T664" s="92">
        <v>41677</v>
      </c>
      <c r="U664" s="3">
        <v>2.5</v>
      </c>
      <c r="V664" s="3">
        <v>2144</v>
      </c>
      <c r="W664" s="3">
        <v>2688</v>
      </c>
      <c r="X664" s="3"/>
      <c r="Y664" s="17">
        <v>2702</v>
      </c>
      <c r="Z664" s="3"/>
      <c r="AA664" s="3">
        <f>(U664*V664)+2000</f>
        <v>7360</v>
      </c>
      <c r="AB664" s="3">
        <v>84105</v>
      </c>
      <c r="AC664" s="3"/>
      <c r="AD664" s="36">
        <f t="shared" si="279"/>
        <v>91465</v>
      </c>
      <c r="AE664" s="232"/>
      <c r="AF664" s="232"/>
      <c r="AG664" s="55">
        <f t="shared" si="280"/>
        <v>0</v>
      </c>
    </row>
    <row r="665" spans="1:33" x14ac:dyDescent="0.2">
      <c r="A665" s="3">
        <v>7</v>
      </c>
      <c r="B665" s="3" t="s">
        <v>7</v>
      </c>
      <c r="C665" s="3">
        <v>20</v>
      </c>
      <c r="D665" s="17">
        <v>163040</v>
      </c>
      <c r="E665" s="3"/>
      <c r="F665" s="3"/>
      <c r="G665" s="3"/>
      <c r="H665" s="3"/>
      <c r="I665" s="3"/>
      <c r="J665" s="3"/>
      <c r="K665" s="3"/>
      <c r="L665" s="3"/>
      <c r="M665" s="3"/>
      <c r="N665" s="161">
        <v>93000</v>
      </c>
      <c r="O665" s="23"/>
      <c r="P665" s="3"/>
      <c r="Q665" s="42"/>
      <c r="R665" s="42"/>
      <c r="S665" s="3"/>
      <c r="T665" s="92">
        <v>41705</v>
      </c>
      <c r="U665" s="3">
        <v>1.5</v>
      </c>
      <c r="V665" s="3">
        <v>1461</v>
      </c>
      <c r="W665" s="3">
        <v>2689</v>
      </c>
      <c r="X665" s="3"/>
      <c r="Y665" s="17">
        <v>2703</v>
      </c>
      <c r="Z665" s="3"/>
      <c r="AA665" s="3">
        <f t="shared" ref="AA665:AA678" si="281">U665*V665</f>
        <v>2191.5</v>
      </c>
      <c r="AB665" s="3">
        <v>93000</v>
      </c>
      <c r="AC665" s="3"/>
      <c r="AD665" s="57">
        <f t="shared" si="279"/>
        <v>95191.5</v>
      </c>
      <c r="AE665" s="235"/>
      <c r="AF665" s="235"/>
      <c r="AG665" s="55">
        <f t="shared" si="280"/>
        <v>0</v>
      </c>
    </row>
    <row r="666" spans="1:33" x14ac:dyDescent="0.2">
      <c r="A666" s="3">
        <v>8</v>
      </c>
      <c r="B666" s="3" t="s">
        <v>7</v>
      </c>
      <c r="C666" s="3">
        <v>20</v>
      </c>
      <c r="D666" s="17">
        <v>163040</v>
      </c>
      <c r="E666" s="23">
        <v>93000</v>
      </c>
      <c r="F666" s="92">
        <v>41705</v>
      </c>
      <c r="G666" s="3"/>
      <c r="H666" s="3"/>
      <c r="I666" s="3"/>
      <c r="J666" s="3"/>
      <c r="K666" s="3"/>
      <c r="L666" s="3"/>
      <c r="M666" s="3"/>
      <c r="N666" s="161">
        <v>93000</v>
      </c>
      <c r="O666" s="23"/>
      <c r="P666" s="3"/>
      <c r="Q666" s="42"/>
      <c r="R666" s="42"/>
      <c r="S666" s="3"/>
      <c r="T666" s="92">
        <v>41705</v>
      </c>
      <c r="U666" s="3">
        <v>1.5</v>
      </c>
      <c r="V666" s="3">
        <v>1484</v>
      </c>
      <c r="W666" s="3">
        <v>2710</v>
      </c>
      <c r="X666" s="3"/>
      <c r="Y666" s="17">
        <v>2704</v>
      </c>
      <c r="Z666" s="3"/>
      <c r="AA666" s="3">
        <f t="shared" si="281"/>
        <v>2226</v>
      </c>
      <c r="AB666" s="3">
        <v>93000</v>
      </c>
      <c r="AC666" s="3"/>
      <c r="AD666" s="36">
        <f t="shared" si="279"/>
        <v>95226</v>
      </c>
      <c r="AE666" s="232"/>
      <c r="AF666" s="232"/>
      <c r="AG666" s="55">
        <f t="shared" si="280"/>
        <v>0</v>
      </c>
    </row>
    <row r="667" spans="1:33" x14ac:dyDescent="0.2">
      <c r="A667" s="3">
        <v>9</v>
      </c>
      <c r="B667" s="3" t="s">
        <v>32</v>
      </c>
      <c r="C667" s="3">
        <v>20</v>
      </c>
      <c r="D667" s="17">
        <v>59193</v>
      </c>
      <c r="E667" s="3"/>
      <c r="F667" s="3"/>
      <c r="G667" s="3"/>
      <c r="H667" s="3"/>
      <c r="I667" s="3"/>
      <c r="J667" s="3"/>
      <c r="K667" s="3"/>
      <c r="L667" s="3"/>
      <c r="M667" s="3"/>
      <c r="N667" s="161">
        <v>31662</v>
      </c>
      <c r="O667" s="23"/>
      <c r="P667" s="3"/>
      <c r="Q667" s="42"/>
      <c r="R667" s="42"/>
      <c r="S667" s="3"/>
      <c r="T667" s="92">
        <v>41705</v>
      </c>
      <c r="U667" s="3">
        <v>1.5</v>
      </c>
      <c r="V667" s="3">
        <v>1496</v>
      </c>
      <c r="W667" s="3">
        <v>2711</v>
      </c>
      <c r="X667" s="3"/>
      <c r="Y667" s="17">
        <v>2705</v>
      </c>
      <c r="Z667" s="3"/>
      <c r="AA667" s="3">
        <f t="shared" si="281"/>
        <v>2244</v>
      </c>
      <c r="AB667" s="3">
        <v>31662</v>
      </c>
      <c r="AC667" s="3"/>
      <c r="AD667" s="36">
        <f t="shared" si="279"/>
        <v>33906</v>
      </c>
      <c r="AE667" s="232"/>
      <c r="AF667" s="232"/>
      <c r="AG667" s="55">
        <f t="shared" si="280"/>
        <v>0</v>
      </c>
    </row>
    <row r="668" spans="1:33" x14ac:dyDescent="0.2">
      <c r="A668" s="3">
        <v>10</v>
      </c>
      <c r="B668" s="3" t="s">
        <v>349</v>
      </c>
      <c r="C668" s="3">
        <v>20</v>
      </c>
      <c r="D668" s="17">
        <v>143951</v>
      </c>
      <c r="E668" s="3"/>
      <c r="F668" s="3"/>
      <c r="G668" s="3"/>
      <c r="H668" s="3"/>
      <c r="I668" s="3"/>
      <c r="J668" s="3"/>
      <c r="K668" s="3"/>
      <c r="L668" s="3"/>
      <c r="M668" s="3"/>
      <c r="N668" s="161">
        <v>85990</v>
      </c>
      <c r="O668" s="23"/>
      <c r="P668" s="3"/>
      <c r="Q668" s="42"/>
      <c r="R668" s="42"/>
      <c r="S668" s="3"/>
      <c r="T668" s="92">
        <v>41705</v>
      </c>
      <c r="U668" s="3">
        <v>3</v>
      </c>
      <c r="V668" s="3">
        <v>1298</v>
      </c>
      <c r="W668" s="3">
        <v>2712</v>
      </c>
      <c r="X668" s="3"/>
      <c r="Y668" s="17">
        <v>2706</v>
      </c>
      <c r="Z668" s="3"/>
      <c r="AA668" s="3">
        <f t="shared" si="281"/>
        <v>3894</v>
      </c>
      <c r="AB668" s="3">
        <v>85990</v>
      </c>
      <c r="AC668" s="3"/>
      <c r="AD668" s="36">
        <f t="shared" si="279"/>
        <v>89884</v>
      </c>
      <c r="AE668" s="232"/>
      <c r="AF668" s="232"/>
      <c r="AG668" s="55">
        <f t="shared" si="280"/>
        <v>0</v>
      </c>
    </row>
    <row r="669" spans="1:33" x14ac:dyDescent="0.2">
      <c r="A669" s="3">
        <v>11</v>
      </c>
      <c r="B669" s="3" t="s">
        <v>350</v>
      </c>
      <c r="C669" s="3">
        <v>16</v>
      </c>
      <c r="D669" s="17">
        <v>75948</v>
      </c>
      <c r="E669" s="3"/>
      <c r="F669" s="3"/>
      <c r="G669" s="3"/>
      <c r="H669" s="3"/>
      <c r="I669" s="3"/>
      <c r="J669" s="3"/>
      <c r="K669" s="3"/>
      <c r="L669" s="3"/>
      <c r="M669" s="3"/>
      <c r="N669" s="161">
        <v>39480</v>
      </c>
      <c r="O669" s="23"/>
      <c r="P669" s="3"/>
      <c r="Q669" s="42"/>
      <c r="R669" s="42"/>
      <c r="S669" s="3"/>
      <c r="T669" s="92">
        <v>41705</v>
      </c>
      <c r="U669" s="3">
        <v>0</v>
      </c>
      <c r="V669" s="3">
        <v>1033</v>
      </c>
      <c r="W669" s="3">
        <v>2713</v>
      </c>
      <c r="X669" s="3"/>
      <c r="Y669" s="17">
        <v>2707</v>
      </c>
      <c r="Z669" s="3"/>
      <c r="AA669" s="3">
        <f t="shared" si="281"/>
        <v>0</v>
      </c>
      <c r="AB669" s="3">
        <v>39480</v>
      </c>
      <c r="AC669" s="3"/>
      <c r="AD669" s="36">
        <f t="shared" si="279"/>
        <v>39480</v>
      </c>
      <c r="AE669" s="232"/>
      <c r="AF669" s="232"/>
      <c r="AG669" s="55">
        <f t="shared" si="280"/>
        <v>0</v>
      </c>
    </row>
    <row r="670" spans="1:33" x14ac:dyDescent="0.2">
      <c r="A670" s="3">
        <v>12</v>
      </c>
      <c r="B670" s="3" t="s">
        <v>38</v>
      </c>
      <c r="C670" s="3">
        <v>9</v>
      </c>
      <c r="D670" s="17">
        <v>12770</v>
      </c>
      <c r="E670" s="3"/>
      <c r="F670" s="3"/>
      <c r="G670" s="3"/>
      <c r="H670" s="3"/>
      <c r="I670" s="3"/>
      <c r="J670" s="3"/>
      <c r="K670" s="3"/>
      <c r="L670" s="3"/>
      <c r="M670" s="3"/>
      <c r="N670" s="161">
        <v>10000</v>
      </c>
      <c r="O670" s="23"/>
      <c r="P670" s="3"/>
      <c r="Q670" s="42"/>
      <c r="R670" s="42"/>
      <c r="S670" s="3"/>
      <c r="T670" s="92">
        <v>41736</v>
      </c>
      <c r="U670" s="3">
        <v>1</v>
      </c>
      <c r="V670" s="3">
        <v>625</v>
      </c>
      <c r="W670" s="3">
        <v>2714</v>
      </c>
      <c r="X670" s="3"/>
      <c r="Y670" s="17">
        <v>2722</v>
      </c>
      <c r="Z670" s="3"/>
      <c r="AA670" s="3">
        <f t="shared" si="281"/>
        <v>625</v>
      </c>
      <c r="AB670" s="3">
        <v>10000</v>
      </c>
      <c r="AC670" s="3"/>
      <c r="AD670" s="57">
        <f t="shared" si="279"/>
        <v>10625</v>
      </c>
      <c r="AE670" s="235"/>
      <c r="AF670" s="235"/>
      <c r="AG670" s="55">
        <f t="shared" si="280"/>
        <v>0</v>
      </c>
    </row>
    <row r="671" spans="1:33" x14ac:dyDescent="0.2">
      <c r="A671" s="3">
        <v>13</v>
      </c>
      <c r="B671" s="3" t="s">
        <v>37</v>
      </c>
      <c r="C671" s="3">
        <v>16</v>
      </c>
      <c r="D671" s="17">
        <v>92220</v>
      </c>
      <c r="E671" s="3"/>
      <c r="F671" s="3"/>
      <c r="G671" s="3"/>
      <c r="H671" s="3"/>
      <c r="I671" s="3"/>
      <c r="J671" s="3"/>
      <c r="K671" s="3"/>
      <c r="L671" s="3"/>
      <c r="M671" s="3"/>
      <c r="N671" s="161">
        <v>65490</v>
      </c>
      <c r="O671" s="23"/>
      <c r="P671" s="3"/>
      <c r="Q671" s="42"/>
      <c r="R671" s="42"/>
      <c r="S671" s="3"/>
      <c r="T671" s="92">
        <v>41736</v>
      </c>
      <c r="U671" s="3">
        <v>3</v>
      </c>
      <c r="V671" s="3">
        <v>1025</v>
      </c>
      <c r="W671" s="3">
        <v>2740</v>
      </c>
      <c r="X671" s="3"/>
      <c r="Y671" s="17">
        <v>2723</v>
      </c>
      <c r="Z671" s="3"/>
      <c r="AA671" s="3">
        <f t="shared" si="281"/>
        <v>3075</v>
      </c>
      <c r="AB671" s="3">
        <v>65490</v>
      </c>
      <c r="AC671" s="3"/>
      <c r="AD671" s="57">
        <f t="shared" si="279"/>
        <v>68565</v>
      </c>
      <c r="AE671" s="235"/>
      <c r="AF671" s="235"/>
      <c r="AG671" s="55">
        <f t="shared" si="280"/>
        <v>0</v>
      </c>
    </row>
    <row r="672" spans="1:33" x14ac:dyDescent="0.2">
      <c r="A672" s="3">
        <v>14</v>
      </c>
      <c r="B672" s="3" t="s">
        <v>14</v>
      </c>
      <c r="C672" s="3">
        <v>16</v>
      </c>
      <c r="D672" s="17">
        <v>75948</v>
      </c>
      <c r="E672" s="3"/>
      <c r="F672" s="3"/>
      <c r="G672" s="3"/>
      <c r="H672" s="3"/>
      <c r="I672" s="3"/>
      <c r="J672" s="3"/>
      <c r="K672" s="3"/>
      <c r="L672" s="3"/>
      <c r="M672" s="3"/>
      <c r="N672" s="161">
        <v>39480</v>
      </c>
      <c r="O672" s="23"/>
      <c r="P672" s="3"/>
      <c r="Q672" s="42"/>
      <c r="R672" s="42"/>
      <c r="S672" s="3"/>
      <c r="T672" s="92">
        <v>41766</v>
      </c>
      <c r="U672" s="3">
        <v>0</v>
      </c>
      <c r="V672" s="3">
        <v>1189</v>
      </c>
      <c r="W672" s="3">
        <v>2762</v>
      </c>
      <c r="X672" s="3"/>
      <c r="Y672" s="17">
        <v>2724</v>
      </c>
      <c r="Z672" s="3"/>
      <c r="AA672" s="3">
        <f t="shared" si="281"/>
        <v>0</v>
      </c>
      <c r="AB672" s="3">
        <v>39480</v>
      </c>
      <c r="AC672" s="3"/>
      <c r="AD672" s="57">
        <f t="shared" si="279"/>
        <v>39480</v>
      </c>
      <c r="AE672" s="235"/>
      <c r="AF672" s="235"/>
      <c r="AG672" s="55">
        <f t="shared" si="280"/>
        <v>0</v>
      </c>
    </row>
    <row r="673" spans="1:33" x14ac:dyDescent="0.2">
      <c r="A673" s="3">
        <v>15</v>
      </c>
      <c r="B673" s="3" t="s">
        <v>16</v>
      </c>
      <c r="C673" s="3">
        <v>20</v>
      </c>
      <c r="D673" s="17">
        <v>138257</v>
      </c>
      <c r="E673" s="3"/>
      <c r="F673" s="3"/>
      <c r="G673" s="3"/>
      <c r="H673" s="3"/>
      <c r="I673" s="3"/>
      <c r="J673" s="3"/>
      <c r="K673" s="3"/>
      <c r="L673" s="3"/>
      <c r="M673" s="3"/>
      <c r="N673" s="161">
        <v>72490</v>
      </c>
      <c r="O673" s="23"/>
      <c r="P673" s="3"/>
      <c r="Q673" s="42"/>
      <c r="R673" s="42"/>
      <c r="S673" s="3"/>
      <c r="T673" s="92">
        <v>41827</v>
      </c>
      <c r="U673" s="3">
        <v>3.25</v>
      </c>
      <c r="V673" s="3">
        <v>1709</v>
      </c>
      <c r="W673" s="3">
        <v>2741</v>
      </c>
      <c r="X673" s="3"/>
      <c r="Y673" s="17">
        <v>2725</v>
      </c>
      <c r="Z673" s="3"/>
      <c r="AA673" s="3">
        <f t="shared" si="281"/>
        <v>5554.25</v>
      </c>
      <c r="AB673" s="3">
        <v>72490</v>
      </c>
      <c r="AC673" s="3"/>
      <c r="AD673" s="36">
        <f t="shared" si="279"/>
        <v>78044.25</v>
      </c>
      <c r="AE673" s="232"/>
      <c r="AF673" s="232"/>
      <c r="AG673" s="55">
        <f t="shared" si="280"/>
        <v>0</v>
      </c>
    </row>
    <row r="674" spans="1:33" x14ac:dyDescent="0.2">
      <c r="A674" s="3">
        <v>16</v>
      </c>
      <c r="B674" s="3" t="s">
        <v>18</v>
      </c>
      <c r="C674" s="3">
        <v>21</v>
      </c>
      <c r="D674" s="17">
        <v>184461</v>
      </c>
      <c r="E674" s="3"/>
      <c r="F674" s="3"/>
      <c r="G674" s="3"/>
      <c r="H674" s="3"/>
      <c r="I674" s="3"/>
      <c r="J674" s="3"/>
      <c r="K674" s="3"/>
      <c r="L674" s="3"/>
      <c r="M674" s="3"/>
      <c r="N674" s="161">
        <v>122420</v>
      </c>
      <c r="O674" s="23"/>
      <c r="P674" s="3"/>
      <c r="Q674" s="42"/>
      <c r="R674" s="42"/>
      <c r="S674" s="3"/>
      <c r="T674" s="92">
        <v>41858</v>
      </c>
      <c r="U674" s="3">
        <v>6.86</v>
      </c>
      <c r="V674" s="3">
        <v>1386</v>
      </c>
      <c r="W674" s="3">
        <v>2760</v>
      </c>
      <c r="X674" s="3"/>
      <c r="Y674" s="17">
        <v>2740</v>
      </c>
      <c r="Z674" s="3"/>
      <c r="AA674" s="3">
        <f t="shared" si="281"/>
        <v>9507.9600000000009</v>
      </c>
      <c r="AB674" s="3">
        <v>122420</v>
      </c>
      <c r="AC674" s="3"/>
      <c r="AD674" s="57">
        <f t="shared" ref="AD674:AD679" si="282">AA674+AB674</f>
        <v>131927.96</v>
      </c>
      <c r="AE674" s="235"/>
      <c r="AF674" s="235"/>
      <c r="AG674" s="55">
        <f t="shared" si="280"/>
        <v>0</v>
      </c>
    </row>
    <row r="675" spans="1:33" x14ac:dyDescent="0.2">
      <c r="A675" s="3">
        <v>17</v>
      </c>
      <c r="B675" s="3" t="s">
        <v>15</v>
      </c>
      <c r="C675" s="3">
        <v>20</v>
      </c>
      <c r="D675" s="17">
        <v>121284</v>
      </c>
      <c r="E675" s="3"/>
      <c r="F675" s="3"/>
      <c r="G675" s="3"/>
      <c r="H675" s="3"/>
      <c r="I675" s="3"/>
      <c r="J675" s="3"/>
      <c r="K675" s="3"/>
      <c r="L675" s="3"/>
      <c r="M675" s="3"/>
      <c r="N675" s="161">
        <v>56150</v>
      </c>
      <c r="O675" s="23"/>
      <c r="P675" s="3"/>
      <c r="Q675" s="42"/>
      <c r="R675" s="42"/>
      <c r="S675" s="3"/>
      <c r="T675" s="92">
        <v>41858</v>
      </c>
      <c r="U675" s="3">
        <v>1</v>
      </c>
      <c r="V675" s="3">
        <v>1464</v>
      </c>
      <c r="W675" s="3">
        <v>2761</v>
      </c>
      <c r="X675" s="3"/>
      <c r="Y675" s="17">
        <v>2741</v>
      </c>
      <c r="Z675" s="3"/>
      <c r="AA675" s="3">
        <f t="shared" si="281"/>
        <v>1464</v>
      </c>
      <c r="AB675" s="3">
        <v>56150</v>
      </c>
      <c r="AC675" s="3"/>
      <c r="AD675" s="57">
        <f t="shared" si="282"/>
        <v>57614</v>
      </c>
      <c r="AE675" s="235"/>
      <c r="AF675" s="235"/>
      <c r="AG675" s="55">
        <f t="shared" si="280"/>
        <v>0</v>
      </c>
    </row>
    <row r="676" spans="1:33" x14ac:dyDescent="0.2">
      <c r="A676" s="3">
        <v>18</v>
      </c>
      <c r="B676" s="3" t="s">
        <v>33</v>
      </c>
      <c r="C676" s="3">
        <v>20</v>
      </c>
      <c r="D676" s="17">
        <v>38831</v>
      </c>
      <c r="E676" s="3"/>
      <c r="F676" s="3"/>
      <c r="G676" s="3"/>
      <c r="H676" s="3"/>
      <c r="I676" s="3"/>
      <c r="J676" s="3"/>
      <c r="K676" s="3"/>
      <c r="L676" s="3"/>
      <c r="M676" s="3"/>
      <c r="N676" s="161">
        <v>19400</v>
      </c>
      <c r="O676" s="23"/>
      <c r="P676" s="3"/>
      <c r="Q676" s="42"/>
      <c r="R676" s="42"/>
      <c r="S676" s="3"/>
      <c r="T676" s="92">
        <v>41889</v>
      </c>
      <c r="U676" s="3">
        <v>1.9</v>
      </c>
      <c r="V676" s="3">
        <v>1322</v>
      </c>
      <c r="W676" s="3">
        <v>2763</v>
      </c>
      <c r="X676" s="3"/>
      <c r="Y676" s="17">
        <v>2753</v>
      </c>
      <c r="Z676" s="3"/>
      <c r="AA676" s="42">
        <f t="shared" si="281"/>
        <v>2511.7999999999997</v>
      </c>
      <c r="AB676" s="3">
        <v>19400</v>
      </c>
      <c r="AC676" s="3"/>
      <c r="AD676" s="57">
        <f t="shared" si="282"/>
        <v>21911.8</v>
      </c>
      <c r="AE676" s="235"/>
      <c r="AF676" s="235"/>
      <c r="AG676" s="55">
        <f t="shared" si="280"/>
        <v>0</v>
      </c>
    </row>
    <row r="677" spans="1:33" x14ac:dyDescent="0.2">
      <c r="A677" s="3">
        <v>19</v>
      </c>
      <c r="B677" s="3" t="s">
        <v>12</v>
      </c>
      <c r="C677" s="3">
        <v>9</v>
      </c>
      <c r="D677" s="17">
        <v>11455</v>
      </c>
      <c r="E677" s="3"/>
      <c r="F677" s="3"/>
      <c r="G677" s="3"/>
      <c r="H677" s="3"/>
      <c r="I677" s="3"/>
      <c r="J677" s="3"/>
      <c r="K677" s="3"/>
      <c r="L677" s="3"/>
      <c r="M677" s="3"/>
      <c r="N677" s="161">
        <v>8500</v>
      </c>
      <c r="O677" s="23"/>
      <c r="P677" s="3"/>
      <c r="Q677" s="42"/>
      <c r="R677" s="42"/>
      <c r="S677" s="3"/>
      <c r="T677" s="92">
        <v>41889</v>
      </c>
      <c r="U677" s="3">
        <v>1</v>
      </c>
      <c r="V677" s="3">
        <v>591</v>
      </c>
      <c r="W677" s="3">
        <v>2764</v>
      </c>
      <c r="X677" s="3"/>
      <c r="Y677" s="17">
        <v>2754</v>
      </c>
      <c r="Z677" s="3"/>
      <c r="AA677" s="3">
        <f t="shared" si="281"/>
        <v>591</v>
      </c>
      <c r="AB677" s="3">
        <v>8500</v>
      </c>
      <c r="AC677" s="3"/>
      <c r="AD677" s="57">
        <f t="shared" si="282"/>
        <v>9091</v>
      </c>
      <c r="AE677" s="235"/>
      <c r="AF677" s="235"/>
      <c r="AG677" s="55">
        <f t="shared" si="280"/>
        <v>0</v>
      </c>
    </row>
    <row r="678" spans="1:33" x14ac:dyDescent="0.2">
      <c r="A678" s="3">
        <v>20</v>
      </c>
      <c r="B678" s="3" t="s">
        <v>7</v>
      </c>
      <c r="C678" s="3">
        <v>20</v>
      </c>
      <c r="D678" s="17">
        <v>163040</v>
      </c>
      <c r="E678" s="3"/>
      <c r="F678" s="3"/>
      <c r="G678" s="3"/>
      <c r="H678" s="3"/>
      <c r="I678" s="3"/>
      <c r="J678" s="3"/>
      <c r="K678" s="3"/>
      <c r="L678" s="3"/>
      <c r="M678" s="3"/>
      <c r="N678" s="161">
        <v>95000</v>
      </c>
      <c r="O678" s="23"/>
      <c r="P678" s="3"/>
      <c r="Q678" s="42"/>
      <c r="R678" s="42"/>
      <c r="S678" s="3"/>
      <c r="T678" s="92">
        <v>41919</v>
      </c>
      <c r="U678" s="3">
        <v>1.5</v>
      </c>
      <c r="V678" s="3">
        <v>1383</v>
      </c>
      <c r="W678" s="3">
        <v>2742</v>
      </c>
      <c r="X678" s="3"/>
      <c r="Y678" s="17">
        <v>2762</v>
      </c>
      <c r="Z678" s="3"/>
      <c r="AA678" s="3">
        <f t="shared" si="281"/>
        <v>2074.5</v>
      </c>
      <c r="AB678" s="3">
        <v>95000</v>
      </c>
      <c r="AC678" s="3"/>
      <c r="AD678" s="57">
        <f t="shared" si="282"/>
        <v>97074.5</v>
      </c>
      <c r="AE678" s="235"/>
      <c r="AF678" s="235"/>
      <c r="AG678" s="55">
        <f t="shared" si="280"/>
        <v>0</v>
      </c>
    </row>
    <row r="679" spans="1:33" x14ac:dyDescent="0.2">
      <c r="A679" s="3">
        <v>21</v>
      </c>
      <c r="B679" s="3" t="s">
        <v>21</v>
      </c>
      <c r="C679" s="3">
        <v>20</v>
      </c>
      <c r="D679" s="17">
        <v>104420</v>
      </c>
      <c r="E679" s="3"/>
      <c r="F679" s="3"/>
      <c r="G679" s="3"/>
      <c r="H679" s="3"/>
      <c r="I679" s="3"/>
      <c r="J679" s="3"/>
      <c r="K679" s="3"/>
      <c r="L679" s="3"/>
      <c r="M679" s="3"/>
      <c r="N679" s="161">
        <v>62300</v>
      </c>
      <c r="O679" s="23"/>
      <c r="P679" s="3"/>
      <c r="Q679" s="42"/>
      <c r="R679" s="42"/>
      <c r="S679" s="3"/>
      <c r="T679" s="92">
        <v>41919</v>
      </c>
      <c r="U679" s="3">
        <v>2.5</v>
      </c>
      <c r="V679" s="3">
        <v>1532</v>
      </c>
      <c r="W679" s="3">
        <v>2743</v>
      </c>
      <c r="X679" s="3"/>
      <c r="Y679" s="17">
        <v>2763</v>
      </c>
      <c r="Z679" s="3"/>
      <c r="AA679" s="3">
        <f>(U679*V679)+2000</f>
        <v>5830</v>
      </c>
      <c r="AB679" s="3">
        <v>62300</v>
      </c>
      <c r="AC679" s="3"/>
      <c r="AD679" s="57">
        <f t="shared" si="282"/>
        <v>68130</v>
      </c>
      <c r="AE679" s="235"/>
      <c r="AF679" s="235"/>
      <c r="AG679" s="55">
        <f t="shared" si="280"/>
        <v>0</v>
      </c>
    </row>
    <row r="680" spans="1:33" x14ac:dyDescent="0.2">
      <c r="A680" s="151">
        <v>22</v>
      </c>
      <c r="B680" s="151" t="s">
        <v>13</v>
      </c>
      <c r="C680" s="151">
        <v>20</v>
      </c>
      <c r="D680" s="179">
        <v>77117</v>
      </c>
      <c r="E680" s="151"/>
      <c r="F680" s="151"/>
      <c r="G680" s="151"/>
      <c r="H680" s="151"/>
      <c r="I680" s="151"/>
      <c r="J680" s="151"/>
      <c r="K680" s="151"/>
      <c r="L680" s="151"/>
      <c r="M680" s="151"/>
      <c r="N680" s="179">
        <v>40843</v>
      </c>
      <c r="O680" s="151"/>
      <c r="P680" s="151"/>
      <c r="Q680" s="152"/>
      <c r="R680" s="152"/>
      <c r="S680" s="151"/>
      <c r="T680" s="153">
        <v>41950</v>
      </c>
      <c r="U680" s="151">
        <v>1</v>
      </c>
      <c r="V680" s="151">
        <v>1668</v>
      </c>
      <c r="W680" s="151">
        <v>2744</v>
      </c>
      <c r="X680" s="151"/>
      <c r="Y680" s="179">
        <v>2779</v>
      </c>
      <c r="Z680" s="151"/>
      <c r="AA680" s="151">
        <f t="shared" ref="AA680:AA693" si="283">(U680*V680)</f>
        <v>1668</v>
      </c>
      <c r="AB680" s="151">
        <v>40843</v>
      </c>
      <c r="AC680" s="151"/>
      <c r="AD680" s="57">
        <f>AA680+AB680</f>
        <v>42511</v>
      </c>
      <c r="AE680" s="235"/>
      <c r="AF680" s="235"/>
      <c r="AG680" s="55">
        <f t="shared" si="280"/>
        <v>0</v>
      </c>
    </row>
    <row r="681" spans="1:33" x14ac:dyDescent="0.2">
      <c r="A681" s="3">
        <v>23</v>
      </c>
      <c r="B681" s="3" t="s">
        <v>19</v>
      </c>
      <c r="C681" s="3">
        <v>20</v>
      </c>
      <c r="D681" s="17">
        <v>71404</v>
      </c>
      <c r="E681" s="3"/>
      <c r="F681" s="3"/>
      <c r="G681" s="3"/>
      <c r="H681" s="3"/>
      <c r="I681" s="3"/>
      <c r="J681" s="3"/>
      <c r="K681" s="3"/>
      <c r="L681" s="3"/>
      <c r="M681" s="3"/>
      <c r="N681" s="161">
        <v>32440</v>
      </c>
      <c r="O681" s="23"/>
      <c r="P681" s="3"/>
      <c r="Q681" s="42"/>
      <c r="R681" s="42"/>
      <c r="S681" s="3"/>
      <c r="T681" s="3" t="s">
        <v>351</v>
      </c>
      <c r="U681" s="136">
        <v>1</v>
      </c>
      <c r="V681" s="3">
        <v>1401</v>
      </c>
      <c r="W681" s="3">
        <v>2794</v>
      </c>
      <c r="X681" s="3"/>
      <c r="Y681" s="17">
        <v>2780</v>
      </c>
      <c r="Z681" s="3"/>
      <c r="AA681" s="154">
        <f t="shared" si="283"/>
        <v>1401</v>
      </c>
      <c r="AB681" s="3">
        <v>32440</v>
      </c>
      <c r="AC681" s="3"/>
      <c r="AD681" s="57">
        <f>AA681+AB681</f>
        <v>33841</v>
      </c>
      <c r="AE681" s="235"/>
      <c r="AF681" s="235"/>
      <c r="AG681" s="55">
        <f t="shared" si="280"/>
        <v>0</v>
      </c>
    </row>
    <row r="682" spans="1:33" x14ac:dyDescent="0.2">
      <c r="A682" s="3">
        <v>24</v>
      </c>
      <c r="B682" s="3" t="s">
        <v>65</v>
      </c>
      <c r="C682" s="3">
        <v>15</v>
      </c>
      <c r="D682" s="17">
        <v>71167</v>
      </c>
      <c r="E682" s="3"/>
      <c r="F682" s="3"/>
      <c r="G682" s="3"/>
      <c r="H682" s="3"/>
      <c r="I682" s="3"/>
      <c r="J682" s="3"/>
      <c r="K682" s="3"/>
      <c r="L682" s="3"/>
      <c r="M682" s="3"/>
      <c r="N682" s="161">
        <v>43000</v>
      </c>
      <c r="O682" s="23"/>
      <c r="P682" s="3"/>
      <c r="Q682" s="42"/>
      <c r="R682" s="42"/>
      <c r="S682" s="3"/>
      <c r="T682" s="3" t="s">
        <v>351</v>
      </c>
      <c r="U682" s="136">
        <v>1.9</v>
      </c>
      <c r="V682" s="3">
        <v>963</v>
      </c>
      <c r="W682" s="3">
        <v>2795</v>
      </c>
      <c r="X682" s="3"/>
      <c r="Y682" s="17">
        <v>2781</v>
      </c>
      <c r="Z682" s="3"/>
      <c r="AA682" s="155">
        <f t="shared" si="283"/>
        <v>1829.6999999999998</v>
      </c>
      <c r="AB682" s="3">
        <v>43000</v>
      </c>
      <c r="AC682" s="3"/>
      <c r="AD682" s="57">
        <f>AA682+AB682</f>
        <v>44829.7</v>
      </c>
      <c r="AE682" s="235"/>
      <c r="AF682" s="235"/>
      <c r="AG682" s="55">
        <f t="shared" si="280"/>
        <v>0</v>
      </c>
    </row>
    <row r="683" spans="1:33" x14ac:dyDescent="0.2">
      <c r="A683" s="3">
        <v>25</v>
      </c>
      <c r="B683" s="97" t="s">
        <v>7</v>
      </c>
      <c r="C683" s="3">
        <v>20</v>
      </c>
      <c r="D683" s="17">
        <v>163040</v>
      </c>
      <c r="E683" s="3"/>
      <c r="F683" s="3"/>
      <c r="G683" s="3"/>
      <c r="H683" s="3"/>
      <c r="I683" s="3"/>
      <c r="J683" s="3"/>
      <c r="K683" s="3"/>
      <c r="L683" s="3"/>
      <c r="M683" s="3"/>
      <c r="N683" s="161">
        <v>95000</v>
      </c>
      <c r="O683" s="23"/>
      <c r="P683" s="3"/>
      <c r="Q683" s="42"/>
      <c r="R683" s="42"/>
      <c r="S683" s="3"/>
      <c r="T683" s="3" t="s">
        <v>352</v>
      </c>
      <c r="U683" s="136">
        <v>1.5</v>
      </c>
      <c r="V683" s="3">
        <v>1744</v>
      </c>
      <c r="W683" s="3">
        <v>2745</v>
      </c>
      <c r="X683" s="3"/>
      <c r="Y683" s="158">
        <v>2790</v>
      </c>
      <c r="Z683" s="3"/>
      <c r="AA683" s="155">
        <f t="shared" si="283"/>
        <v>2616</v>
      </c>
      <c r="AB683" s="3">
        <v>95000</v>
      </c>
      <c r="AC683" s="3"/>
      <c r="AD683" s="57">
        <f>AA683+AB683</f>
        <v>97616</v>
      </c>
      <c r="AE683" s="235"/>
      <c r="AF683" s="235"/>
      <c r="AG683" s="55">
        <f t="shared" si="280"/>
        <v>0</v>
      </c>
    </row>
    <row r="684" spans="1:33" x14ac:dyDescent="0.2">
      <c r="A684" s="3">
        <v>26</v>
      </c>
      <c r="B684" s="97" t="s">
        <v>17</v>
      </c>
      <c r="C684" s="3">
        <v>20</v>
      </c>
      <c r="D684" s="17">
        <v>70361</v>
      </c>
      <c r="E684" s="3"/>
      <c r="F684" s="3"/>
      <c r="G684" s="3"/>
      <c r="H684" s="3"/>
      <c r="I684" s="3"/>
      <c r="J684" s="3"/>
      <c r="K684" s="3"/>
      <c r="L684" s="3"/>
      <c r="M684" s="3"/>
      <c r="N684" s="161">
        <v>33420</v>
      </c>
      <c r="O684" s="23"/>
      <c r="P684" s="3"/>
      <c r="Q684" s="42"/>
      <c r="R684" s="42"/>
      <c r="S684" s="3"/>
      <c r="T684" s="3" t="s">
        <v>352</v>
      </c>
      <c r="U684" s="136">
        <v>1</v>
      </c>
      <c r="V684" s="3">
        <v>1452</v>
      </c>
      <c r="W684" s="3">
        <v>2746</v>
      </c>
      <c r="X684" s="3"/>
      <c r="Y684" s="158">
        <v>2791</v>
      </c>
      <c r="Z684" s="3"/>
      <c r="AA684" s="155">
        <f t="shared" si="283"/>
        <v>1452</v>
      </c>
      <c r="AB684" s="3">
        <v>33420</v>
      </c>
      <c r="AC684" s="3"/>
      <c r="AD684" s="57">
        <f t="shared" ref="AD684:AD702" si="284">AA684+AB684</f>
        <v>34872</v>
      </c>
      <c r="AE684" s="235"/>
      <c r="AF684" s="235"/>
      <c r="AG684" s="55">
        <f t="shared" si="280"/>
        <v>0</v>
      </c>
    </row>
    <row r="685" spans="1:33" x14ac:dyDescent="0.2">
      <c r="A685" s="3">
        <v>27</v>
      </c>
      <c r="B685" s="3" t="s">
        <v>62</v>
      </c>
      <c r="C685" s="3">
        <v>20</v>
      </c>
      <c r="D685" s="17">
        <v>58409</v>
      </c>
      <c r="E685" s="3"/>
      <c r="F685" s="3"/>
      <c r="G685" s="3"/>
      <c r="H685" s="3"/>
      <c r="I685" s="3"/>
      <c r="J685" s="3"/>
      <c r="K685" s="3"/>
      <c r="L685" s="3"/>
      <c r="M685" s="3"/>
      <c r="N685" s="161">
        <v>27600</v>
      </c>
      <c r="O685" s="23"/>
      <c r="P685" s="3"/>
      <c r="Q685" s="42"/>
      <c r="R685" s="42"/>
      <c r="S685" s="3"/>
      <c r="T685" s="3" t="s">
        <v>352</v>
      </c>
      <c r="U685" s="136">
        <v>2</v>
      </c>
      <c r="V685" s="3">
        <v>1302</v>
      </c>
      <c r="W685" s="3">
        <v>2747</v>
      </c>
      <c r="X685" s="3"/>
      <c r="Y685" s="158">
        <v>2792</v>
      </c>
      <c r="Z685" s="3"/>
      <c r="AA685" s="3">
        <f t="shared" si="283"/>
        <v>2604</v>
      </c>
      <c r="AB685" s="3">
        <v>27600</v>
      </c>
      <c r="AC685" s="3"/>
      <c r="AD685" s="57">
        <f t="shared" si="284"/>
        <v>30204</v>
      </c>
      <c r="AE685" s="235"/>
      <c r="AF685" s="235"/>
      <c r="AG685" s="55">
        <f t="shared" si="280"/>
        <v>0</v>
      </c>
    </row>
    <row r="686" spans="1:33" x14ac:dyDescent="0.2">
      <c r="A686" s="3">
        <v>28</v>
      </c>
      <c r="B686" s="3" t="s">
        <v>35</v>
      </c>
      <c r="C686" s="3">
        <v>15</v>
      </c>
      <c r="D686" s="17">
        <v>20483</v>
      </c>
      <c r="E686" s="3"/>
      <c r="F686" s="3"/>
      <c r="G686" s="3"/>
      <c r="H686" s="3"/>
      <c r="I686" s="3"/>
      <c r="J686" s="3"/>
      <c r="K686" s="3"/>
      <c r="L686" s="3"/>
      <c r="M686" s="3"/>
      <c r="N686" s="161">
        <v>10690</v>
      </c>
      <c r="O686" s="23"/>
      <c r="P686" s="3"/>
      <c r="Q686" s="42"/>
      <c r="R686" s="42"/>
      <c r="S686" s="3"/>
      <c r="T686" s="3" t="s">
        <v>352</v>
      </c>
      <c r="U686" s="136">
        <v>1.25</v>
      </c>
      <c r="V686" s="3">
        <v>1088</v>
      </c>
      <c r="W686" s="3">
        <v>2748</v>
      </c>
      <c r="X686" s="3"/>
      <c r="Y686" s="158">
        <v>2793</v>
      </c>
      <c r="Z686" s="3"/>
      <c r="AA686" s="3">
        <f t="shared" si="283"/>
        <v>1360</v>
      </c>
      <c r="AB686" s="3">
        <v>10690</v>
      </c>
      <c r="AC686" s="3"/>
      <c r="AD686" s="57">
        <f t="shared" si="284"/>
        <v>12050</v>
      </c>
      <c r="AE686" s="235"/>
      <c r="AF686" s="235"/>
      <c r="AG686" s="55">
        <f t="shared" si="280"/>
        <v>0</v>
      </c>
    </row>
    <row r="687" spans="1:33" x14ac:dyDescent="0.2">
      <c r="A687" s="3">
        <v>29</v>
      </c>
      <c r="B687" s="3" t="s">
        <v>14</v>
      </c>
      <c r="C687" s="3">
        <v>20</v>
      </c>
      <c r="D687" s="17">
        <v>94935</v>
      </c>
      <c r="E687" s="3"/>
      <c r="F687" s="3"/>
      <c r="G687" s="3"/>
      <c r="H687" s="3"/>
      <c r="I687" s="3"/>
      <c r="J687" s="3"/>
      <c r="K687" s="3"/>
      <c r="L687" s="3"/>
      <c r="M687" s="3"/>
      <c r="N687" s="161">
        <v>49350</v>
      </c>
      <c r="O687" s="23"/>
      <c r="P687" s="3"/>
      <c r="Q687" s="42"/>
      <c r="R687" s="42"/>
      <c r="S687" s="3"/>
      <c r="T687" s="3" t="s">
        <v>352</v>
      </c>
      <c r="U687" s="136">
        <v>0</v>
      </c>
      <c r="V687" s="3">
        <v>1407</v>
      </c>
      <c r="W687" s="3">
        <v>2749</v>
      </c>
      <c r="X687" s="3"/>
      <c r="Y687" s="158">
        <v>2794</v>
      </c>
      <c r="Z687" s="3"/>
      <c r="AA687" s="3">
        <f t="shared" si="283"/>
        <v>0</v>
      </c>
      <c r="AB687" s="3">
        <v>49350</v>
      </c>
      <c r="AC687" s="3"/>
      <c r="AD687" s="36">
        <f t="shared" si="284"/>
        <v>49350</v>
      </c>
      <c r="AE687" s="232"/>
      <c r="AF687" s="232"/>
      <c r="AG687" s="55">
        <f t="shared" si="280"/>
        <v>0</v>
      </c>
    </row>
    <row r="688" spans="1:33" x14ac:dyDescent="0.2">
      <c r="A688" s="3">
        <v>30</v>
      </c>
      <c r="B688" s="147" t="s">
        <v>33</v>
      </c>
      <c r="C688" s="147">
        <v>20</v>
      </c>
      <c r="D688" s="158">
        <v>38831</v>
      </c>
      <c r="E688" s="147"/>
      <c r="F688" s="147"/>
      <c r="G688" s="147"/>
      <c r="H688" s="147"/>
      <c r="I688" s="147"/>
      <c r="J688" s="147"/>
      <c r="K688" s="147"/>
      <c r="L688" s="147"/>
      <c r="M688" s="147"/>
      <c r="N688" s="158">
        <v>19400</v>
      </c>
      <c r="O688" s="147"/>
      <c r="P688" s="147"/>
      <c r="Q688" s="148"/>
      <c r="R688" s="148"/>
      <c r="S688" s="147"/>
      <c r="T688" s="147" t="s">
        <v>354</v>
      </c>
      <c r="U688" s="156">
        <v>1.9</v>
      </c>
      <c r="V688" s="147">
        <v>1291</v>
      </c>
      <c r="W688" s="147">
        <v>2810</v>
      </c>
      <c r="X688" s="147"/>
      <c r="Y688" s="158">
        <v>2803</v>
      </c>
      <c r="Z688" s="147"/>
      <c r="AA688" s="147">
        <f>(U688*V688)</f>
        <v>2452.9</v>
      </c>
      <c r="AB688" s="147">
        <v>19400</v>
      </c>
      <c r="AC688" s="147"/>
      <c r="AD688" s="57">
        <f t="shared" si="284"/>
        <v>21852.9</v>
      </c>
      <c r="AE688" s="235"/>
      <c r="AF688" s="235"/>
      <c r="AG688" s="55">
        <f t="shared" si="280"/>
        <v>0</v>
      </c>
    </row>
    <row r="689" spans="1:33" x14ac:dyDescent="0.2">
      <c r="A689" s="3">
        <v>31</v>
      </c>
      <c r="B689" s="147" t="s">
        <v>353</v>
      </c>
      <c r="C689" s="147">
        <v>15</v>
      </c>
      <c r="D689" s="158">
        <v>90968</v>
      </c>
      <c r="E689" s="147"/>
      <c r="F689" s="147"/>
      <c r="G689" s="147"/>
      <c r="H689" s="147"/>
      <c r="I689" s="147"/>
      <c r="J689" s="147"/>
      <c r="K689" s="147"/>
      <c r="L689" s="147"/>
      <c r="M689" s="147"/>
      <c r="N689" s="158">
        <v>58325</v>
      </c>
      <c r="O689" s="147"/>
      <c r="P689" s="147"/>
      <c r="Q689" s="148"/>
      <c r="R689" s="148"/>
      <c r="S689" s="147"/>
      <c r="T689" s="147" t="s">
        <v>354</v>
      </c>
      <c r="U689" s="156">
        <v>1</v>
      </c>
      <c r="V689" s="147">
        <v>1134</v>
      </c>
      <c r="W689" s="147">
        <v>2811</v>
      </c>
      <c r="X689" s="147"/>
      <c r="Y689" s="158">
        <v>2804</v>
      </c>
      <c r="Z689" s="147"/>
      <c r="AA689" s="147">
        <f t="shared" si="283"/>
        <v>1134</v>
      </c>
      <c r="AB689" s="147">
        <v>58325</v>
      </c>
      <c r="AC689" s="147"/>
      <c r="AD689" s="57">
        <f t="shared" si="284"/>
        <v>59459</v>
      </c>
      <c r="AE689" s="235"/>
      <c r="AF689" s="235"/>
      <c r="AG689" s="55">
        <f>N689-AB689</f>
        <v>0</v>
      </c>
    </row>
    <row r="690" spans="1:33" x14ac:dyDescent="0.2">
      <c r="A690" s="3">
        <v>32</v>
      </c>
      <c r="B690" s="147" t="s">
        <v>19</v>
      </c>
      <c r="C690" s="147">
        <v>20</v>
      </c>
      <c r="D690" s="158">
        <v>71404</v>
      </c>
      <c r="E690" s="147"/>
      <c r="F690" s="147"/>
      <c r="G690" s="147"/>
      <c r="H690" s="147"/>
      <c r="I690" s="147"/>
      <c r="J690" s="147"/>
      <c r="K690" s="147"/>
      <c r="L690" s="147"/>
      <c r="M690" s="147"/>
      <c r="N690" s="158">
        <v>32440</v>
      </c>
      <c r="O690" s="147"/>
      <c r="P690" s="147"/>
      <c r="Q690" s="148"/>
      <c r="R690" s="148"/>
      <c r="S690" s="147"/>
      <c r="T690" s="147" t="s">
        <v>354</v>
      </c>
      <c r="U690" s="156">
        <v>1</v>
      </c>
      <c r="V690" s="147">
        <v>1358</v>
      </c>
      <c r="W690" s="147">
        <v>2812</v>
      </c>
      <c r="X690" s="147"/>
      <c r="Y690" s="158">
        <v>2805</v>
      </c>
      <c r="Z690" s="147"/>
      <c r="AA690" s="147">
        <f t="shared" si="283"/>
        <v>1358</v>
      </c>
      <c r="AB690" s="147">
        <v>32440</v>
      </c>
      <c r="AC690" s="147"/>
      <c r="AD690" s="57">
        <f t="shared" si="284"/>
        <v>33798</v>
      </c>
      <c r="AE690" s="235"/>
      <c r="AF690" s="235"/>
      <c r="AG690" s="55">
        <f t="shared" si="280"/>
        <v>0</v>
      </c>
    </row>
    <row r="691" spans="1:33" x14ac:dyDescent="0.2">
      <c r="A691" s="3">
        <v>33</v>
      </c>
      <c r="B691" s="147" t="s">
        <v>22</v>
      </c>
      <c r="C691" s="147">
        <v>20</v>
      </c>
      <c r="D691" s="158">
        <v>109404</v>
      </c>
      <c r="E691" s="147"/>
      <c r="F691" s="147"/>
      <c r="G691" s="147"/>
      <c r="H691" s="147"/>
      <c r="I691" s="147"/>
      <c r="J691" s="147"/>
      <c r="K691" s="147"/>
      <c r="L691" s="147"/>
      <c r="M691" s="147"/>
      <c r="N691" s="180">
        <v>56381.25</v>
      </c>
      <c r="O691" s="147"/>
      <c r="P691" s="147"/>
      <c r="Q691" s="148"/>
      <c r="R691" s="148"/>
      <c r="S691" s="147"/>
      <c r="T691" s="147" t="s">
        <v>354</v>
      </c>
      <c r="U691" s="156">
        <v>1.2</v>
      </c>
      <c r="V691" s="147">
        <v>1428</v>
      </c>
      <c r="W691" s="147">
        <v>2813</v>
      </c>
      <c r="X691" s="147"/>
      <c r="Y691" s="158">
        <v>2809</v>
      </c>
      <c r="Z691" s="147"/>
      <c r="AA691" s="147">
        <f t="shared" si="283"/>
        <v>1713.6</v>
      </c>
      <c r="AB691" s="148">
        <v>56381.25</v>
      </c>
      <c r="AC691" s="148"/>
      <c r="AD691" s="57">
        <f t="shared" si="284"/>
        <v>58094.85</v>
      </c>
      <c r="AE691" s="235"/>
      <c r="AF691" s="235"/>
      <c r="AG691" s="55">
        <f t="shared" si="280"/>
        <v>0</v>
      </c>
    </row>
    <row r="692" spans="1:33" x14ac:dyDescent="0.2">
      <c r="A692" s="3">
        <v>34</v>
      </c>
      <c r="B692" s="147" t="s">
        <v>18</v>
      </c>
      <c r="C692" s="147">
        <v>21</v>
      </c>
      <c r="D692" s="158">
        <v>193684</v>
      </c>
      <c r="E692" s="147"/>
      <c r="F692" s="147"/>
      <c r="G692" s="147"/>
      <c r="H692" s="147"/>
      <c r="I692" s="147"/>
      <c r="J692" s="147"/>
      <c r="K692" s="147"/>
      <c r="L692" s="147"/>
      <c r="M692" s="147"/>
      <c r="N692" s="158">
        <v>122420</v>
      </c>
      <c r="O692" s="147"/>
      <c r="P692" s="147"/>
      <c r="Q692" s="148"/>
      <c r="R692" s="148"/>
      <c r="S692" s="147"/>
      <c r="T692" s="147" t="s">
        <v>354</v>
      </c>
      <c r="U692" s="156">
        <v>6.86</v>
      </c>
      <c r="V692" s="147">
        <v>1514</v>
      </c>
      <c r="W692" s="147">
        <v>2814</v>
      </c>
      <c r="X692" s="147"/>
      <c r="Y692" s="158">
        <v>2810</v>
      </c>
      <c r="Z692" s="147"/>
      <c r="AA692" s="147">
        <f t="shared" si="283"/>
        <v>10386.040000000001</v>
      </c>
      <c r="AB692" s="147">
        <v>122420</v>
      </c>
      <c r="AC692" s="147"/>
      <c r="AD692" s="57">
        <f t="shared" si="284"/>
        <v>132806.04</v>
      </c>
      <c r="AE692" s="235"/>
      <c r="AF692" s="235"/>
      <c r="AG692" s="55">
        <f t="shared" si="280"/>
        <v>0</v>
      </c>
    </row>
    <row r="693" spans="1:33" x14ac:dyDescent="0.2">
      <c r="A693" s="3">
        <v>35</v>
      </c>
      <c r="B693" s="3" t="s">
        <v>15</v>
      </c>
      <c r="C693" s="3">
        <v>20</v>
      </c>
      <c r="D693" s="17">
        <v>121284</v>
      </c>
      <c r="E693" s="3"/>
      <c r="F693" s="3"/>
      <c r="G693" s="3"/>
      <c r="H693" s="3"/>
      <c r="I693" s="3"/>
      <c r="J693" s="3"/>
      <c r="K693" s="3"/>
      <c r="L693" s="3"/>
      <c r="M693" s="3"/>
      <c r="N693" s="161">
        <v>56150</v>
      </c>
      <c r="O693" s="23"/>
      <c r="P693" s="3"/>
      <c r="Q693" s="42"/>
      <c r="R693" s="42"/>
      <c r="S693" s="3"/>
      <c r="T693" s="147" t="s">
        <v>354</v>
      </c>
      <c r="U693" s="3">
        <v>1</v>
      </c>
      <c r="V693" s="3">
        <v>1361</v>
      </c>
      <c r="W693" s="3">
        <v>2815</v>
      </c>
      <c r="X693" s="3"/>
      <c r="Y693" s="17">
        <v>2812</v>
      </c>
      <c r="Z693" s="3"/>
      <c r="AA693" s="3">
        <f t="shared" si="283"/>
        <v>1361</v>
      </c>
      <c r="AB693" s="3">
        <v>56150</v>
      </c>
      <c r="AC693" s="3"/>
      <c r="AD693" s="36">
        <f t="shared" si="284"/>
        <v>57511</v>
      </c>
      <c r="AE693" s="232"/>
      <c r="AF693" s="232"/>
      <c r="AG693" s="55">
        <f t="shared" si="280"/>
        <v>0</v>
      </c>
    </row>
    <row r="694" spans="1:33" x14ac:dyDescent="0.2">
      <c r="A694" s="3">
        <v>36</v>
      </c>
      <c r="B694" s="147" t="s">
        <v>21</v>
      </c>
      <c r="C694" s="147">
        <v>20</v>
      </c>
      <c r="D694" s="158">
        <v>104420</v>
      </c>
      <c r="E694" s="147"/>
      <c r="F694" s="147"/>
      <c r="G694" s="147"/>
      <c r="H694" s="147"/>
      <c r="I694" s="147"/>
      <c r="J694" s="147"/>
      <c r="K694" s="147"/>
      <c r="L694" s="147"/>
      <c r="M694" s="147"/>
      <c r="N694" s="158">
        <v>77000</v>
      </c>
      <c r="O694" s="147"/>
      <c r="P694" s="147"/>
      <c r="Q694" s="148"/>
      <c r="R694" s="148"/>
      <c r="S694" s="147"/>
      <c r="T694" s="147" t="s">
        <v>357</v>
      </c>
      <c r="U694" s="147">
        <v>2.5</v>
      </c>
      <c r="V694" s="147">
        <v>1546</v>
      </c>
      <c r="W694" s="147">
        <v>2834</v>
      </c>
      <c r="X694" s="147"/>
      <c r="Y694" s="158">
        <v>2816</v>
      </c>
      <c r="Z694" s="147"/>
      <c r="AA694" s="147">
        <f>(U694*V694)+2000</f>
        <v>5865</v>
      </c>
      <c r="AB694" s="147">
        <v>77000</v>
      </c>
      <c r="AC694" s="147"/>
      <c r="AD694" s="36">
        <f t="shared" si="284"/>
        <v>82865</v>
      </c>
      <c r="AE694" s="232"/>
      <c r="AF694" s="232"/>
      <c r="AG694" s="55">
        <f t="shared" si="280"/>
        <v>0</v>
      </c>
    </row>
    <row r="695" spans="1:33" x14ac:dyDescent="0.2">
      <c r="A695" s="3">
        <v>37</v>
      </c>
      <c r="B695" s="147" t="s">
        <v>26</v>
      </c>
      <c r="C695" s="147">
        <v>20</v>
      </c>
      <c r="D695" s="158">
        <v>96831</v>
      </c>
      <c r="E695" s="147"/>
      <c r="F695" s="147"/>
      <c r="G695" s="147"/>
      <c r="H695" s="147"/>
      <c r="I695" s="147"/>
      <c r="J695" s="147"/>
      <c r="K695" s="147"/>
      <c r="L695" s="147"/>
      <c r="M695" s="147"/>
      <c r="N695" s="158">
        <v>65000</v>
      </c>
      <c r="O695" s="147"/>
      <c r="P695" s="147"/>
      <c r="Q695" s="148"/>
      <c r="R695" s="148"/>
      <c r="S695" s="147"/>
      <c r="T695" s="147" t="s">
        <v>357</v>
      </c>
      <c r="U695" s="147">
        <v>3</v>
      </c>
      <c r="V695" s="147">
        <v>1398</v>
      </c>
      <c r="W695" s="147">
        <v>2835</v>
      </c>
      <c r="X695" s="147"/>
      <c r="Y695" s="158">
        <v>2817</v>
      </c>
      <c r="Z695" s="147"/>
      <c r="AA695" s="147">
        <f t="shared" ref="AA695:AA715" si="285">(U695*V695)</f>
        <v>4194</v>
      </c>
      <c r="AB695" s="147">
        <v>65000</v>
      </c>
      <c r="AC695" s="147"/>
      <c r="AD695" s="36">
        <f t="shared" si="284"/>
        <v>69194</v>
      </c>
      <c r="AE695" s="232"/>
      <c r="AF695" s="232"/>
      <c r="AG695" s="55">
        <f t="shared" si="280"/>
        <v>0</v>
      </c>
    </row>
    <row r="696" spans="1:33" x14ac:dyDescent="0.2">
      <c r="A696" s="3">
        <v>38</v>
      </c>
      <c r="B696" s="147" t="s">
        <v>38</v>
      </c>
      <c r="C696" s="147">
        <v>9</v>
      </c>
      <c r="D696" s="158">
        <v>12770</v>
      </c>
      <c r="E696" s="147"/>
      <c r="F696" s="147"/>
      <c r="G696" s="147"/>
      <c r="H696" s="147"/>
      <c r="I696" s="147"/>
      <c r="J696" s="147"/>
      <c r="K696" s="147"/>
      <c r="L696" s="147"/>
      <c r="M696" s="147"/>
      <c r="N696" s="158">
        <v>10500</v>
      </c>
      <c r="O696" s="147"/>
      <c r="P696" s="147"/>
      <c r="Q696" s="148"/>
      <c r="R696" s="148"/>
      <c r="S696" s="147"/>
      <c r="T696" s="147" t="s">
        <v>357</v>
      </c>
      <c r="U696" s="147">
        <v>1</v>
      </c>
      <c r="V696" s="147">
        <v>606</v>
      </c>
      <c r="W696" s="147">
        <v>2836</v>
      </c>
      <c r="X696" s="147"/>
      <c r="Y696" s="158">
        <v>2819</v>
      </c>
      <c r="Z696" s="147"/>
      <c r="AA696" s="147">
        <f t="shared" si="285"/>
        <v>606</v>
      </c>
      <c r="AB696" s="147">
        <v>10500</v>
      </c>
      <c r="AC696" s="147"/>
      <c r="AD696" s="36">
        <f t="shared" si="284"/>
        <v>11106</v>
      </c>
      <c r="AE696" s="232"/>
      <c r="AF696" s="232"/>
      <c r="AG696" s="55">
        <f t="shared" si="280"/>
        <v>0</v>
      </c>
    </row>
    <row r="697" spans="1:33" x14ac:dyDescent="0.2">
      <c r="A697" s="3">
        <v>39</v>
      </c>
      <c r="B697" s="147" t="s">
        <v>15</v>
      </c>
      <c r="C697" s="147">
        <v>20</v>
      </c>
      <c r="D697" s="158">
        <v>121284</v>
      </c>
      <c r="E697" s="147"/>
      <c r="F697" s="147"/>
      <c r="G697" s="147"/>
      <c r="H697" s="147"/>
      <c r="I697" s="147"/>
      <c r="J697" s="147"/>
      <c r="K697" s="147"/>
      <c r="L697" s="147"/>
      <c r="M697" s="147"/>
      <c r="N697" s="158">
        <v>57500</v>
      </c>
      <c r="O697" s="147"/>
      <c r="P697" s="147"/>
      <c r="Q697" s="148"/>
      <c r="R697" s="148"/>
      <c r="S697" s="147"/>
      <c r="T697" s="147" t="s">
        <v>357</v>
      </c>
      <c r="U697" s="147">
        <v>1</v>
      </c>
      <c r="V697" s="147">
        <v>1582</v>
      </c>
      <c r="W697" s="147">
        <v>2837</v>
      </c>
      <c r="X697" s="147"/>
      <c r="Y697" s="158">
        <v>2818</v>
      </c>
      <c r="Z697" s="147"/>
      <c r="AA697" s="147">
        <f t="shared" si="285"/>
        <v>1582</v>
      </c>
      <c r="AB697" s="147">
        <v>57500</v>
      </c>
      <c r="AC697" s="147"/>
      <c r="AD697" s="36">
        <f t="shared" si="284"/>
        <v>59082</v>
      </c>
      <c r="AE697" s="232"/>
      <c r="AF697" s="232"/>
      <c r="AG697" s="55">
        <f t="shared" si="280"/>
        <v>0</v>
      </c>
    </row>
    <row r="698" spans="1:33" x14ac:dyDescent="0.2">
      <c r="A698" s="3">
        <v>40</v>
      </c>
      <c r="B698" s="147" t="s">
        <v>31</v>
      </c>
      <c r="C698" s="147">
        <v>20</v>
      </c>
      <c r="D698" s="158">
        <v>86577</v>
      </c>
      <c r="E698" s="147"/>
      <c r="F698" s="147"/>
      <c r="G698" s="147"/>
      <c r="H698" s="147"/>
      <c r="I698" s="147"/>
      <c r="J698" s="147"/>
      <c r="K698" s="147"/>
      <c r="L698" s="147"/>
      <c r="M698" s="147"/>
      <c r="N698" s="158">
        <v>48000</v>
      </c>
      <c r="O698" s="147"/>
      <c r="P698" s="147"/>
      <c r="Q698" s="148"/>
      <c r="R698" s="148"/>
      <c r="S698" s="147"/>
      <c r="T698" s="147" t="s">
        <v>356</v>
      </c>
      <c r="U698" s="147">
        <v>1</v>
      </c>
      <c r="V698" s="147">
        <v>1571</v>
      </c>
      <c r="W698" s="147">
        <v>2838</v>
      </c>
      <c r="X698" s="147"/>
      <c r="Y698" s="158">
        <v>2820</v>
      </c>
      <c r="Z698" s="147"/>
      <c r="AA698" s="147">
        <f t="shared" si="285"/>
        <v>1571</v>
      </c>
      <c r="AB698" s="147">
        <v>48000</v>
      </c>
      <c r="AC698" s="147"/>
      <c r="AD698" s="36">
        <f t="shared" si="284"/>
        <v>49571</v>
      </c>
      <c r="AE698" s="232"/>
      <c r="AF698" s="232"/>
      <c r="AG698" s="55">
        <f t="shared" si="280"/>
        <v>0</v>
      </c>
    </row>
    <row r="699" spans="1:33" x14ac:dyDescent="0.2">
      <c r="A699" s="3">
        <v>41</v>
      </c>
      <c r="B699" s="147" t="s">
        <v>32</v>
      </c>
      <c r="C699" s="147">
        <v>20</v>
      </c>
      <c r="D699" s="158">
        <v>59193</v>
      </c>
      <c r="E699" s="147"/>
      <c r="F699" s="147"/>
      <c r="G699" s="147"/>
      <c r="H699" s="147"/>
      <c r="I699" s="147"/>
      <c r="J699" s="147"/>
      <c r="K699" s="147"/>
      <c r="L699" s="147"/>
      <c r="M699" s="147"/>
      <c r="N699" s="158">
        <v>36500</v>
      </c>
      <c r="O699" s="147"/>
      <c r="P699" s="147"/>
      <c r="Q699" s="148"/>
      <c r="R699" s="148"/>
      <c r="S699" s="147"/>
      <c r="T699" s="147" t="s">
        <v>356</v>
      </c>
      <c r="U699" s="147">
        <v>1.5</v>
      </c>
      <c r="V699" s="147">
        <v>1435</v>
      </c>
      <c r="W699" s="147">
        <v>2839</v>
      </c>
      <c r="X699" s="147"/>
      <c r="Y699" s="158">
        <v>2821</v>
      </c>
      <c r="Z699" s="147"/>
      <c r="AA699" s="147">
        <f t="shared" si="285"/>
        <v>2152.5</v>
      </c>
      <c r="AB699" s="147">
        <v>36500</v>
      </c>
      <c r="AC699" s="147"/>
      <c r="AD699" s="36">
        <f t="shared" si="284"/>
        <v>38652.5</v>
      </c>
      <c r="AE699" s="232"/>
      <c r="AF699" s="232"/>
      <c r="AG699" s="55">
        <f t="shared" si="280"/>
        <v>0</v>
      </c>
    </row>
    <row r="700" spans="1:33" x14ac:dyDescent="0.2">
      <c r="A700" s="3">
        <v>42</v>
      </c>
      <c r="B700" s="147" t="s">
        <v>12</v>
      </c>
      <c r="C700" s="147">
        <v>9</v>
      </c>
      <c r="D700" s="158">
        <v>11455</v>
      </c>
      <c r="E700" s="147"/>
      <c r="F700" s="147"/>
      <c r="G700" s="147"/>
      <c r="H700" s="147"/>
      <c r="I700" s="147"/>
      <c r="J700" s="147"/>
      <c r="K700" s="147"/>
      <c r="L700" s="147"/>
      <c r="M700" s="147"/>
      <c r="N700" s="158">
        <v>9500</v>
      </c>
      <c r="O700" s="147"/>
      <c r="P700" s="147"/>
      <c r="Q700" s="148"/>
      <c r="R700" s="148"/>
      <c r="S700" s="147"/>
      <c r="T700" s="147" t="s">
        <v>356</v>
      </c>
      <c r="U700" s="147">
        <v>1</v>
      </c>
      <c r="V700" s="147">
        <v>574</v>
      </c>
      <c r="W700" s="147">
        <v>2840</v>
      </c>
      <c r="X700" s="147"/>
      <c r="Y700" s="158">
        <v>2822</v>
      </c>
      <c r="Z700" s="147"/>
      <c r="AA700" s="147">
        <f t="shared" si="285"/>
        <v>574</v>
      </c>
      <c r="AB700" s="147">
        <v>9500</v>
      </c>
      <c r="AC700" s="147"/>
      <c r="AD700" s="36">
        <f t="shared" si="284"/>
        <v>10074</v>
      </c>
      <c r="AE700" s="232"/>
      <c r="AF700" s="232"/>
      <c r="AG700" s="55">
        <f t="shared" si="280"/>
        <v>0</v>
      </c>
    </row>
    <row r="701" spans="1:33" x14ac:dyDescent="0.2">
      <c r="A701" s="3">
        <v>43</v>
      </c>
      <c r="B701" s="147" t="s">
        <v>7</v>
      </c>
      <c r="C701" s="147">
        <v>20</v>
      </c>
      <c r="D701" s="158">
        <v>163040</v>
      </c>
      <c r="E701" s="147"/>
      <c r="F701" s="147"/>
      <c r="G701" s="147"/>
      <c r="H701" s="147"/>
      <c r="I701" s="147"/>
      <c r="J701" s="147"/>
      <c r="K701" s="147"/>
      <c r="L701" s="147"/>
      <c r="M701" s="147"/>
      <c r="N701" s="158">
        <v>95000</v>
      </c>
      <c r="O701" s="147"/>
      <c r="P701" s="147"/>
      <c r="Q701" s="148"/>
      <c r="R701" s="148"/>
      <c r="S701" s="147"/>
      <c r="T701" s="147" t="s">
        <v>356</v>
      </c>
      <c r="U701" s="147">
        <v>1.5</v>
      </c>
      <c r="V701" s="147">
        <v>1635</v>
      </c>
      <c r="W701" s="147">
        <v>2841</v>
      </c>
      <c r="X701" s="147"/>
      <c r="Y701" s="158">
        <v>2823</v>
      </c>
      <c r="Z701" s="147"/>
      <c r="AA701" s="147">
        <f t="shared" si="285"/>
        <v>2452.5</v>
      </c>
      <c r="AB701" s="147">
        <v>95000</v>
      </c>
      <c r="AC701" s="147"/>
      <c r="AD701" s="36">
        <f t="shared" si="284"/>
        <v>97452.5</v>
      </c>
      <c r="AE701" s="232"/>
      <c r="AF701" s="232"/>
      <c r="AG701" s="55">
        <f t="shared" si="280"/>
        <v>0</v>
      </c>
    </row>
    <row r="702" spans="1:33" x14ac:dyDescent="0.2">
      <c r="A702" s="3">
        <v>44</v>
      </c>
      <c r="B702" s="147" t="s">
        <v>13</v>
      </c>
      <c r="C702" s="147">
        <v>20</v>
      </c>
      <c r="D702" s="158">
        <v>77117</v>
      </c>
      <c r="E702" s="147"/>
      <c r="F702" s="147"/>
      <c r="G702" s="147"/>
      <c r="H702" s="147"/>
      <c r="I702" s="147"/>
      <c r="J702" s="147"/>
      <c r="K702" s="147"/>
      <c r="L702" s="147"/>
      <c r="M702" s="147"/>
      <c r="N702" s="158">
        <v>52000</v>
      </c>
      <c r="O702" s="147"/>
      <c r="P702" s="147"/>
      <c r="Q702" s="148"/>
      <c r="R702" s="148"/>
      <c r="S702" s="147"/>
      <c r="T702" s="147" t="s">
        <v>355</v>
      </c>
      <c r="U702" s="147">
        <v>1</v>
      </c>
      <c r="V702" s="147">
        <v>1557</v>
      </c>
      <c r="W702" s="147">
        <v>2842</v>
      </c>
      <c r="X702" s="147"/>
      <c r="Y702" s="158">
        <v>2830</v>
      </c>
      <c r="Z702" s="147"/>
      <c r="AA702" s="147">
        <f t="shared" si="285"/>
        <v>1557</v>
      </c>
      <c r="AB702" s="147">
        <v>52000</v>
      </c>
      <c r="AC702" s="147"/>
      <c r="AD702" s="36">
        <f t="shared" si="284"/>
        <v>53557</v>
      </c>
      <c r="AE702" s="232"/>
      <c r="AF702" s="232"/>
      <c r="AG702" s="55">
        <f t="shared" si="280"/>
        <v>0</v>
      </c>
    </row>
    <row r="703" spans="1:33" x14ac:dyDescent="0.2">
      <c r="A703" s="3">
        <v>45</v>
      </c>
      <c r="B703" s="3" t="s">
        <v>17</v>
      </c>
      <c r="C703" s="3">
        <v>20</v>
      </c>
      <c r="D703" s="17">
        <v>70361</v>
      </c>
      <c r="E703" s="3"/>
      <c r="F703" s="3"/>
      <c r="G703" s="3"/>
      <c r="H703" s="3"/>
      <c r="I703" s="3"/>
      <c r="J703" s="3"/>
      <c r="K703" s="3"/>
      <c r="L703" s="3"/>
      <c r="M703" s="3"/>
      <c r="N703" s="161">
        <v>35000</v>
      </c>
      <c r="O703" s="23"/>
      <c r="P703" s="3"/>
      <c r="Q703" s="42"/>
      <c r="R703" s="42"/>
      <c r="S703" s="3"/>
      <c r="T703" s="3" t="s">
        <v>358</v>
      </c>
      <c r="U703" s="3">
        <v>1</v>
      </c>
      <c r="V703" s="3">
        <v>1360</v>
      </c>
      <c r="W703" s="3">
        <v>2816</v>
      </c>
      <c r="X703" s="3"/>
      <c r="Y703" s="17">
        <v>2838</v>
      </c>
      <c r="Z703" s="3"/>
      <c r="AA703" s="3">
        <f t="shared" si="285"/>
        <v>1360</v>
      </c>
      <c r="AB703" s="3">
        <v>35000</v>
      </c>
      <c r="AC703" s="3"/>
      <c r="AD703" s="36">
        <f t="shared" ref="AD703:AD725" si="286">AA703+AB703</f>
        <v>36360</v>
      </c>
      <c r="AE703" s="232"/>
      <c r="AF703" s="232"/>
      <c r="AG703" s="55">
        <f t="shared" si="280"/>
        <v>0</v>
      </c>
    </row>
    <row r="704" spans="1:33" x14ac:dyDescent="0.2">
      <c r="A704" s="3">
        <v>46</v>
      </c>
      <c r="B704" s="3" t="s">
        <v>14</v>
      </c>
      <c r="C704" s="3">
        <v>20</v>
      </c>
      <c r="D704" s="17">
        <v>94935</v>
      </c>
      <c r="E704" s="3"/>
      <c r="F704" s="3"/>
      <c r="G704" s="3"/>
      <c r="H704" s="3"/>
      <c r="I704" s="3"/>
      <c r="J704" s="3"/>
      <c r="K704" s="3"/>
      <c r="L704" s="3"/>
      <c r="M704" s="3"/>
      <c r="N704" s="161">
        <v>53000</v>
      </c>
      <c r="O704" s="23"/>
      <c r="P704" s="3"/>
      <c r="Q704" s="42"/>
      <c r="R704" s="42"/>
      <c r="S704" s="3"/>
      <c r="T704" s="3" t="s">
        <v>358</v>
      </c>
      <c r="U704" s="3">
        <v>0</v>
      </c>
      <c r="V704" s="3">
        <v>1363</v>
      </c>
      <c r="W704" s="3">
        <v>2817</v>
      </c>
      <c r="X704" s="3"/>
      <c r="Y704" s="17">
        <v>2839</v>
      </c>
      <c r="Z704" s="3"/>
      <c r="AA704" s="3">
        <f>(U704*V704)</f>
        <v>0</v>
      </c>
      <c r="AB704" s="3">
        <v>53000</v>
      </c>
      <c r="AC704" s="3"/>
      <c r="AD704" s="36">
        <f t="shared" si="286"/>
        <v>53000</v>
      </c>
      <c r="AE704" s="232"/>
      <c r="AF704" s="232"/>
      <c r="AG704" s="55">
        <f t="shared" si="280"/>
        <v>0</v>
      </c>
    </row>
    <row r="705" spans="1:37" x14ac:dyDescent="0.2">
      <c r="A705" s="3">
        <v>47</v>
      </c>
      <c r="B705" s="3" t="s">
        <v>318</v>
      </c>
      <c r="C705" s="3">
        <v>20</v>
      </c>
      <c r="D705" s="17">
        <v>71404</v>
      </c>
      <c r="E705" s="3"/>
      <c r="F705" s="3"/>
      <c r="G705" s="3"/>
      <c r="H705" s="3"/>
      <c r="I705" s="3"/>
      <c r="J705" s="3"/>
      <c r="K705" s="3"/>
      <c r="L705" s="3"/>
      <c r="M705" s="3"/>
      <c r="N705" s="161">
        <v>35000</v>
      </c>
      <c r="O705" s="23"/>
      <c r="P705" s="3"/>
      <c r="Q705" s="42"/>
      <c r="R705" s="42"/>
      <c r="S705" s="3"/>
      <c r="T705" s="3" t="s">
        <v>358</v>
      </c>
      <c r="U705" s="3">
        <v>1</v>
      </c>
      <c r="V705" s="3">
        <v>1309</v>
      </c>
      <c r="W705" s="3">
        <v>2818</v>
      </c>
      <c r="X705" s="3"/>
      <c r="Y705" s="17">
        <v>2840</v>
      </c>
      <c r="Z705" s="3"/>
      <c r="AA705" s="3">
        <f t="shared" si="285"/>
        <v>1309</v>
      </c>
      <c r="AB705" s="3">
        <v>35000</v>
      </c>
      <c r="AC705" s="3"/>
      <c r="AD705" s="36">
        <f t="shared" si="286"/>
        <v>36309</v>
      </c>
      <c r="AE705" s="232"/>
      <c r="AF705" s="232"/>
      <c r="AG705" s="55">
        <f t="shared" si="280"/>
        <v>0</v>
      </c>
    </row>
    <row r="706" spans="1:37" x14ac:dyDescent="0.2">
      <c r="A706" s="3">
        <v>48</v>
      </c>
      <c r="B706" s="3" t="s">
        <v>15</v>
      </c>
      <c r="C706" s="3">
        <v>20</v>
      </c>
      <c r="D706" s="17">
        <v>121284</v>
      </c>
      <c r="E706" s="3"/>
      <c r="F706" s="3"/>
      <c r="G706" s="3"/>
      <c r="H706" s="3"/>
      <c r="I706" s="3"/>
      <c r="J706" s="3"/>
      <c r="K706" s="3"/>
      <c r="L706" s="3"/>
      <c r="M706" s="3"/>
      <c r="N706" s="161">
        <v>57500</v>
      </c>
      <c r="O706" s="23"/>
      <c r="P706" s="3"/>
      <c r="Q706" s="42"/>
      <c r="R706" s="42"/>
      <c r="S706" s="3"/>
      <c r="T706" s="3" t="s">
        <v>359</v>
      </c>
      <c r="U706" s="3">
        <v>1</v>
      </c>
      <c r="V706" s="3">
        <v>1696</v>
      </c>
      <c r="W706" s="3">
        <v>2819</v>
      </c>
      <c r="X706" s="3"/>
      <c r="Y706" s="17">
        <v>2852</v>
      </c>
      <c r="Z706" s="3"/>
      <c r="AA706" s="3">
        <f t="shared" si="285"/>
        <v>1696</v>
      </c>
      <c r="AB706" s="3">
        <v>57500</v>
      </c>
      <c r="AC706" s="3"/>
      <c r="AD706" s="36">
        <f t="shared" si="286"/>
        <v>59196</v>
      </c>
      <c r="AE706" s="232"/>
      <c r="AF706" s="232"/>
      <c r="AG706" s="55">
        <f t="shared" si="280"/>
        <v>0</v>
      </c>
    </row>
    <row r="707" spans="1:37" x14ac:dyDescent="0.2">
      <c r="A707" s="3">
        <v>49</v>
      </c>
      <c r="B707" s="3" t="s">
        <v>14</v>
      </c>
      <c r="C707" s="3">
        <v>20</v>
      </c>
      <c r="D707" s="17">
        <v>94935</v>
      </c>
      <c r="E707" s="3"/>
      <c r="F707" s="3"/>
      <c r="G707" s="3"/>
      <c r="H707" s="3"/>
      <c r="I707" s="3"/>
      <c r="J707" s="3"/>
      <c r="K707" s="3"/>
      <c r="L707" s="3"/>
      <c r="M707" s="3"/>
      <c r="N707" s="161">
        <v>53000</v>
      </c>
      <c r="O707" s="23"/>
      <c r="P707" s="3"/>
      <c r="Q707" s="42"/>
      <c r="R707" s="42"/>
      <c r="S707" s="3"/>
      <c r="T707" s="3" t="s">
        <v>359</v>
      </c>
      <c r="U707" s="3">
        <v>0</v>
      </c>
      <c r="V707" s="3">
        <v>1289</v>
      </c>
      <c r="W707" s="3">
        <v>2870</v>
      </c>
      <c r="X707" s="3"/>
      <c r="Y707" s="17">
        <v>2853</v>
      </c>
      <c r="Z707" s="3"/>
      <c r="AA707" s="3">
        <f t="shared" si="285"/>
        <v>0</v>
      </c>
      <c r="AB707" s="3">
        <v>53000</v>
      </c>
      <c r="AC707" s="3"/>
      <c r="AD707" s="36">
        <f t="shared" si="286"/>
        <v>53000</v>
      </c>
      <c r="AE707" s="232"/>
      <c r="AF707" s="232"/>
      <c r="AG707" s="55">
        <f t="shared" si="280"/>
        <v>0</v>
      </c>
    </row>
    <row r="708" spans="1:37" x14ac:dyDescent="0.2">
      <c r="A708" s="3">
        <v>50</v>
      </c>
      <c r="B708" s="3" t="s">
        <v>7</v>
      </c>
      <c r="C708" s="3">
        <v>20</v>
      </c>
      <c r="D708" s="17">
        <v>163040</v>
      </c>
      <c r="E708" s="3"/>
      <c r="F708" s="3"/>
      <c r="G708" s="3"/>
      <c r="H708" s="3"/>
      <c r="I708" s="3"/>
      <c r="J708" s="3"/>
      <c r="K708" s="3"/>
      <c r="L708" s="3"/>
      <c r="M708" s="3"/>
      <c r="N708" s="161">
        <v>95000</v>
      </c>
      <c r="O708" s="23"/>
      <c r="P708" s="3"/>
      <c r="Q708" s="42"/>
      <c r="R708" s="42"/>
      <c r="S708" s="3"/>
      <c r="T708" s="3" t="s">
        <v>359</v>
      </c>
      <c r="U708" s="3">
        <v>1.5</v>
      </c>
      <c r="V708" s="3">
        <v>1993</v>
      </c>
      <c r="W708" s="3">
        <v>2871</v>
      </c>
      <c r="X708" s="3"/>
      <c r="Y708" s="17">
        <v>2854</v>
      </c>
      <c r="Z708" s="3"/>
      <c r="AA708" s="3">
        <f t="shared" si="285"/>
        <v>2989.5</v>
      </c>
      <c r="AB708" s="3">
        <v>95000</v>
      </c>
      <c r="AC708" s="3"/>
      <c r="AD708" s="36">
        <f t="shared" si="286"/>
        <v>97989.5</v>
      </c>
      <c r="AE708" s="232"/>
      <c r="AF708" s="232"/>
      <c r="AG708" s="55">
        <f t="shared" si="280"/>
        <v>0</v>
      </c>
    </row>
    <row r="709" spans="1:37" x14ac:dyDescent="0.2">
      <c r="A709" s="3">
        <v>51</v>
      </c>
      <c r="B709" s="3" t="s">
        <v>31</v>
      </c>
      <c r="C709" s="3">
        <v>20</v>
      </c>
      <c r="D709" s="17">
        <v>86577</v>
      </c>
      <c r="E709" s="3"/>
      <c r="F709" s="3"/>
      <c r="G709" s="3"/>
      <c r="H709" s="3"/>
      <c r="I709" s="3"/>
      <c r="J709" s="3"/>
      <c r="K709" s="3"/>
      <c r="L709" s="3"/>
      <c r="M709" s="3"/>
      <c r="N709" s="161">
        <v>48000</v>
      </c>
      <c r="O709" s="23"/>
      <c r="P709" s="3"/>
      <c r="Q709" s="42"/>
      <c r="R709" s="42"/>
      <c r="S709" s="3"/>
      <c r="T709" s="3" t="s">
        <v>360</v>
      </c>
      <c r="U709" s="3">
        <v>1</v>
      </c>
      <c r="V709" s="3">
        <v>1476</v>
      </c>
      <c r="W709" s="3">
        <v>2872</v>
      </c>
      <c r="X709" s="3"/>
      <c r="Y709" s="17">
        <v>2862</v>
      </c>
      <c r="Z709" s="3"/>
      <c r="AA709" s="3">
        <f t="shared" si="285"/>
        <v>1476</v>
      </c>
      <c r="AB709" s="3">
        <v>48000</v>
      </c>
      <c r="AC709" s="3"/>
      <c r="AD709" s="36">
        <f t="shared" si="286"/>
        <v>49476</v>
      </c>
      <c r="AE709" s="232"/>
      <c r="AF709" s="232"/>
      <c r="AG709" s="55">
        <f t="shared" si="280"/>
        <v>0</v>
      </c>
    </row>
    <row r="710" spans="1:37" x14ac:dyDescent="0.2">
      <c r="A710" s="3">
        <v>52</v>
      </c>
      <c r="B710" s="3" t="s">
        <v>33</v>
      </c>
      <c r="C710" s="3">
        <v>20</v>
      </c>
      <c r="D710" s="161">
        <v>38831</v>
      </c>
      <c r="E710" s="3"/>
      <c r="F710" s="3"/>
      <c r="G710" s="3"/>
      <c r="H710" s="3"/>
      <c r="I710" s="3"/>
      <c r="J710" s="3"/>
      <c r="K710" s="3"/>
      <c r="L710" s="3"/>
      <c r="M710" s="3"/>
      <c r="N710" s="17">
        <v>21000</v>
      </c>
      <c r="O710" s="23"/>
      <c r="P710" s="3"/>
      <c r="Q710" s="42"/>
      <c r="R710" s="42"/>
      <c r="S710" s="3"/>
      <c r="T710" s="3" t="s">
        <v>361</v>
      </c>
      <c r="U710" s="3">
        <v>1.9</v>
      </c>
      <c r="V710" s="3">
        <v>1350</v>
      </c>
      <c r="W710" s="3">
        <v>2873</v>
      </c>
      <c r="X710" s="3"/>
      <c r="Y710" s="17">
        <v>2887</v>
      </c>
      <c r="Z710" s="3"/>
      <c r="AA710" s="3">
        <f t="shared" si="285"/>
        <v>2565</v>
      </c>
      <c r="AB710" s="3">
        <v>21000</v>
      </c>
      <c r="AC710" s="3"/>
      <c r="AD710" s="36">
        <f t="shared" si="286"/>
        <v>23565</v>
      </c>
      <c r="AE710" s="232"/>
      <c r="AF710" s="232"/>
      <c r="AG710" s="55">
        <f t="shared" si="280"/>
        <v>0</v>
      </c>
    </row>
    <row r="711" spans="1:37" x14ac:dyDescent="0.2">
      <c r="A711" s="3">
        <v>53</v>
      </c>
      <c r="B711" s="3" t="s">
        <v>15</v>
      </c>
      <c r="C711" s="3">
        <v>20</v>
      </c>
      <c r="D711" s="161">
        <v>121284</v>
      </c>
      <c r="E711" s="3"/>
      <c r="F711" s="3"/>
      <c r="G711" s="3"/>
      <c r="H711" s="3"/>
      <c r="I711" s="3"/>
      <c r="J711" s="3"/>
      <c r="K711" s="3"/>
      <c r="L711" s="3"/>
      <c r="M711" s="3"/>
      <c r="N711" s="17">
        <v>57000</v>
      </c>
      <c r="O711" s="23"/>
      <c r="P711" s="3"/>
      <c r="Q711" s="42"/>
      <c r="R711" s="42"/>
      <c r="S711" s="3"/>
      <c r="T711" s="3" t="s">
        <v>361</v>
      </c>
      <c r="U711" s="3">
        <v>1</v>
      </c>
      <c r="V711" s="3">
        <v>1625</v>
      </c>
      <c r="W711" s="3">
        <v>2874</v>
      </c>
      <c r="X711" s="3"/>
      <c r="Y711" s="17">
        <v>2888</v>
      </c>
      <c r="Z711" s="3"/>
      <c r="AA711" s="3">
        <f t="shared" si="285"/>
        <v>1625</v>
      </c>
      <c r="AB711" s="3">
        <v>57000</v>
      </c>
      <c r="AC711" s="3"/>
      <c r="AD711" s="36">
        <f t="shared" si="286"/>
        <v>58625</v>
      </c>
      <c r="AE711" s="232"/>
      <c r="AF711" s="232"/>
      <c r="AG711" s="55">
        <f t="shared" si="280"/>
        <v>0</v>
      </c>
    </row>
    <row r="712" spans="1:37" x14ac:dyDescent="0.2">
      <c r="A712" s="3">
        <v>54</v>
      </c>
      <c r="B712" s="3" t="s">
        <v>65</v>
      </c>
      <c r="C712" s="3">
        <v>20</v>
      </c>
      <c r="D712" s="161">
        <v>98889</v>
      </c>
      <c r="E712" s="3"/>
      <c r="F712" s="3"/>
      <c r="G712" s="3"/>
      <c r="H712" s="3"/>
      <c r="I712" s="3"/>
      <c r="J712" s="3"/>
      <c r="K712" s="3"/>
      <c r="L712" s="3"/>
      <c r="M712" s="3"/>
      <c r="N712" s="17">
        <v>55000</v>
      </c>
      <c r="O712" s="23"/>
      <c r="P712" s="3"/>
      <c r="Q712" s="42"/>
      <c r="R712" s="42"/>
      <c r="S712" s="3"/>
      <c r="T712" s="3" t="s">
        <v>361</v>
      </c>
      <c r="U712" s="3">
        <v>1.9</v>
      </c>
      <c r="V712" s="3">
        <v>1298</v>
      </c>
      <c r="W712" s="3">
        <v>2875</v>
      </c>
      <c r="X712" s="3"/>
      <c r="Y712" s="17">
        <v>2889</v>
      </c>
      <c r="Z712" s="3"/>
      <c r="AA712" s="3">
        <f t="shared" si="285"/>
        <v>2466.1999999999998</v>
      </c>
      <c r="AB712" s="3">
        <v>55000</v>
      </c>
      <c r="AC712" s="3"/>
      <c r="AD712" s="36">
        <f t="shared" si="286"/>
        <v>57466.2</v>
      </c>
      <c r="AE712" s="232"/>
      <c r="AF712" s="232"/>
      <c r="AG712" s="55">
        <f t="shared" si="280"/>
        <v>0</v>
      </c>
    </row>
    <row r="713" spans="1:37" x14ac:dyDescent="0.2">
      <c r="A713" s="3">
        <v>55</v>
      </c>
      <c r="B713" s="3" t="s">
        <v>37</v>
      </c>
      <c r="C713" s="3">
        <v>20</v>
      </c>
      <c r="D713" s="161">
        <v>115275</v>
      </c>
      <c r="E713" s="3"/>
      <c r="F713" s="3"/>
      <c r="G713" s="3"/>
      <c r="H713" s="3"/>
      <c r="I713" s="3"/>
      <c r="J713" s="3"/>
      <c r="K713" s="3"/>
      <c r="L713" s="3"/>
      <c r="M713" s="3"/>
      <c r="N713" s="17">
        <v>79500</v>
      </c>
      <c r="O713" s="23"/>
      <c r="P713" s="3"/>
      <c r="Q713" s="42"/>
      <c r="R713" s="42"/>
      <c r="S713" s="3"/>
      <c r="T713" s="3" t="s">
        <v>362</v>
      </c>
      <c r="U713" s="3">
        <v>3</v>
      </c>
      <c r="V713" s="3">
        <v>1346</v>
      </c>
      <c r="W713" s="3">
        <v>2876</v>
      </c>
      <c r="X713" s="3"/>
      <c r="Y713" s="17">
        <v>2890</v>
      </c>
      <c r="Z713" s="3"/>
      <c r="AA713" s="3">
        <f>(U713*V713)</f>
        <v>4038</v>
      </c>
      <c r="AB713" s="3">
        <v>79500</v>
      </c>
      <c r="AC713" s="3"/>
      <c r="AD713" s="57">
        <f t="shared" si="286"/>
        <v>83538</v>
      </c>
      <c r="AE713" s="235"/>
      <c r="AF713" s="235"/>
      <c r="AG713" s="55">
        <f t="shared" si="280"/>
        <v>0</v>
      </c>
    </row>
    <row r="714" spans="1:37" x14ac:dyDescent="0.2">
      <c r="A714" s="3">
        <v>56</v>
      </c>
      <c r="B714" s="3" t="s">
        <v>35</v>
      </c>
      <c r="C714" s="3">
        <v>15</v>
      </c>
      <c r="D714" s="161">
        <v>27311</v>
      </c>
      <c r="E714" s="3"/>
      <c r="F714" s="3"/>
      <c r="G714" s="3"/>
      <c r="H714" s="3"/>
      <c r="I714" s="3"/>
      <c r="J714" s="3"/>
      <c r="K714" s="3"/>
      <c r="L714" s="3"/>
      <c r="M714" s="3"/>
      <c r="N714" s="17">
        <v>11500</v>
      </c>
      <c r="O714" s="23"/>
      <c r="P714" s="3"/>
      <c r="Q714" s="42"/>
      <c r="R714" s="42"/>
      <c r="S714" s="3"/>
      <c r="T714" s="3" t="s">
        <v>362</v>
      </c>
      <c r="U714" s="3">
        <v>1.25</v>
      </c>
      <c r="V714" s="3">
        <v>990</v>
      </c>
      <c r="W714" s="3">
        <v>2877</v>
      </c>
      <c r="X714" s="3"/>
      <c r="Y714" s="17">
        <v>2891</v>
      </c>
      <c r="Z714" s="3"/>
      <c r="AA714" s="3">
        <f t="shared" si="285"/>
        <v>1237.5</v>
      </c>
      <c r="AB714" s="3">
        <v>11500</v>
      </c>
      <c r="AC714" s="3"/>
      <c r="AD714" s="57">
        <f t="shared" si="286"/>
        <v>12737.5</v>
      </c>
      <c r="AE714" s="235"/>
      <c r="AF714" s="235"/>
      <c r="AG714" s="55">
        <f t="shared" si="280"/>
        <v>0</v>
      </c>
    </row>
    <row r="715" spans="1:37" x14ac:dyDescent="0.2">
      <c r="A715" s="3">
        <v>57</v>
      </c>
      <c r="B715" s="3" t="s">
        <v>62</v>
      </c>
      <c r="C715" s="3">
        <v>20</v>
      </c>
      <c r="D715" s="161">
        <v>58409</v>
      </c>
      <c r="E715" s="3"/>
      <c r="F715" s="3"/>
      <c r="G715" s="3"/>
      <c r="H715" s="3"/>
      <c r="I715" s="3"/>
      <c r="J715" s="3"/>
      <c r="K715" s="3"/>
      <c r="L715" s="3"/>
      <c r="M715" s="3"/>
      <c r="N715" s="17">
        <v>28000</v>
      </c>
      <c r="O715" s="23"/>
      <c r="P715" s="3"/>
      <c r="Q715" s="42"/>
      <c r="R715" s="42"/>
      <c r="S715" s="3"/>
      <c r="T715" s="3" t="s">
        <v>362</v>
      </c>
      <c r="U715" s="3">
        <v>2</v>
      </c>
      <c r="V715" s="3">
        <v>1291</v>
      </c>
      <c r="W715" s="3">
        <v>2878</v>
      </c>
      <c r="X715" s="3"/>
      <c r="Y715" s="17">
        <v>2892</v>
      </c>
      <c r="Z715" s="3"/>
      <c r="AA715" s="3">
        <f t="shared" si="285"/>
        <v>2582</v>
      </c>
      <c r="AB715" s="3">
        <v>28000</v>
      </c>
      <c r="AC715" s="3"/>
      <c r="AD715" s="57">
        <f t="shared" si="286"/>
        <v>30582</v>
      </c>
      <c r="AE715" s="235"/>
      <c r="AF715" s="235"/>
      <c r="AG715" s="55">
        <f t="shared" si="280"/>
        <v>0</v>
      </c>
    </row>
    <row r="716" spans="1:37" x14ac:dyDescent="0.2">
      <c r="A716" s="3">
        <v>58</v>
      </c>
      <c r="B716" s="3" t="s">
        <v>21</v>
      </c>
      <c r="C716" s="3">
        <v>20</v>
      </c>
      <c r="D716" s="161">
        <v>104420</v>
      </c>
      <c r="E716" s="3"/>
      <c r="F716" s="3"/>
      <c r="G716" s="3"/>
      <c r="H716" s="3"/>
      <c r="I716" s="3"/>
      <c r="J716" s="3"/>
      <c r="K716" s="3"/>
      <c r="L716" s="3"/>
      <c r="M716" s="3"/>
      <c r="N716" s="17">
        <v>74000</v>
      </c>
      <c r="O716" s="23"/>
      <c r="P716" s="3"/>
      <c r="Q716" s="42"/>
      <c r="R716" s="42"/>
      <c r="S716" s="3"/>
      <c r="T716" s="3" t="s">
        <v>362</v>
      </c>
      <c r="U716" s="3">
        <v>2.5</v>
      </c>
      <c r="V716" s="3">
        <v>1632</v>
      </c>
      <c r="W716" s="3">
        <v>2879</v>
      </c>
      <c r="X716" s="3"/>
      <c r="Y716" s="17">
        <v>2893</v>
      </c>
      <c r="Z716" s="3"/>
      <c r="AA716" s="3">
        <f>(U716*V716)+2000</f>
        <v>6080</v>
      </c>
      <c r="AB716" s="3">
        <v>74000</v>
      </c>
      <c r="AC716" s="3"/>
      <c r="AD716" s="57">
        <f t="shared" si="286"/>
        <v>80080</v>
      </c>
      <c r="AE716" s="235"/>
      <c r="AF716" s="235"/>
      <c r="AG716" s="55">
        <f t="shared" si="280"/>
        <v>0</v>
      </c>
      <c r="AK716" s="55">
        <f>1243-1278</f>
        <v>-35</v>
      </c>
    </row>
    <row r="717" spans="1:37" x14ac:dyDescent="0.2">
      <c r="A717" s="3">
        <v>59</v>
      </c>
      <c r="B717" s="3" t="s">
        <v>38</v>
      </c>
      <c r="C717" s="3">
        <v>15</v>
      </c>
      <c r="D717" s="161">
        <v>21283</v>
      </c>
      <c r="E717" s="3"/>
      <c r="F717" s="3"/>
      <c r="G717" s="3"/>
      <c r="H717" s="3"/>
      <c r="I717" s="3"/>
      <c r="J717" s="3"/>
      <c r="K717" s="3"/>
      <c r="L717" s="3"/>
      <c r="M717" s="3"/>
      <c r="N717" s="17">
        <v>13500</v>
      </c>
      <c r="O717" s="23"/>
      <c r="P717" s="3"/>
      <c r="Q717" s="42"/>
      <c r="R717" s="42"/>
      <c r="S717" s="3"/>
      <c r="T717" s="3" t="s">
        <v>362</v>
      </c>
      <c r="U717" s="3">
        <v>1</v>
      </c>
      <c r="V717" s="3">
        <v>1051</v>
      </c>
      <c r="W717" s="3">
        <v>2910</v>
      </c>
      <c r="X717" s="3"/>
      <c r="Y717" s="17">
        <v>2894</v>
      </c>
      <c r="Z717" s="3"/>
      <c r="AA717" s="3">
        <f t="shared" ref="AA717:AA725" si="287">(U717*V717)</f>
        <v>1051</v>
      </c>
      <c r="AB717" s="3">
        <v>13500</v>
      </c>
      <c r="AC717" s="3"/>
      <c r="AD717" s="57">
        <f t="shared" si="286"/>
        <v>14551</v>
      </c>
      <c r="AE717" s="235"/>
      <c r="AF717" s="235"/>
      <c r="AG717" s="55">
        <f t="shared" si="280"/>
        <v>0</v>
      </c>
    </row>
    <row r="718" spans="1:37" x14ac:dyDescent="0.2">
      <c r="A718" s="3">
        <v>60</v>
      </c>
      <c r="B718" s="3" t="s">
        <v>17</v>
      </c>
      <c r="C718" s="3">
        <v>20</v>
      </c>
      <c r="D718" s="161">
        <v>70361</v>
      </c>
      <c r="E718" s="3"/>
      <c r="F718" s="3"/>
      <c r="G718" s="3"/>
      <c r="H718" s="3"/>
      <c r="I718" s="3"/>
      <c r="J718" s="3"/>
      <c r="K718" s="3"/>
      <c r="L718" s="3"/>
      <c r="M718" s="3"/>
      <c r="N718" s="17">
        <v>38000</v>
      </c>
      <c r="O718" s="23"/>
      <c r="P718" s="3"/>
      <c r="Q718" s="42"/>
      <c r="R718" s="42"/>
      <c r="S718" s="3"/>
      <c r="T718" s="3" t="s">
        <v>362</v>
      </c>
      <c r="U718" s="3">
        <v>1</v>
      </c>
      <c r="V718" s="3">
        <v>1422</v>
      </c>
      <c r="W718" s="3">
        <v>2911</v>
      </c>
      <c r="X718" s="3"/>
      <c r="Y718" s="17">
        <v>2895</v>
      </c>
      <c r="Z718" s="3"/>
      <c r="AA718" s="3">
        <f t="shared" si="287"/>
        <v>1422</v>
      </c>
      <c r="AB718" s="3">
        <v>38000</v>
      </c>
      <c r="AC718" s="3"/>
      <c r="AD718" s="57">
        <f t="shared" si="286"/>
        <v>39422</v>
      </c>
      <c r="AE718" s="235"/>
      <c r="AF718" s="235"/>
      <c r="AG718" s="55">
        <f t="shared" si="280"/>
        <v>0</v>
      </c>
    </row>
    <row r="719" spans="1:37" x14ac:dyDescent="0.2">
      <c r="A719" s="3">
        <v>61</v>
      </c>
      <c r="B719" s="3" t="s">
        <v>31</v>
      </c>
      <c r="C719" s="3">
        <v>20</v>
      </c>
      <c r="D719" s="161">
        <v>86577</v>
      </c>
      <c r="E719" s="3"/>
      <c r="F719" s="3"/>
      <c r="G719" s="3"/>
      <c r="H719" s="3"/>
      <c r="I719" s="3"/>
      <c r="J719" s="3"/>
      <c r="K719" s="3"/>
      <c r="L719" s="3"/>
      <c r="M719" s="3"/>
      <c r="N719" s="17">
        <v>48000</v>
      </c>
      <c r="O719" s="23"/>
      <c r="P719" s="3"/>
      <c r="Q719" s="42"/>
      <c r="R719" s="42"/>
      <c r="S719" s="3"/>
      <c r="T719" s="3" t="s">
        <v>363</v>
      </c>
      <c r="U719" s="3">
        <v>1</v>
      </c>
      <c r="V719" s="3">
        <v>1523</v>
      </c>
      <c r="W719" s="3">
        <v>2912</v>
      </c>
      <c r="X719" s="3"/>
      <c r="Y719" s="17">
        <v>2896</v>
      </c>
      <c r="Z719" s="3"/>
      <c r="AA719" s="3">
        <f t="shared" si="287"/>
        <v>1523</v>
      </c>
      <c r="AB719" s="3">
        <v>48000</v>
      </c>
      <c r="AC719" s="3"/>
      <c r="AD719" s="57">
        <f t="shared" si="286"/>
        <v>49523</v>
      </c>
      <c r="AE719" s="235"/>
      <c r="AF719" s="235"/>
      <c r="AG719" s="55">
        <f t="shared" si="280"/>
        <v>0</v>
      </c>
    </row>
    <row r="720" spans="1:37" x14ac:dyDescent="0.2">
      <c r="A720" s="3">
        <v>62</v>
      </c>
      <c r="B720" s="3" t="s">
        <v>15</v>
      </c>
      <c r="C720" s="3">
        <v>20</v>
      </c>
      <c r="D720" s="161">
        <v>121284</v>
      </c>
      <c r="E720" s="3"/>
      <c r="F720" s="3"/>
      <c r="G720" s="3"/>
      <c r="H720" s="3"/>
      <c r="I720" s="3"/>
      <c r="J720" s="3"/>
      <c r="K720" s="3"/>
      <c r="L720" s="3"/>
      <c r="M720" s="3"/>
      <c r="N720" s="17">
        <v>57000</v>
      </c>
      <c r="O720" s="23"/>
      <c r="P720" s="3"/>
      <c r="Q720" s="42"/>
      <c r="R720" s="42"/>
      <c r="S720" s="3"/>
      <c r="T720" s="3" t="s">
        <v>363</v>
      </c>
      <c r="U720" s="3">
        <v>1</v>
      </c>
      <c r="V720" s="3">
        <v>1761</v>
      </c>
      <c r="W720" s="3">
        <v>2913</v>
      </c>
      <c r="X720" s="3"/>
      <c r="Y720" s="17">
        <v>2897</v>
      </c>
      <c r="Z720" s="3"/>
      <c r="AA720" s="3">
        <f t="shared" si="287"/>
        <v>1761</v>
      </c>
      <c r="AB720" s="3">
        <v>57000</v>
      </c>
      <c r="AC720" s="3"/>
      <c r="AD720" s="57">
        <f t="shared" si="286"/>
        <v>58761</v>
      </c>
      <c r="AE720" s="235"/>
      <c r="AF720" s="235"/>
      <c r="AG720" s="55">
        <f t="shared" si="280"/>
        <v>0</v>
      </c>
    </row>
    <row r="721" spans="1:36" x14ac:dyDescent="0.2">
      <c r="A721" s="3">
        <v>63</v>
      </c>
      <c r="B721" s="3" t="s">
        <v>32</v>
      </c>
      <c r="C721" s="3">
        <v>20</v>
      </c>
      <c r="D721" s="161">
        <v>59193</v>
      </c>
      <c r="E721" s="3"/>
      <c r="F721" s="3"/>
      <c r="G721" s="3"/>
      <c r="H721" s="3"/>
      <c r="I721" s="3"/>
      <c r="J721" s="3"/>
      <c r="K721" s="3"/>
      <c r="L721" s="3"/>
      <c r="M721" s="3"/>
      <c r="N721" s="17">
        <v>38000</v>
      </c>
      <c r="O721" s="23"/>
      <c r="P721" s="3"/>
      <c r="Q721" s="42"/>
      <c r="R721" s="42"/>
      <c r="S721" s="3"/>
      <c r="T721" s="3" t="s">
        <v>363</v>
      </c>
      <c r="U721" s="3">
        <v>1.5</v>
      </c>
      <c r="V721" s="3">
        <v>1639</v>
      </c>
      <c r="W721" s="3">
        <v>2914</v>
      </c>
      <c r="X721" s="3"/>
      <c r="Y721" s="17">
        <v>2898</v>
      </c>
      <c r="Z721" s="3"/>
      <c r="AA721" s="42">
        <f t="shared" si="287"/>
        <v>2458.5</v>
      </c>
      <c r="AB721" s="3">
        <v>38000</v>
      </c>
      <c r="AC721" s="3"/>
      <c r="AD721" s="57">
        <f t="shared" si="286"/>
        <v>40458.5</v>
      </c>
      <c r="AE721" s="235"/>
      <c r="AF721" s="235"/>
      <c r="AG721" s="55">
        <f t="shared" si="280"/>
        <v>0</v>
      </c>
    </row>
    <row r="722" spans="1:36" x14ac:dyDescent="0.2">
      <c r="A722" s="3">
        <v>64</v>
      </c>
      <c r="B722" s="3" t="s">
        <v>22</v>
      </c>
      <c r="C722" s="3">
        <v>20</v>
      </c>
      <c r="D722" s="17">
        <v>109404</v>
      </c>
      <c r="E722" s="3"/>
      <c r="F722" s="3"/>
      <c r="G722" s="3"/>
      <c r="H722" s="3"/>
      <c r="I722" s="3"/>
      <c r="J722" s="3"/>
      <c r="K722" s="3"/>
      <c r="L722" s="3"/>
      <c r="M722" s="3"/>
      <c r="N722" s="161">
        <v>66000</v>
      </c>
      <c r="O722" s="23"/>
      <c r="P722" s="3"/>
      <c r="Q722" s="42"/>
      <c r="R722" s="42"/>
      <c r="S722" s="3"/>
      <c r="T722" s="3" t="s">
        <v>364</v>
      </c>
      <c r="U722" s="3">
        <v>1.2</v>
      </c>
      <c r="V722" s="3">
        <v>1533</v>
      </c>
      <c r="W722" s="3">
        <v>2915</v>
      </c>
      <c r="X722" s="3"/>
      <c r="Y722" s="17">
        <v>2908</v>
      </c>
      <c r="Z722" s="3"/>
      <c r="AA722" s="42">
        <f t="shared" si="287"/>
        <v>1839.6</v>
      </c>
      <c r="AB722" s="3">
        <v>66000</v>
      </c>
      <c r="AC722" s="3"/>
      <c r="AD722" s="57">
        <f t="shared" si="286"/>
        <v>67839.600000000006</v>
      </c>
      <c r="AE722" s="235"/>
      <c r="AF722" s="235"/>
      <c r="AG722" s="55">
        <f t="shared" si="280"/>
        <v>0</v>
      </c>
    </row>
    <row r="723" spans="1:36" x14ac:dyDescent="0.2">
      <c r="A723" s="3">
        <v>65</v>
      </c>
      <c r="B723" s="3" t="s">
        <v>318</v>
      </c>
      <c r="C723" s="3">
        <v>20</v>
      </c>
      <c r="D723" s="17">
        <v>71404</v>
      </c>
      <c r="E723" s="3"/>
      <c r="F723" s="3"/>
      <c r="G723" s="3"/>
      <c r="H723" s="3"/>
      <c r="I723" s="3"/>
      <c r="J723" s="3"/>
      <c r="K723" s="3"/>
      <c r="L723" s="3"/>
      <c r="M723" s="3"/>
      <c r="N723" s="161">
        <v>33500</v>
      </c>
      <c r="O723" s="23"/>
      <c r="P723" s="3"/>
      <c r="Q723" s="42"/>
      <c r="R723" s="42"/>
      <c r="S723" s="3"/>
      <c r="T723" s="3" t="s">
        <v>364</v>
      </c>
      <c r="U723" s="3">
        <v>1</v>
      </c>
      <c r="V723" s="3">
        <v>1433</v>
      </c>
      <c r="W723" s="3">
        <v>2916</v>
      </c>
      <c r="X723" s="3"/>
      <c r="Y723" s="17">
        <v>2909</v>
      </c>
      <c r="Z723" s="3"/>
      <c r="AA723" s="42">
        <f t="shared" si="287"/>
        <v>1433</v>
      </c>
      <c r="AB723" s="3">
        <v>33500</v>
      </c>
      <c r="AC723" s="3"/>
      <c r="AD723" s="57">
        <f t="shared" si="286"/>
        <v>34933</v>
      </c>
      <c r="AE723" s="235"/>
      <c r="AF723" s="235"/>
      <c r="AG723" s="55">
        <f t="shared" ref="AG723:AG726" si="288">N723-AB723</f>
        <v>0</v>
      </c>
    </row>
    <row r="724" spans="1:36" x14ac:dyDescent="0.2">
      <c r="A724" s="3">
        <v>66</v>
      </c>
      <c r="B724" s="3" t="s">
        <v>14</v>
      </c>
      <c r="C724" s="3">
        <v>20</v>
      </c>
      <c r="D724" s="17">
        <v>94935</v>
      </c>
      <c r="E724" s="3"/>
      <c r="F724" s="3"/>
      <c r="G724" s="3"/>
      <c r="H724" s="3"/>
      <c r="I724" s="3"/>
      <c r="J724" s="3"/>
      <c r="K724" s="3"/>
      <c r="L724" s="3"/>
      <c r="M724" s="3"/>
      <c r="N724" s="161">
        <v>52000</v>
      </c>
      <c r="O724" s="23"/>
      <c r="P724" s="3"/>
      <c r="Q724" s="42"/>
      <c r="R724" s="42"/>
      <c r="S724" s="3"/>
      <c r="T724" s="3" t="s">
        <v>364</v>
      </c>
      <c r="U724" s="3">
        <v>0</v>
      </c>
      <c r="V724" s="3">
        <v>1395</v>
      </c>
      <c r="W724" s="3">
        <v>2917</v>
      </c>
      <c r="X724" s="3"/>
      <c r="Y724" s="17">
        <v>2910</v>
      </c>
      <c r="Z724" s="3"/>
      <c r="AA724" s="42">
        <f t="shared" si="287"/>
        <v>0</v>
      </c>
      <c r="AB724" s="3">
        <v>52000</v>
      </c>
      <c r="AC724" s="3"/>
      <c r="AD724" s="57">
        <f t="shared" si="286"/>
        <v>52000</v>
      </c>
      <c r="AE724" s="235"/>
      <c r="AF724" s="235"/>
      <c r="AG724" s="55">
        <f t="shared" si="288"/>
        <v>0</v>
      </c>
    </row>
    <row r="725" spans="1:36" x14ac:dyDescent="0.2">
      <c r="A725" s="3">
        <v>67</v>
      </c>
      <c r="B725" s="3" t="s">
        <v>26</v>
      </c>
      <c r="C725" s="3">
        <v>20</v>
      </c>
      <c r="D725" s="17">
        <v>96831</v>
      </c>
      <c r="E725" s="3"/>
      <c r="F725" s="3"/>
      <c r="G725" s="3"/>
      <c r="H725" s="3"/>
      <c r="I725" s="3"/>
      <c r="J725" s="3"/>
      <c r="K725" s="3"/>
      <c r="L725" s="3"/>
      <c r="M725" s="3"/>
      <c r="N725" s="161">
        <v>67000</v>
      </c>
      <c r="O725" s="23"/>
      <c r="P725" s="3"/>
      <c r="Q725" s="42"/>
      <c r="R725" s="42"/>
      <c r="S725" s="3"/>
      <c r="T725" s="3" t="s">
        <v>364</v>
      </c>
      <c r="U725" s="3">
        <v>3</v>
      </c>
      <c r="V725" s="3">
        <v>1429</v>
      </c>
      <c r="W725" s="3">
        <v>2918</v>
      </c>
      <c r="X725" s="3"/>
      <c r="Y725" s="17">
        <v>2911</v>
      </c>
      <c r="Z725" s="3"/>
      <c r="AA725" s="42">
        <f t="shared" si="287"/>
        <v>4287</v>
      </c>
      <c r="AB725" s="3">
        <v>67000</v>
      </c>
      <c r="AC725" s="3"/>
      <c r="AD725" s="57">
        <f t="shared" si="286"/>
        <v>71287</v>
      </c>
      <c r="AE725" s="235"/>
      <c r="AF725" s="235"/>
      <c r="AG725" s="55">
        <f t="shared" si="288"/>
        <v>0</v>
      </c>
    </row>
    <row r="726" spans="1:36" x14ac:dyDescent="0.2">
      <c r="A726" s="3">
        <v>68</v>
      </c>
      <c r="B726" s="3" t="s">
        <v>16</v>
      </c>
      <c r="C726" s="3">
        <v>15</v>
      </c>
      <c r="D726" s="17">
        <v>138257</v>
      </c>
      <c r="E726" s="3"/>
      <c r="F726" s="3"/>
      <c r="G726" s="3"/>
      <c r="H726" s="3"/>
      <c r="I726" s="3"/>
      <c r="J726" s="3"/>
      <c r="K726" s="3"/>
      <c r="L726" s="3"/>
      <c r="M726" s="3"/>
      <c r="N726" s="161">
        <v>68000</v>
      </c>
      <c r="O726" s="23"/>
      <c r="P726" s="3"/>
      <c r="Q726" s="42"/>
      <c r="R726" s="42"/>
      <c r="S726" s="3"/>
      <c r="T726" s="3" t="s">
        <v>364</v>
      </c>
      <c r="U726" s="3">
        <v>3.25</v>
      </c>
      <c r="V726" s="3">
        <v>1221</v>
      </c>
      <c r="W726" s="3">
        <v>2919</v>
      </c>
      <c r="X726" s="3"/>
      <c r="Y726" s="17">
        <v>2912</v>
      </c>
      <c r="Z726" s="3"/>
      <c r="AA726" s="42">
        <f>(U726*V726)</f>
        <v>3968.25</v>
      </c>
      <c r="AB726" s="3">
        <v>68000</v>
      </c>
      <c r="AC726" s="3"/>
      <c r="AD726" s="36">
        <f>AA726+AB726</f>
        <v>71968.25</v>
      </c>
      <c r="AE726" s="232"/>
      <c r="AF726" s="232"/>
      <c r="AG726" s="55">
        <f t="shared" si="288"/>
        <v>0</v>
      </c>
    </row>
    <row r="727" spans="1:36" x14ac:dyDescent="0.2">
      <c r="A727" s="3"/>
      <c r="B727" s="3"/>
      <c r="C727" s="38">
        <f>SUM(C659:C726)</f>
        <v>1278</v>
      </c>
      <c r="D727" s="17"/>
      <c r="E727" s="3"/>
      <c r="F727" s="3"/>
      <c r="G727" s="3"/>
      <c r="H727" s="3"/>
      <c r="I727" s="3"/>
      <c r="J727" s="3"/>
      <c r="K727" s="3"/>
      <c r="L727" s="3"/>
      <c r="M727" s="3"/>
      <c r="N727" s="161">
        <f>SUM(N659:N726)</f>
        <v>3464461.25</v>
      </c>
      <c r="O727" s="23"/>
      <c r="P727" s="3"/>
      <c r="Q727" s="42"/>
      <c r="R727" s="42"/>
      <c r="S727" s="3"/>
      <c r="T727" s="3"/>
      <c r="U727" s="3"/>
      <c r="V727" s="3"/>
      <c r="W727" s="3"/>
      <c r="X727" s="3"/>
      <c r="Y727" s="17"/>
      <c r="Z727" s="3"/>
      <c r="AA727" s="3">
        <f>SUM(AA659:AA726)</f>
        <v>159735.05000000002</v>
      </c>
      <c r="AB727" s="3"/>
      <c r="AC727" s="3"/>
      <c r="AD727" s="57">
        <f>SUM(AD659:AD726)</f>
        <v>3624196.3000000003</v>
      </c>
      <c r="AE727" s="235"/>
      <c r="AF727" s="235"/>
      <c r="AI727" s="130"/>
    </row>
    <row r="728" spans="1:36" x14ac:dyDescent="0.2">
      <c r="A728" s="3"/>
      <c r="B728" s="3"/>
      <c r="C728" s="3"/>
      <c r="D728" s="17"/>
      <c r="E728" s="3"/>
      <c r="F728" s="3"/>
      <c r="G728" s="3"/>
      <c r="H728" s="3"/>
      <c r="I728" s="3"/>
      <c r="J728" s="3"/>
      <c r="K728" s="3"/>
      <c r="L728" s="3"/>
      <c r="M728" s="3"/>
      <c r="N728" s="161"/>
      <c r="O728" s="23"/>
      <c r="P728" s="3"/>
      <c r="Q728" s="42"/>
      <c r="R728" s="42"/>
      <c r="S728" s="3"/>
      <c r="T728" s="3"/>
      <c r="U728" s="3"/>
      <c r="V728" s="3"/>
      <c r="W728" s="3"/>
      <c r="X728" s="3"/>
      <c r="Y728" s="17"/>
      <c r="Z728" s="3"/>
      <c r="AA728" s="3"/>
      <c r="AB728" s="3"/>
      <c r="AC728" s="3"/>
      <c r="AD728" s="23"/>
      <c r="AE728" s="28"/>
      <c r="AF728" s="28"/>
    </row>
    <row r="729" spans="1:36" x14ac:dyDescent="0.2">
      <c r="A729" s="3"/>
      <c r="B729" s="157" t="s">
        <v>365</v>
      </c>
      <c r="C729" s="3"/>
      <c r="D729" s="17"/>
      <c r="E729" s="3"/>
      <c r="F729" s="3"/>
      <c r="G729" s="3"/>
      <c r="H729" s="3"/>
      <c r="I729" s="3"/>
      <c r="J729" s="3"/>
      <c r="K729" s="3"/>
      <c r="L729" s="3"/>
      <c r="M729" s="3"/>
      <c r="N729" s="161"/>
      <c r="O729" s="23"/>
      <c r="P729" s="3"/>
      <c r="Q729" s="42"/>
      <c r="R729" s="42"/>
      <c r="S729" s="3"/>
      <c r="T729" s="3"/>
      <c r="U729" s="3"/>
      <c r="V729" s="3"/>
      <c r="W729" s="3"/>
      <c r="X729" s="3"/>
      <c r="Y729" s="17"/>
      <c r="Z729" s="3"/>
      <c r="AA729" s="3"/>
      <c r="AB729" s="3"/>
      <c r="AC729" s="3"/>
      <c r="AD729" s="23"/>
      <c r="AE729" s="28"/>
      <c r="AF729" s="28"/>
    </row>
    <row r="730" spans="1:36" ht="38.25" x14ac:dyDescent="0.2">
      <c r="A730" s="144"/>
      <c r="B730" s="145" t="s">
        <v>0</v>
      </c>
      <c r="C730" s="145" t="s">
        <v>339</v>
      </c>
      <c r="D730" s="178" t="s">
        <v>126</v>
      </c>
      <c r="E730" s="3"/>
      <c r="F730" s="3"/>
      <c r="G730" s="3"/>
      <c r="H730" s="3"/>
      <c r="I730" s="3"/>
      <c r="J730" s="3"/>
      <c r="K730" s="3"/>
      <c r="L730" s="3"/>
      <c r="M730" s="3"/>
      <c r="N730" s="178" t="s">
        <v>340</v>
      </c>
      <c r="O730" s="23"/>
      <c r="P730" s="3"/>
      <c r="Q730" s="42"/>
      <c r="R730" s="42"/>
      <c r="S730" s="3"/>
      <c r="T730" s="145" t="s">
        <v>341</v>
      </c>
      <c r="U730" s="145" t="s">
        <v>345</v>
      </c>
      <c r="V730" s="145" t="s">
        <v>342</v>
      </c>
      <c r="W730" s="145" t="s">
        <v>348</v>
      </c>
      <c r="X730" s="145"/>
      <c r="Y730" s="209" t="s">
        <v>343</v>
      </c>
      <c r="Z730" s="145"/>
      <c r="AA730" s="145" t="s">
        <v>272</v>
      </c>
      <c r="AB730" s="145" t="s">
        <v>346</v>
      </c>
      <c r="AC730" s="145"/>
      <c r="AD730" s="63" t="s">
        <v>347</v>
      </c>
      <c r="AE730" s="234"/>
      <c r="AF730" s="234"/>
    </row>
    <row r="731" spans="1:36" x14ac:dyDescent="0.2">
      <c r="A731" s="3">
        <v>1</v>
      </c>
      <c r="B731" s="12" t="s">
        <v>318</v>
      </c>
      <c r="C731" s="3">
        <v>20</v>
      </c>
      <c r="D731" s="159">
        <v>71404</v>
      </c>
      <c r="E731" s="3"/>
      <c r="F731" s="3"/>
      <c r="G731" s="3"/>
      <c r="H731" s="3"/>
      <c r="I731" s="3"/>
      <c r="J731" s="3"/>
      <c r="K731" s="3"/>
      <c r="L731" s="3"/>
      <c r="M731" s="3"/>
      <c r="N731" s="161">
        <v>36500</v>
      </c>
      <c r="O731" s="23"/>
      <c r="P731" s="3"/>
      <c r="Q731" s="42"/>
      <c r="R731" s="42"/>
      <c r="S731" s="3"/>
      <c r="T731" s="3" t="s">
        <v>366</v>
      </c>
      <c r="U731" s="3">
        <v>1</v>
      </c>
      <c r="V731" s="3">
        <v>1361</v>
      </c>
      <c r="W731" s="3">
        <v>2948</v>
      </c>
      <c r="X731" s="3"/>
      <c r="Y731" s="17">
        <v>2941</v>
      </c>
      <c r="Z731" s="3"/>
      <c r="AA731" s="42">
        <f>(U731*V731)</f>
        <v>1361</v>
      </c>
      <c r="AB731" s="3">
        <v>36500</v>
      </c>
      <c r="AC731" s="3"/>
      <c r="AD731" s="36">
        <f>AA731+AB731</f>
        <v>37861</v>
      </c>
      <c r="AE731" s="232"/>
      <c r="AF731" s="232"/>
    </row>
    <row r="732" spans="1:36" x14ac:dyDescent="0.2">
      <c r="A732" s="3">
        <v>2</v>
      </c>
      <c r="B732" s="12" t="s">
        <v>7</v>
      </c>
      <c r="C732" s="3">
        <v>20</v>
      </c>
      <c r="D732" s="17">
        <v>163040</v>
      </c>
      <c r="E732" s="3"/>
      <c r="F732" s="3"/>
      <c r="G732" s="3"/>
      <c r="H732" s="3"/>
      <c r="I732" s="3"/>
      <c r="J732" s="3"/>
      <c r="K732" s="3"/>
      <c r="L732" s="3"/>
      <c r="M732" s="3"/>
      <c r="N732" s="161">
        <v>93000</v>
      </c>
      <c r="O732" s="23"/>
      <c r="P732" s="3"/>
      <c r="Q732" s="42"/>
      <c r="R732" s="42"/>
      <c r="S732" s="3"/>
      <c r="T732" s="3" t="s">
        <v>366</v>
      </c>
      <c r="U732" s="3">
        <v>1.5</v>
      </c>
      <c r="V732" s="3">
        <v>1391</v>
      </c>
      <c r="W732" s="3">
        <v>2949</v>
      </c>
      <c r="X732" s="3"/>
      <c r="Y732" s="17">
        <v>2942</v>
      </c>
      <c r="Z732" s="3"/>
      <c r="AA732" s="42">
        <f t="shared" ref="AA732:AA739" si="289">(U732*V732)</f>
        <v>2086.5</v>
      </c>
      <c r="AB732" s="23">
        <v>93000</v>
      </c>
      <c r="AC732" s="23"/>
      <c r="AD732" s="36">
        <f>AA732+AB732</f>
        <v>95086.5</v>
      </c>
      <c r="AE732" s="232"/>
      <c r="AF732" s="232"/>
      <c r="AG732" s="55" t="s">
        <v>34</v>
      </c>
    </row>
    <row r="733" spans="1:36" x14ac:dyDescent="0.2">
      <c r="A733" s="3">
        <v>3</v>
      </c>
      <c r="B733" s="12" t="s">
        <v>7</v>
      </c>
      <c r="C733" s="3">
        <v>20</v>
      </c>
      <c r="D733" s="17">
        <v>163040</v>
      </c>
      <c r="E733" s="3"/>
      <c r="F733" s="3"/>
      <c r="G733" s="3"/>
      <c r="H733" s="3"/>
      <c r="I733" s="3"/>
      <c r="J733" s="3"/>
      <c r="K733" s="3"/>
      <c r="L733" s="3"/>
      <c r="M733" s="3"/>
      <c r="N733" s="161">
        <v>93000</v>
      </c>
      <c r="O733" s="23"/>
      <c r="P733" s="3"/>
      <c r="Q733" s="42"/>
      <c r="R733" s="42"/>
      <c r="S733" s="3"/>
      <c r="T733" s="3" t="s">
        <v>366</v>
      </c>
      <c r="U733" s="3">
        <v>1.5</v>
      </c>
      <c r="V733" s="3">
        <v>1390</v>
      </c>
      <c r="W733" s="3">
        <v>2950</v>
      </c>
      <c r="X733" s="3"/>
      <c r="Y733" s="17">
        <v>2943</v>
      </c>
      <c r="Z733" s="3"/>
      <c r="AA733" s="42">
        <f t="shared" si="289"/>
        <v>2085</v>
      </c>
      <c r="AB733" s="23">
        <v>93000</v>
      </c>
      <c r="AC733" s="23"/>
      <c r="AD733" s="36">
        <f>AA733+AB733</f>
        <v>95085</v>
      </c>
      <c r="AE733" s="232"/>
      <c r="AF733" s="232"/>
      <c r="AG733" s="55" t="s">
        <v>34</v>
      </c>
    </row>
    <row r="734" spans="1:36" x14ac:dyDescent="0.2">
      <c r="A734" s="3">
        <v>4</v>
      </c>
      <c r="B734" s="12" t="s">
        <v>21</v>
      </c>
      <c r="C734" s="3">
        <v>20</v>
      </c>
      <c r="D734" s="17">
        <v>104420</v>
      </c>
      <c r="E734" s="3"/>
      <c r="F734" s="3"/>
      <c r="G734" s="3"/>
      <c r="H734" s="3"/>
      <c r="I734" s="3"/>
      <c r="J734" s="3"/>
      <c r="K734" s="3"/>
      <c r="L734" s="3"/>
      <c r="M734" s="3"/>
      <c r="N734" s="161">
        <v>79000</v>
      </c>
      <c r="O734" s="23"/>
      <c r="P734" s="3"/>
      <c r="Q734" s="42"/>
      <c r="R734" s="42"/>
      <c r="S734" s="3"/>
      <c r="T734" s="3" t="s">
        <v>367</v>
      </c>
      <c r="U734" s="3">
        <v>2.5</v>
      </c>
      <c r="V734" s="3">
        <v>1772</v>
      </c>
      <c r="W734" s="3">
        <v>2951</v>
      </c>
      <c r="X734" s="3"/>
      <c r="Y734" s="17">
        <v>2948</v>
      </c>
      <c r="Z734" s="3"/>
      <c r="AA734" s="42">
        <f>(U734*V734)+2000</f>
        <v>6430</v>
      </c>
      <c r="AB734" s="3">
        <v>79000</v>
      </c>
      <c r="AC734" s="3"/>
      <c r="AD734" s="36">
        <f>AA734+AB734</f>
        <v>85430</v>
      </c>
      <c r="AE734" s="232"/>
      <c r="AF734" s="232"/>
    </row>
    <row r="735" spans="1:36" x14ac:dyDescent="0.2">
      <c r="A735" s="3">
        <v>5</v>
      </c>
      <c r="B735" s="3" t="s">
        <v>14</v>
      </c>
      <c r="C735" s="3">
        <v>20</v>
      </c>
      <c r="D735" s="160">
        <v>94934.666666666672</v>
      </c>
      <c r="E735" s="3"/>
      <c r="F735" s="3"/>
      <c r="G735" s="3"/>
      <c r="H735" s="3"/>
      <c r="I735" s="3"/>
      <c r="J735" s="3"/>
      <c r="K735" s="3"/>
      <c r="L735" s="3"/>
      <c r="M735" s="3"/>
      <c r="N735" s="161">
        <v>56000</v>
      </c>
      <c r="O735" s="23"/>
      <c r="P735" s="3"/>
      <c r="Q735" s="42"/>
      <c r="R735" s="42"/>
      <c r="S735" s="3"/>
      <c r="T735" s="3" t="s">
        <v>367</v>
      </c>
      <c r="U735" s="3">
        <v>0</v>
      </c>
      <c r="V735" s="3">
        <v>1369</v>
      </c>
      <c r="W735" s="3">
        <v>2952</v>
      </c>
      <c r="X735" s="3"/>
      <c r="Y735" s="17">
        <v>2949</v>
      </c>
      <c r="Z735" s="3"/>
      <c r="AA735" s="42">
        <f t="shared" si="289"/>
        <v>0</v>
      </c>
      <c r="AB735" s="3">
        <v>56000</v>
      </c>
      <c r="AC735" s="3"/>
      <c r="AD735" s="36">
        <f>AA735+AB735</f>
        <v>56000</v>
      </c>
      <c r="AE735" s="232"/>
      <c r="AF735" s="232"/>
    </row>
    <row r="736" spans="1:36" x14ac:dyDescent="0.2">
      <c r="A736" s="3">
        <v>6</v>
      </c>
      <c r="B736" s="3" t="s">
        <v>35</v>
      </c>
      <c r="C736" s="3">
        <v>9</v>
      </c>
      <c r="D736" s="158"/>
      <c r="E736" s="3"/>
      <c r="F736" s="3"/>
      <c r="G736" s="3"/>
      <c r="H736" s="3"/>
      <c r="I736" s="3"/>
      <c r="J736" s="3"/>
      <c r="K736" s="3"/>
      <c r="L736" s="3"/>
      <c r="M736" s="3"/>
      <c r="N736" s="161">
        <v>9500</v>
      </c>
      <c r="O736" s="23"/>
      <c r="P736" s="3"/>
      <c r="Q736" s="42"/>
      <c r="R736" s="42"/>
      <c r="S736" s="3"/>
      <c r="T736" s="3" t="s">
        <v>368</v>
      </c>
      <c r="U736" s="3">
        <v>1.25</v>
      </c>
      <c r="V736" s="3">
        <v>597</v>
      </c>
      <c r="W736" s="3">
        <v>2960</v>
      </c>
      <c r="X736" s="3"/>
      <c r="Y736" s="17">
        <v>2952</v>
      </c>
      <c r="Z736" s="3"/>
      <c r="AA736" s="3">
        <f t="shared" si="289"/>
        <v>746.25</v>
      </c>
      <c r="AB736" s="23">
        <v>9500</v>
      </c>
      <c r="AC736" s="23"/>
      <c r="AD736" s="36">
        <f t="shared" ref="AD736:AD739" si="290">AA736+AB736</f>
        <v>10246.25</v>
      </c>
      <c r="AE736" s="232"/>
      <c r="AF736" s="232"/>
      <c r="AG736" s="55" t="s">
        <v>40</v>
      </c>
      <c r="AH736" s="55">
        <v>12000</v>
      </c>
      <c r="AJ736" s="55">
        <f>12000/15</f>
        <v>800</v>
      </c>
    </row>
    <row r="737" spans="1:39" x14ac:dyDescent="0.2">
      <c r="A737" s="3">
        <v>7</v>
      </c>
      <c r="B737" s="3" t="s">
        <v>15</v>
      </c>
      <c r="C737" s="3">
        <v>20</v>
      </c>
      <c r="D737" s="17">
        <v>121284</v>
      </c>
      <c r="E737" s="3"/>
      <c r="F737" s="3"/>
      <c r="G737" s="3"/>
      <c r="H737" s="3"/>
      <c r="I737" s="3"/>
      <c r="J737" s="3"/>
      <c r="K737" s="3"/>
      <c r="L737" s="3"/>
      <c r="M737" s="3"/>
      <c r="N737" s="161">
        <v>67000</v>
      </c>
      <c r="O737" s="23"/>
      <c r="P737" s="3"/>
      <c r="Q737" s="42"/>
      <c r="R737" s="42"/>
      <c r="S737" s="3"/>
      <c r="T737" s="3" t="s">
        <v>368</v>
      </c>
      <c r="U737" s="3">
        <v>1</v>
      </c>
      <c r="V737" s="3">
        <v>1774</v>
      </c>
      <c r="W737" s="3">
        <v>2961</v>
      </c>
      <c r="X737" s="3"/>
      <c r="Y737" s="17">
        <v>2953</v>
      </c>
      <c r="Z737" s="3"/>
      <c r="AA737" s="3">
        <f t="shared" si="289"/>
        <v>1774</v>
      </c>
      <c r="AB737" s="23">
        <v>67000</v>
      </c>
      <c r="AC737" s="23"/>
      <c r="AD737" s="36">
        <f t="shared" si="290"/>
        <v>68774</v>
      </c>
      <c r="AE737" s="232"/>
      <c r="AF737" s="232"/>
    </row>
    <row r="738" spans="1:39" x14ac:dyDescent="0.2">
      <c r="A738" s="3">
        <v>8</v>
      </c>
      <c r="B738" s="3" t="s">
        <v>17</v>
      </c>
      <c r="C738" s="3">
        <v>20</v>
      </c>
      <c r="D738" s="160">
        <v>70361.333333333328</v>
      </c>
      <c r="E738" s="3"/>
      <c r="F738" s="3"/>
      <c r="G738" s="3"/>
      <c r="H738" s="3"/>
      <c r="I738" s="3"/>
      <c r="J738" s="3"/>
      <c r="K738" s="3"/>
      <c r="L738" s="3"/>
      <c r="M738" s="3"/>
      <c r="N738" s="161">
        <v>43000</v>
      </c>
      <c r="O738" s="23"/>
      <c r="P738" s="3"/>
      <c r="Q738" s="42"/>
      <c r="R738" s="42"/>
      <c r="S738" s="3"/>
      <c r="T738" s="3" t="s">
        <v>368</v>
      </c>
      <c r="U738" s="3">
        <v>1</v>
      </c>
      <c r="V738" s="3">
        <v>1369</v>
      </c>
      <c r="W738" s="3">
        <v>2962</v>
      </c>
      <c r="X738" s="3"/>
      <c r="Y738" s="17">
        <v>2954</v>
      </c>
      <c r="Z738" s="3"/>
      <c r="AA738" s="3">
        <f t="shared" si="289"/>
        <v>1369</v>
      </c>
      <c r="AB738" s="23">
        <v>43000</v>
      </c>
      <c r="AC738" s="23"/>
      <c r="AD738" s="36">
        <f t="shared" si="290"/>
        <v>44369</v>
      </c>
      <c r="AE738" s="232"/>
      <c r="AF738" s="232"/>
    </row>
    <row r="739" spans="1:39" x14ac:dyDescent="0.2">
      <c r="A739" s="3">
        <v>9</v>
      </c>
      <c r="B739" s="3" t="s">
        <v>31</v>
      </c>
      <c r="C739" s="3">
        <v>20</v>
      </c>
      <c r="D739" s="160">
        <v>86577.333333333343</v>
      </c>
      <c r="E739" s="3"/>
      <c r="F739" s="3"/>
      <c r="G739" s="3"/>
      <c r="H739" s="3"/>
      <c r="I739" s="3"/>
      <c r="J739" s="3"/>
      <c r="K739" s="3"/>
      <c r="L739" s="3"/>
      <c r="M739" s="3"/>
      <c r="N739" s="161">
        <v>58000</v>
      </c>
      <c r="O739" s="23"/>
      <c r="P739" s="3"/>
      <c r="Q739" s="42"/>
      <c r="R739" s="42"/>
      <c r="S739" s="3"/>
      <c r="T739" s="3" t="s">
        <v>368</v>
      </c>
      <c r="U739" s="3">
        <v>1</v>
      </c>
      <c r="V739" s="3">
        <v>1571</v>
      </c>
      <c r="W739" s="3">
        <v>2963</v>
      </c>
      <c r="X739" s="3"/>
      <c r="Y739" s="17">
        <v>2955</v>
      </c>
      <c r="Z739" s="3"/>
      <c r="AA739" s="3">
        <f t="shared" si="289"/>
        <v>1571</v>
      </c>
      <c r="AB739" s="23">
        <v>58000</v>
      </c>
      <c r="AC739" s="23"/>
      <c r="AD739" s="36">
        <f t="shared" si="290"/>
        <v>59571</v>
      </c>
      <c r="AE739" s="232"/>
      <c r="AF739" s="232"/>
    </row>
    <row r="740" spans="1:39" x14ac:dyDescent="0.2">
      <c r="A740" s="3">
        <v>10</v>
      </c>
      <c r="B740" s="3" t="s">
        <v>38</v>
      </c>
      <c r="C740" s="3">
        <v>9</v>
      </c>
      <c r="D740" s="158"/>
      <c r="E740" s="3"/>
      <c r="F740" s="3"/>
      <c r="G740" s="3"/>
      <c r="H740" s="3"/>
      <c r="I740" s="3"/>
      <c r="J740" s="3"/>
      <c r="K740" s="3"/>
      <c r="L740" s="3"/>
      <c r="M740" s="3"/>
      <c r="N740" s="161">
        <v>10500</v>
      </c>
      <c r="O740" s="23"/>
      <c r="P740" s="3"/>
      <c r="Q740" s="42"/>
      <c r="R740" s="42"/>
      <c r="S740" s="3"/>
      <c r="T740" s="3" t="s">
        <v>369</v>
      </c>
      <c r="U740" s="3">
        <v>1</v>
      </c>
      <c r="V740" s="3">
        <v>611</v>
      </c>
      <c r="W740" s="3">
        <v>2964</v>
      </c>
      <c r="X740" s="3"/>
      <c r="Y740" s="17">
        <v>2958</v>
      </c>
      <c r="Z740" s="3"/>
      <c r="AA740" s="3">
        <f t="shared" ref="AA740:AA750" si="291">(U740*V740)</f>
        <v>611</v>
      </c>
      <c r="AB740" s="3">
        <v>10500</v>
      </c>
      <c r="AC740" s="3"/>
      <c r="AD740" s="36">
        <f>AA740+AB740</f>
        <v>11111</v>
      </c>
      <c r="AE740" s="232"/>
      <c r="AF740" s="232"/>
    </row>
    <row r="741" spans="1:39" x14ac:dyDescent="0.2">
      <c r="A741" s="3">
        <v>11</v>
      </c>
      <c r="B741" s="3" t="s">
        <v>18</v>
      </c>
      <c r="C741" s="3">
        <v>20</v>
      </c>
      <c r="D741" s="17">
        <v>184461.33333333334</v>
      </c>
      <c r="E741" s="3"/>
      <c r="F741" s="3"/>
      <c r="G741" s="3"/>
      <c r="H741" s="3"/>
      <c r="I741" s="3"/>
      <c r="J741" s="3"/>
      <c r="K741" s="3"/>
      <c r="L741" s="3"/>
      <c r="M741" s="3"/>
      <c r="N741" s="161">
        <v>138000</v>
      </c>
      <c r="O741" s="23"/>
      <c r="P741" s="3"/>
      <c r="Q741" s="42"/>
      <c r="R741" s="42"/>
      <c r="S741" s="3"/>
      <c r="T741" s="3" t="s">
        <v>370</v>
      </c>
      <c r="U741" s="3">
        <v>6.86</v>
      </c>
      <c r="V741" s="3">
        <v>1297</v>
      </c>
      <c r="W741" s="3">
        <v>2965</v>
      </c>
      <c r="X741" s="3"/>
      <c r="Y741" s="17">
        <v>2973</v>
      </c>
      <c r="Z741" s="3"/>
      <c r="AA741" s="3">
        <f t="shared" si="291"/>
        <v>8897.42</v>
      </c>
      <c r="AB741" s="23">
        <v>138000</v>
      </c>
      <c r="AC741" s="23"/>
      <c r="AD741" s="36">
        <f t="shared" ref="AD741:AD750" si="292">AA741+AB741</f>
        <v>146897.42000000001</v>
      </c>
      <c r="AE741" s="232"/>
      <c r="AF741" s="232"/>
    </row>
    <row r="742" spans="1:39" x14ac:dyDescent="0.2">
      <c r="A742" s="3">
        <v>12</v>
      </c>
      <c r="B742" s="3" t="s">
        <v>33</v>
      </c>
      <c r="C742" s="3">
        <v>20</v>
      </c>
      <c r="D742" s="17">
        <v>38830.666666666664</v>
      </c>
      <c r="E742" s="3"/>
      <c r="F742" s="3"/>
      <c r="G742" s="3"/>
      <c r="H742" s="3"/>
      <c r="I742" s="3"/>
      <c r="J742" s="3"/>
      <c r="K742" s="3"/>
      <c r="L742" s="3"/>
      <c r="M742" s="3"/>
      <c r="N742" s="161">
        <v>23000</v>
      </c>
      <c r="O742" s="23"/>
      <c r="P742" s="3"/>
      <c r="Q742" s="42"/>
      <c r="R742" s="42"/>
      <c r="S742" s="3"/>
      <c r="T742" s="3" t="s">
        <v>370</v>
      </c>
      <c r="U742" s="147">
        <v>1.9</v>
      </c>
      <c r="V742" s="3">
        <v>1283</v>
      </c>
      <c r="W742" s="3">
        <v>2966</v>
      </c>
      <c r="X742" s="3"/>
      <c r="Y742" s="17">
        <v>2974</v>
      </c>
      <c r="Z742" s="3"/>
      <c r="AA742" s="3">
        <f t="shared" si="291"/>
        <v>2437.6999999999998</v>
      </c>
      <c r="AB742" s="23">
        <v>23000</v>
      </c>
      <c r="AC742" s="23"/>
      <c r="AD742" s="36">
        <f t="shared" si="292"/>
        <v>25437.7</v>
      </c>
      <c r="AE742" s="232"/>
      <c r="AF742" s="232"/>
    </row>
    <row r="743" spans="1:39" x14ac:dyDescent="0.2">
      <c r="A743" s="3">
        <v>13</v>
      </c>
      <c r="B743" s="3" t="s">
        <v>349</v>
      </c>
      <c r="C743" s="3">
        <v>20</v>
      </c>
      <c r="D743" s="17">
        <v>143950.66666666669</v>
      </c>
      <c r="E743" s="3"/>
      <c r="F743" s="3"/>
      <c r="G743" s="3"/>
      <c r="H743" s="3"/>
      <c r="I743" s="3"/>
      <c r="J743" s="3"/>
      <c r="K743" s="3"/>
      <c r="L743" s="3"/>
      <c r="M743" s="3"/>
      <c r="N743" s="161">
        <v>101000</v>
      </c>
      <c r="O743" s="23"/>
      <c r="P743" s="3"/>
      <c r="Q743" s="42"/>
      <c r="R743" s="42"/>
      <c r="S743" s="3"/>
      <c r="T743" s="3" t="s">
        <v>370</v>
      </c>
      <c r="U743" s="3">
        <v>3</v>
      </c>
      <c r="V743" s="3">
        <v>1432</v>
      </c>
      <c r="W743" s="3">
        <v>2967</v>
      </c>
      <c r="X743" s="3"/>
      <c r="Y743" s="17">
        <v>2975</v>
      </c>
      <c r="Z743" s="3"/>
      <c r="AA743" s="3">
        <f t="shared" si="291"/>
        <v>4296</v>
      </c>
      <c r="AB743" s="23">
        <v>101000</v>
      </c>
      <c r="AC743" s="23"/>
      <c r="AD743" s="36">
        <f t="shared" si="292"/>
        <v>105296</v>
      </c>
      <c r="AE743" s="232"/>
      <c r="AF743" s="232"/>
    </row>
    <row r="744" spans="1:39" x14ac:dyDescent="0.2">
      <c r="A744" s="3">
        <v>14</v>
      </c>
      <c r="B744" s="3" t="s">
        <v>15</v>
      </c>
      <c r="C744" s="3">
        <v>20</v>
      </c>
      <c r="D744" s="17">
        <v>121284</v>
      </c>
      <c r="E744" s="3"/>
      <c r="F744" s="3"/>
      <c r="G744" s="3"/>
      <c r="H744" s="3"/>
      <c r="I744" s="3"/>
      <c r="J744" s="3"/>
      <c r="K744" s="3"/>
      <c r="L744" s="3"/>
      <c r="M744" s="3"/>
      <c r="N744" s="161">
        <v>67000</v>
      </c>
      <c r="O744" s="23"/>
      <c r="P744" s="3"/>
      <c r="Q744" s="42"/>
      <c r="R744" s="42"/>
      <c r="S744" s="3"/>
      <c r="T744" s="3" t="s">
        <v>371</v>
      </c>
      <c r="U744" s="3">
        <v>1</v>
      </c>
      <c r="V744" s="3">
        <v>1384</v>
      </c>
      <c r="W744" s="3">
        <v>2968</v>
      </c>
      <c r="X744" s="3"/>
      <c r="Y744" s="17">
        <v>2984</v>
      </c>
      <c r="Z744" s="3"/>
      <c r="AA744" s="3">
        <f t="shared" si="291"/>
        <v>1384</v>
      </c>
      <c r="AB744" s="3">
        <v>67000</v>
      </c>
      <c r="AC744" s="3"/>
      <c r="AD744" s="23">
        <f t="shared" si="292"/>
        <v>68384</v>
      </c>
      <c r="AE744" s="28"/>
      <c r="AF744" s="28"/>
    </row>
    <row r="745" spans="1:39" x14ac:dyDescent="0.2">
      <c r="A745" s="3">
        <v>15</v>
      </c>
      <c r="B745" s="3" t="s">
        <v>31</v>
      </c>
      <c r="C745" s="3">
        <v>20</v>
      </c>
      <c r="D745" s="160">
        <v>86577.333333333343</v>
      </c>
      <c r="E745" s="3"/>
      <c r="F745" s="3"/>
      <c r="G745" s="3"/>
      <c r="H745" s="3"/>
      <c r="I745" s="3"/>
      <c r="J745" s="3"/>
      <c r="K745" s="3"/>
      <c r="L745" s="3"/>
      <c r="M745" s="3"/>
      <c r="N745" s="161">
        <v>58000</v>
      </c>
      <c r="O745" s="23"/>
      <c r="P745" s="3"/>
      <c r="Q745" s="42"/>
      <c r="R745" s="42"/>
      <c r="S745" s="3"/>
      <c r="T745" s="3" t="s">
        <v>371</v>
      </c>
      <c r="U745" s="3">
        <v>1</v>
      </c>
      <c r="V745" s="3">
        <v>1481</v>
      </c>
      <c r="W745" s="3">
        <v>2969</v>
      </c>
      <c r="X745" s="3"/>
      <c r="Y745" s="17">
        <v>2985</v>
      </c>
      <c r="Z745" s="3"/>
      <c r="AA745" s="3">
        <f t="shared" si="291"/>
        <v>1481</v>
      </c>
      <c r="AB745" s="3">
        <v>58000</v>
      </c>
      <c r="AC745" s="3"/>
      <c r="AD745" s="23">
        <f t="shared" si="292"/>
        <v>59481</v>
      </c>
      <c r="AE745" s="28"/>
      <c r="AF745" s="28"/>
    </row>
    <row r="746" spans="1:39" x14ac:dyDescent="0.2">
      <c r="A746" s="3">
        <v>16</v>
      </c>
      <c r="B746" s="3" t="s">
        <v>39</v>
      </c>
      <c r="C746" s="3">
        <v>15</v>
      </c>
      <c r="D746" s="17">
        <v>90968</v>
      </c>
      <c r="E746" s="3"/>
      <c r="F746" s="3"/>
      <c r="G746" s="3"/>
      <c r="H746" s="3"/>
      <c r="I746" s="3"/>
      <c r="J746" s="3"/>
      <c r="K746" s="3"/>
      <c r="L746" s="3"/>
      <c r="M746" s="3"/>
      <c r="N746" s="161">
        <v>70000</v>
      </c>
      <c r="O746" s="23"/>
      <c r="P746" s="3"/>
      <c r="Q746" s="42"/>
      <c r="R746" s="42"/>
      <c r="S746" s="3"/>
      <c r="T746" s="3" t="s">
        <v>371</v>
      </c>
      <c r="U746" s="3">
        <v>1</v>
      </c>
      <c r="V746" s="3">
        <v>1133</v>
      </c>
      <c r="W746" s="3">
        <v>3010</v>
      </c>
      <c r="X746" s="3"/>
      <c r="Y746" s="17">
        <v>2986</v>
      </c>
      <c r="Z746" s="3"/>
      <c r="AA746" s="3">
        <f t="shared" si="291"/>
        <v>1133</v>
      </c>
      <c r="AB746" s="3">
        <v>70000</v>
      </c>
      <c r="AC746" s="3"/>
      <c r="AD746" s="23">
        <f t="shared" si="292"/>
        <v>71133</v>
      </c>
      <c r="AE746" s="28"/>
      <c r="AF746" s="28"/>
    </row>
    <row r="747" spans="1:39" x14ac:dyDescent="0.2">
      <c r="A747" s="3">
        <v>17</v>
      </c>
      <c r="B747" s="3" t="s">
        <v>62</v>
      </c>
      <c r="C747" s="3">
        <v>20</v>
      </c>
      <c r="D747" s="17">
        <v>58409</v>
      </c>
      <c r="E747" s="3"/>
      <c r="F747" s="3"/>
      <c r="G747" s="3"/>
      <c r="H747" s="3"/>
      <c r="I747" s="3"/>
      <c r="J747" s="3"/>
      <c r="K747" s="3"/>
      <c r="L747" s="3"/>
      <c r="M747" s="3"/>
      <c r="N747" s="161">
        <v>30000</v>
      </c>
      <c r="O747" s="23"/>
      <c r="P747" s="3"/>
      <c r="Q747" s="42"/>
      <c r="R747" s="42"/>
      <c r="S747" s="3"/>
      <c r="T747" s="3" t="s">
        <v>371</v>
      </c>
      <c r="U747" s="3">
        <v>2</v>
      </c>
      <c r="V747" s="3">
        <v>1270</v>
      </c>
      <c r="W747" s="3">
        <v>3011</v>
      </c>
      <c r="X747" s="3"/>
      <c r="Y747" s="17">
        <v>2987</v>
      </c>
      <c r="Z747" s="3"/>
      <c r="AA747" s="3">
        <f t="shared" si="291"/>
        <v>2540</v>
      </c>
      <c r="AB747" s="3">
        <v>30000</v>
      </c>
      <c r="AC747" s="3"/>
      <c r="AD747" s="23">
        <f t="shared" si="292"/>
        <v>32540</v>
      </c>
      <c r="AE747" s="28"/>
      <c r="AF747" s="28"/>
    </row>
    <row r="748" spans="1:39" x14ac:dyDescent="0.2">
      <c r="A748" s="3">
        <v>18</v>
      </c>
      <c r="B748" s="3" t="s">
        <v>14</v>
      </c>
      <c r="C748" s="3">
        <v>20</v>
      </c>
      <c r="D748" s="17">
        <v>94935</v>
      </c>
      <c r="E748" s="3"/>
      <c r="F748" s="3"/>
      <c r="G748" s="3"/>
      <c r="H748" s="3"/>
      <c r="I748" s="3"/>
      <c r="J748" s="3"/>
      <c r="K748" s="3"/>
      <c r="L748" s="3"/>
      <c r="M748" s="3"/>
      <c r="N748" s="161">
        <v>56000</v>
      </c>
      <c r="O748" s="23"/>
      <c r="P748" s="3"/>
      <c r="Q748" s="42"/>
      <c r="R748" s="42"/>
      <c r="S748" s="3"/>
      <c r="T748" s="3" t="s">
        <v>371</v>
      </c>
      <c r="U748" s="3">
        <v>0</v>
      </c>
      <c r="V748" s="3">
        <v>1447</v>
      </c>
      <c r="W748" s="3">
        <v>3012</v>
      </c>
      <c r="X748" s="3"/>
      <c r="Y748" s="17">
        <v>2988</v>
      </c>
      <c r="Z748" s="3"/>
      <c r="AA748" s="3">
        <f t="shared" si="291"/>
        <v>0</v>
      </c>
      <c r="AB748" s="3">
        <v>56000</v>
      </c>
      <c r="AC748" s="3"/>
      <c r="AD748" s="23">
        <f t="shared" si="292"/>
        <v>56000</v>
      </c>
      <c r="AE748" s="28"/>
      <c r="AF748" s="28"/>
    </row>
    <row r="749" spans="1:39" x14ac:dyDescent="0.2">
      <c r="A749" s="3">
        <v>19</v>
      </c>
      <c r="B749" s="3" t="s">
        <v>318</v>
      </c>
      <c r="C749" s="147">
        <v>16</v>
      </c>
      <c r="D749" s="158">
        <v>57123</v>
      </c>
      <c r="E749" s="147"/>
      <c r="F749" s="147"/>
      <c r="G749" s="147"/>
      <c r="H749" s="147"/>
      <c r="I749" s="147"/>
      <c r="J749" s="147"/>
      <c r="K749" s="147"/>
      <c r="L749" s="147"/>
      <c r="M749" s="147"/>
      <c r="N749" s="158">
        <v>27375</v>
      </c>
      <c r="O749" s="147"/>
      <c r="P749" s="147"/>
      <c r="Q749" s="148"/>
      <c r="R749" s="148"/>
      <c r="S749" s="147"/>
      <c r="T749" s="147" t="s">
        <v>371</v>
      </c>
      <c r="U749" s="147">
        <v>1</v>
      </c>
      <c r="V749" s="147">
        <v>993</v>
      </c>
      <c r="W749" s="147">
        <v>3129</v>
      </c>
      <c r="X749" s="147"/>
      <c r="Y749" s="158">
        <v>2989</v>
      </c>
      <c r="Z749" s="147"/>
      <c r="AA749" s="147">
        <f t="shared" si="291"/>
        <v>993</v>
      </c>
      <c r="AB749" s="147">
        <v>27375</v>
      </c>
      <c r="AC749" s="147"/>
      <c r="AD749" s="23">
        <f t="shared" si="292"/>
        <v>28368</v>
      </c>
      <c r="AE749" s="28"/>
      <c r="AF749" s="28"/>
      <c r="AG749" s="55" t="s">
        <v>386</v>
      </c>
      <c r="AL749" s="82">
        <f>36500/20</f>
        <v>1825</v>
      </c>
      <c r="AM749" s="82">
        <f>AL749*15</f>
        <v>27375</v>
      </c>
    </row>
    <row r="750" spans="1:39" x14ac:dyDescent="0.2">
      <c r="A750" s="3">
        <v>20</v>
      </c>
      <c r="B750" s="3" t="s">
        <v>65</v>
      </c>
      <c r="C750" s="3">
        <v>15</v>
      </c>
      <c r="D750" s="158">
        <v>74167</v>
      </c>
      <c r="E750" s="147"/>
      <c r="F750" s="147"/>
      <c r="G750" s="147"/>
      <c r="H750" s="147"/>
      <c r="I750" s="147"/>
      <c r="J750" s="147"/>
      <c r="K750" s="147"/>
      <c r="L750" s="147"/>
      <c r="M750" s="147"/>
      <c r="N750" s="158">
        <v>52000</v>
      </c>
      <c r="O750" s="147"/>
      <c r="P750" s="147"/>
      <c r="Q750" s="148"/>
      <c r="R750" s="148"/>
      <c r="S750" s="147"/>
      <c r="T750" s="147" t="s">
        <v>371</v>
      </c>
      <c r="U750" s="147">
        <v>1.9</v>
      </c>
      <c r="V750" s="147">
        <v>948</v>
      </c>
      <c r="W750" s="147">
        <v>3021</v>
      </c>
      <c r="X750" s="147"/>
      <c r="Y750" s="158">
        <v>2990</v>
      </c>
      <c r="Z750" s="147"/>
      <c r="AA750" s="3">
        <f t="shared" si="291"/>
        <v>1801.1999999999998</v>
      </c>
      <c r="AB750" s="147">
        <v>52000</v>
      </c>
      <c r="AC750" s="147"/>
      <c r="AD750" s="36">
        <f t="shared" si="292"/>
        <v>53801.2</v>
      </c>
      <c r="AE750" s="232"/>
      <c r="AF750" s="232"/>
    </row>
    <row r="751" spans="1:39" x14ac:dyDescent="0.2">
      <c r="A751" s="3">
        <v>21</v>
      </c>
      <c r="B751" s="3" t="s">
        <v>15</v>
      </c>
      <c r="C751" s="3">
        <v>20</v>
      </c>
      <c r="D751" s="17">
        <v>121284</v>
      </c>
      <c r="E751" s="3"/>
      <c r="F751" s="3"/>
      <c r="G751" s="3"/>
      <c r="H751" s="3"/>
      <c r="I751" s="3"/>
      <c r="J751" s="3"/>
      <c r="K751" s="3"/>
      <c r="L751" s="3"/>
      <c r="M751" s="3"/>
      <c r="N751" s="161">
        <v>67000</v>
      </c>
      <c r="O751" s="23"/>
      <c r="P751" s="3"/>
      <c r="Q751" s="42"/>
      <c r="R751" s="42"/>
      <c r="S751" s="3"/>
      <c r="T751" s="3" t="s">
        <v>372</v>
      </c>
      <c r="U751" s="3">
        <v>1</v>
      </c>
      <c r="V751" s="3">
        <v>1990</v>
      </c>
      <c r="W751" s="3">
        <v>3013</v>
      </c>
      <c r="X751" s="3"/>
      <c r="Y751" s="17">
        <v>3001</v>
      </c>
      <c r="Z751" s="3"/>
      <c r="AA751" s="3">
        <f>(U751*V751)</f>
        <v>1990</v>
      </c>
      <c r="AB751" s="3">
        <v>67000</v>
      </c>
      <c r="AC751" s="3"/>
      <c r="AD751" s="36">
        <f>AA751+AB751</f>
        <v>68990</v>
      </c>
      <c r="AE751" s="232"/>
      <c r="AF751" s="232"/>
      <c r="AH751" s="130"/>
    </row>
    <row r="752" spans="1:39" x14ac:dyDescent="0.2">
      <c r="A752" s="3">
        <v>22</v>
      </c>
      <c r="B752" s="3" t="s">
        <v>7</v>
      </c>
      <c r="C752" s="3">
        <v>20</v>
      </c>
      <c r="D752" s="17">
        <v>163040</v>
      </c>
      <c r="E752" s="3"/>
      <c r="F752" s="3"/>
      <c r="G752" s="3"/>
      <c r="H752" s="3"/>
      <c r="I752" s="3"/>
      <c r="J752" s="3"/>
      <c r="K752" s="3"/>
      <c r="L752" s="3"/>
      <c r="M752" s="3"/>
      <c r="N752" s="161">
        <v>93000</v>
      </c>
      <c r="O752" s="23"/>
      <c r="P752" s="3"/>
      <c r="Q752" s="42"/>
      <c r="R752" s="42"/>
      <c r="S752" s="3"/>
      <c r="T752" s="3" t="s">
        <v>372</v>
      </c>
      <c r="U752" s="3">
        <v>1.5</v>
      </c>
      <c r="V752" s="3">
        <v>1707</v>
      </c>
      <c r="W752" s="3">
        <v>3014</v>
      </c>
      <c r="X752" s="3"/>
      <c r="Y752" s="17">
        <v>3002</v>
      </c>
      <c r="Z752" s="3"/>
      <c r="AA752" s="3">
        <f>(U752*V752)</f>
        <v>2560.5</v>
      </c>
      <c r="AB752" s="3">
        <v>93000</v>
      </c>
      <c r="AC752" s="3"/>
      <c r="AD752" s="36">
        <f>AA752+AB752</f>
        <v>95560.5</v>
      </c>
      <c r="AE752" s="232"/>
      <c r="AF752" s="232"/>
    </row>
    <row r="753" spans="1:33" x14ac:dyDescent="0.2">
      <c r="A753" s="3">
        <v>23</v>
      </c>
      <c r="B753" s="3" t="s">
        <v>7</v>
      </c>
      <c r="C753" s="3">
        <v>20</v>
      </c>
      <c r="D753" s="17">
        <v>163040</v>
      </c>
      <c r="E753" s="3"/>
      <c r="F753" s="3"/>
      <c r="G753" s="3"/>
      <c r="H753" s="3"/>
      <c r="I753" s="3"/>
      <c r="J753" s="3"/>
      <c r="K753" s="3"/>
      <c r="L753" s="3"/>
      <c r="M753" s="3"/>
      <c r="N753" s="161">
        <v>93000</v>
      </c>
      <c r="O753" s="23"/>
      <c r="P753" s="3"/>
      <c r="Q753" s="42"/>
      <c r="R753" s="42"/>
      <c r="S753" s="3"/>
      <c r="T753" s="3" t="s">
        <v>372</v>
      </c>
      <c r="U753" s="3">
        <v>1.5</v>
      </c>
      <c r="V753" s="3">
        <v>1761</v>
      </c>
      <c r="W753" s="3">
        <v>3015</v>
      </c>
      <c r="X753" s="3"/>
      <c r="Y753" s="17">
        <v>3003</v>
      </c>
      <c r="Z753" s="3"/>
      <c r="AA753" s="3">
        <f>(U753*V753)</f>
        <v>2641.5</v>
      </c>
      <c r="AB753" s="3">
        <v>93000</v>
      </c>
      <c r="AC753" s="3"/>
      <c r="AD753" s="36">
        <f>AA753+AB753</f>
        <v>95641.5</v>
      </c>
      <c r="AE753" s="232"/>
      <c r="AF753" s="232"/>
    </row>
    <row r="754" spans="1:33" x14ac:dyDescent="0.2">
      <c r="A754" s="3">
        <v>24</v>
      </c>
      <c r="B754" s="3" t="s">
        <v>21</v>
      </c>
      <c r="C754" s="3">
        <v>20</v>
      </c>
      <c r="D754" s="17">
        <v>104420</v>
      </c>
      <c r="E754" s="3"/>
      <c r="F754" s="3"/>
      <c r="G754" s="3"/>
      <c r="H754" s="3"/>
      <c r="I754" s="3"/>
      <c r="J754" s="3"/>
      <c r="K754" s="3"/>
      <c r="L754" s="3"/>
      <c r="M754" s="3"/>
      <c r="N754" s="161">
        <v>79000</v>
      </c>
      <c r="O754" s="23"/>
      <c r="P754" s="3"/>
      <c r="Q754" s="42"/>
      <c r="R754" s="42"/>
      <c r="S754" s="3"/>
      <c r="T754" s="3" t="s">
        <v>372</v>
      </c>
      <c r="U754" s="3">
        <v>2.5</v>
      </c>
      <c r="V754" s="3">
        <v>1622</v>
      </c>
      <c r="W754" s="3">
        <v>3016</v>
      </c>
      <c r="X754" s="3"/>
      <c r="Y754" s="17">
        <v>3004</v>
      </c>
      <c r="Z754" s="3"/>
      <c r="AA754" s="3">
        <f>(U754*V754)+2000</f>
        <v>6055</v>
      </c>
      <c r="AB754" s="3">
        <v>79000</v>
      </c>
      <c r="AC754" s="3"/>
      <c r="AD754" s="36">
        <f>AA754+AB754</f>
        <v>85055</v>
      </c>
      <c r="AE754" s="232"/>
      <c r="AF754" s="232"/>
    </row>
    <row r="755" spans="1:33" x14ac:dyDescent="0.2">
      <c r="A755" s="3">
        <v>25</v>
      </c>
      <c r="B755" s="3" t="s">
        <v>17</v>
      </c>
      <c r="C755" s="3">
        <v>20</v>
      </c>
      <c r="D755" s="17">
        <v>70361</v>
      </c>
      <c r="E755" s="3"/>
      <c r="F755" s="3"/>
      <c r="G755" s="3"/>
      <c r="H755" s="3"/>
      <c r="I755" s="3"/>
      <c r="J755" s="3"/>
      <c r="K755" s="3"/>
      <c r="L755" s="3"/>
      <c r="M755" s="3"/>
      <c r="N755" s="161">
        <v>43000</v>
      </c>
      <c r="O755" s="23"/>
      <c r="P755" s="3"/>
      <c r="Q755" s="42"/>
      <c r="R755" s="42"/>
      <c r="S755" s="3"/>
      <c r="T755" s="3" t="s">
        <v>375</v>
      </c>
      <c r="U755" s="3">
        <v>1</v>
      </c>
      <c r="V755" s="3">
        <v>1363</v>
      </c>
      <c r="W755" s="3">
        <v>3018</v>
      </c>
      <c r="X755" s="3"/>
      <c r="Y755" s="17">
        <v>3014</v>
      </c>
      <c r="Z755" s="3"/>
      <c r="AA755" s="3">
        <f>(U755*V755)</f>
        <v>1363</v>
      </c>
      <c r="AB755" s="3">
        <v>43000</v>
      </c>
      <c r="AC755" s="3"/>
      <c r="AD755" s="36">
        <f t="shared" ref="AD755:AD800" si="293">AA755+AB755</f>
        <v>44363</v>
      </c>
      <c r="AE755" s="232"/>
      <c r="AF755" s="232"/>
    </row>
    <row r="756" spans="1:33" x14ac:dyDescent="0.2">
      <c r="A756" s="3">
        <v>26</v>
      </c>
      <c r="B756" s="3" t="s">
        <v>374</v>
      </c>
      <c r="C756" s="3">
        <v>15</v>
      </c>
      <c r="D756" s="17">
        <v>57838</v>
      </c>
      <c r="E756" s="3"/>
      <c r="F756" s="3"/>
      <c r="G756" s="3"/>
      <c r="H756" s="3"/>
      <c r="I756" s="3"/>
      <c r="J756" s="3"/>
      <c r="K756" s="3"/>
      <c r="L756" s="3"/>
      <c r="M756" s="3"/>
      <c r="N756" s="161">
        <v>44000</v>
      </c>
      <c r="O756" s="23"/>
      <c r="P756" s="3"/>
      <c r="Q756" s="42"/>
      <c r="R756" s="42"/>
      <c r="S756" s="3"/>
      <c r="T756" s="3" t="s">
        <v>375</v>
      </c>
      <c r="U756" s="3">
        <v>1</v>
      </c>
      <c r="V756" s="3">
        <v>1051</v>
      </c>
      <c r="W756" s="3">
        <v>3018</v>
      </c>
      <c r="X756" s="3"/>
      <c r="Y756" s="17">
        <v>3015</v>
      </c>
      <c r="Z756" s="3"/>
      <c r="AA756" s="3">
        <f>(U756*V756)</f>
        <v>1051</v>
      </c>
      <c r="AB756" s="3">
        <v>44000</v>
      </c>
      <c r="AC756" s="3"/>
      <c r="AD756" s="36">
        <f t="shared" si="293"/>
        <v>45051</v>
      </c>
      <c r="AE756" s="232"/>
      <c r="AF756" s="232"/>
    </row>
    <row r="757" spans="1:33" x14ac:dyDescent="0.2">
      <c r="A757" s="3">
        <v>27</v>
      </c>
      <c r="B757" s="3" t="s">
        <v>15</v>
      </c>
      <c r="C757" s="3">
        <v>20</v>
      </c>
      <c r="D757" s="17">
        <v>121284</v>
      </c>
      <c r="E757" s="3"/>
      <c r="F757" s="3"/>
      <c r="G757" s="3"/>
      <c r="H757" s="3"/>
      <c r="I757" s="3"/>
      <c r="J757" s="3"/>
      <c r="K757" s="3"/>
      <c r="L757" s="3"/>
      <c r="M757" s="3"/>
      <c r="N757" s="161">
        <v>67000</v>
      </c>
      <c r="O757" s="23"/>
      <c r="P757" s="3"/>
      <c r="Q757" s="42"/>
      <c r="R757" s="42"/>
      <c r="S757" s="3"/>
      <c r="T757" s="3" t="s">
        <v>376</v>
      </c>
      <c r="U757" s="3">
        <v>1</v>
      </c>
      <c r="V757" s="3">
        <v>1320</v>
      </c>
      <c r="W757" s="3">
        <v>3019</v>
      </c>
      <c r="X757" s="3"/>
      <c r="Y757" s="17">
        <v>3020</v>
      </c>
      <c r="Z757" s="3"/>
      <c r="AA757" s="3">
        <f>(U757*V757)</f>
        <v>1320</v>
      </c>
      <c r="AB757" s="3">
        <v>67000</v>
      </c>
      <c r="AC757" s="3"/>
      <c r="AD757" s="36">
        <f t="shared" si="293"/>
        <v>68320</v>
      </c>
      <c r="AE757" s="232"/>
      <c r="AF757" s="232"/>
    </row>
    <row r="758" spans="1:33" x14ac:dyDescent="0.2">
      <c r="A758" s="3">
        <v>28</v>
      </c>
      <c r="B758" s="3" t="s">
        <v>31</v>
      </c>
      <c r="C758" s="3">
        <v>20</v>
      </c>
      <c r="D758" s="17">
        <v>86577</v>
      </c>
      <c r="E758" s="3"/>
      <c r="F758" s="3"/>
      <c r="G758" s="3"/>
      <c r="H758" s="3"/>
      <c r="I758" s="3"/>
      <c r="J758" s="3"/>
      <c r="K758" s="3"/>
      <c r="L758" s="3"/>
      <c r="M758" s="3"/>
      <c r="N758" s="161">
        <v>58000</v>
      </c>
      <c r="O758" s="23"/>
      <c r="P758" s="3"/>
      <c r="Q758" s="42"/>
      <c r="R758" s="42"/>
      <c r="S758" s="3"/>
      <c r="T758" s="3" t="s">
        <v>376</v>
      </c>
      <c r="U758" s="3">
        <v>1</v>
      </c>
      <c r="V758" s="3">
        <v>1678</v>
      </c>
      <c r="W758" s="3">
        <v>3020</v>
      </c>
      <c r="X758" s="3"/>
      <c r="Y758" s="17">
        <v>3021</v>
      </c>
      <c r="Z758" s="3"/>
      <c r="AA758" s="3">
        <f>(U758*V758)</f>
        <v>1678</v>
      </c>
      <c r="AB758" s="3">
        <v>58000</v>
      </c>
      <c r="AC758" s="3"/>
      <c r="AD758" s="36">
        <f t="shared" si="293"/>
        <v>59678</v>
      </c>
      <c r="AE758" s="232"/>
      <c r="AF758" s="232"/>
    </row>
    <row r="759" spans="1:33" ht="15" x14ac:dyDescent="0.25">
      <c r="A759" s="3">
        <v>29</v>
      </c>
      <c r="B759" s="3" t="s">
        <v>7</v>
      </c>
      <c r="C759" s="182">
        <v>9</v>
      </c>
      <c r="D759" s="158"/>
      <c r="E759" s="147"/>
      <c r="F759" s="147"/>
      <c r="G759" s="147"/>
      <c r="H759" s="147"/>
      <c r="I759" s="147"/>
      <c r="J759" s="147"/>
      <c r="K759" s="147"/>
      <c r="L759" s="147"/>
      <c r="M759" s="147"/>
      <c r="N759" s="158">
        <v>47500</v>
      </c>
      <c r="O759" s="147"/>
      <c r="P759" s="147"/>
      <c r="Q759" s="148"/>
      <c r="R759" s="148"/>
      <c r="S759" s="147"/>
      <c r="T759" s="147" t="s">
        <v>377</v>
      </c>
      <c r="U759" s="147">
        <v>1.5</v>
      </c>
      <c r="V759" s="147">
        <v>645</v>
      </c>
      <c r="W759" s="147">
        <v>3140</v>
      </c>
      <c r="X759" s="147"/>
      <c r="Y759" s="210">
        <v>3034</v>
      </c>
      <c r="Z759" s="147"/>
      <c r="AA759" s="147">
        <f t="shared" ref="AA759:AA766" si="294">(U759*V759)</f>
        <v>967.5</v>
      </c>
      <c r="AB759" s="147">
        <v>47500</v>
      </c>
      <c r="AC759" s="147"/>
      <c r="AD759" s="36">
        <f t="shared" si="293"/>
        <v>48467.5</v>
      </c>
      <c r="AE759" s="232"/>
      <c r="AF759" s="232"/>
      <c r="AG759" s="181" t="s">
        <v>387</v>
      </c>
    </row>
    <row r="760" spans="1:33" x14ac:dyDescent="0.2">
      <c r="A760" s="3">
        <v>30</v>
      </c>
      <c r="B760" s="3" t="s">
        <v>7</v>
      </c>
      <c r="C760" s="3">
        <v>20</v>
      </c>
      <c r="D760" s="17">
        <v>163040</v>
      </c>
      <c r="E760" s="3"/>
      <c r="F760" s="3"/>
      <c r="G760" s="3"/>
      <c r="H760" s="3"/>
      <c r="I760" s="3"/>
      <c r="J760" s="3"/>
      <c r="K760" s="3"/>
      <c r="L760" s="3"/>
      <c r="M760" s="3"/>
      <c r="N760" s="161">
        <v>95000</v>
      </c>
      <c r="O760" s="23"/>
      <c r="P760" s="3"/>
      <c r="Q760" s="42"/>
      <c r="R760" s="42"/>
      <c r="S760" s="3"/>
      <c r="T760" s="3" t="s">
        <v>377</v>
      </c>
      <c r="U760" s="3">
        <v>1.5</v>
      </c>
      <c r="V760" s="3">
        <v>1776</v>
      </c>
      <c r="W760" s="3">
        <v>3070</v>
      </c>
      <c r="X760" s="3"/>
      <c r="Y760" s="17">
        <v>3035</v>
      </c>
      <c r="Z760" s="3"/>
      <c r="AA760" s="3">
        <f t="shared" si="294"/>
        <v>2664</v>
      </c>
      <c r="AB760" s="3">
        <v>95000</v>
      </c>
      <c r="AC760" s="3"/>
      <c r="AD760" s="36">
        <f t="shared" si="293"/>
        <v>97664</v>
      </c>
      <c r="AE760" s="232"/>
      <c r="AF760" s="232"/>
      <c r="AG760" s="55" t="s">
        <v>34</v>
      </c>
    </row>
    <row r="761" spans="1:33" x14ac:dyDescent="0.2">
      <c r="A761" s="3">
        <v>31</v>
      </c>
      <c r="B761" s="3" t="s">
        <v>22</v>
      </c>
      <c r="C761" s="3">
        <v>20</v>
      </c>
      <c r="D761" s="17">
        <v>109404</v>
      </c>
      <c r="E761" s="3"/>
      <c r="F761" s="3"/>
      <c r="G761" s="3"/>
      <c r="H761" s="3"/>
      <c r="I761" s="3"/>
      <c r="J761" s="3"/>
      <c r="K761" s="3"/>
      <c r="L761" s="3"/>
      <c r="M761" s="3"/>
      <c r="N761" s="161">
        <v>69000</v>
      </c>
      <c r="O761" s="23"/>
      <c r="P761" s="3"/>
      <c r="Q761" s="42"/>
      <c r="R761" s="42"/>
      <c r="S761" s="3"/>
      <c r="T761" s="3" t="s">
        <v>378</v>
      </c>
      <c r="U761" s="3">
        <v>1.2</v>
      </c>
      <c r="V761" s="3">
        <v>1433</v>
      </c>
      <c r="W761" s="3">
        <v>3071</v>
      </c>
      <c r="X761" s="3"/>
      <c r="Y761" s="17">
        <v>3041</v>
      </c>
      <c r="Z761" s="3"/>
      <c r="AA761" s="3">
        <f t="shared" si="294"/>
        <v>1719.6</v>
      </c>
      <c r="AB761" s="3">
        <v>69000</v>
      </c>
      <c r="AC761" s="3"/>
      <c r="AD761" s="36">
        <f t="shared" si="293"/>
        <v>70719.600000000006</v>
      </c>
      <c r="AE761" s="232"/>
      <c r="AF761" s="232"/>
    </row>
    <row r="762" spans="1:33" x14ac:dyDescent="0.2">
      <c r="A762" s="3">
        <v>32</v>
      </c>
      <c r="B762" s="3" t="s">
        <v>318</v>
      </c>
      <c r="C762" s="3">
        <v>20</v>
      </c>
      <c r="D762" s="158">
        <v>53553</v>
      </c>
      <c r="E762" s="3"/>
      <c r="F762" s="3"/>
      <c r="G762" s="3"/>
      <c r="H762" s="3"/>
      <c r="I762" s="3"/>
      <c r="J762" s="3"/>
      <c r="K762" s="3"/>
      <c r="L762" s="3"/>
      <c r="M762" s="3"/>
      <c r="N762" s="161">
        <v>36500</v>
      </c>
      <c r="O762" s="23"/>
      <c r="P762" s="3"/>
      <c r="Q762" s="42"/>
      <c r="R762" s="42"/>
      <c r="S762" s="3"/>
      <c r="T762" s="3" t="s">
        <v>378</v>
      </c>
      <c r="U762" s="3">
        <v>1</v>
      </c>
      <c r="V762" s="3">
        <v>1403</v>
      </c>
      <c r="W762" s="3">
        <v>3072</v>
      </c>
      <c r="X762" s="3"/>
      <c r="Y762" s="17">
        <v>3042</v>
      </c>
      <c r="Z762" s="3"/>
      <c r="AA762" s="3">
        <f t="shared" si="294"/>
        <v>1403</v>
      </c>
      <c r="AB762" s="3">
        <v>36500</v>
      </c>
      <c r="AC762" s="3"/>
      <c r="AD762" s="36">
        <f t="shared" si="293"/>
        <v>37903</v>
      </c>
      <c r="AE762" s="232"/>
      <c r="AF762" s="232"/>
    </row>
    <row r="763" spans="1:33" x14ac:dyDescent="0.2">
      <c r="A763" s="3">
        <v>33</v>
      </c>
      <c r="B763" s="3" t="s">
        <v>15</v>
      </c>
      <c r="C763" s="3">
        <v>20</v>
      </c>
      <c r="D763" s="17">
        <v>121284</v>
      </c>
      <c r="E763" s="3"/>
      <c r="F763" s="3"/>
      <c r="G763" s="3"/>
      <c r="H763" s="3"/>
      <c r="I763" s="3"/>
      <c r="J763" s="3"/>
      <c r="K763" s="3"/>
      <c r="L763" s="3"/>
      <c r="M763" s="3"/>
      <c r="N763" s="161">
        <v>67000</v>
      </c>
      <c r="O763" s="23"/>
      <c r="P763" s="3"/>
      <c r="Q763" s="42"/>
      <c r="R763" s="42"/>
      <c r="S763" s="3"/>
      <c r="T763" s="3" t="s">
        <v>378</v>
      </c>
      <c r="U763" s="3">
        <v>1</v>
      </c>
      <c r="V763" s="3">
        <v>1304</v>
      </c>
      <c r="W763" s="3">
        <v>3073</v>
      </c>
      <c r="X763" s="3"/>
      <c r="Y763" s="17">
        <v>3043</v>
      </c>
      <c r="Z763" s="3"/>
      <c r="AA763" s="3">
        <f t="shared" si="294"/>
        <v>1304</v>
      </c>
      <c r="AB763" s="3">
        <v>67000</v>
      </c>
      <c r="AC763" s="3"/>
      <c r="AD763" s="36">
        <f t="shared" si="293"/>
        <v>68304</v>
      </c>
      <c r="AE763" s="232"/>
      <c r="AF763" s="232"/>
    </row>
    <row r="764" spans="1:33" x14ac:dyDescent="0.2">
      <c r="A764" s="3">
        <v>34</v>
      </c>
      <c r="B764" s="3" t="s">
        <v>31</v>
      </c>
      <c r="C764" s="3">
        <v>20</v>
      </c>
      <c r="D764" s="17">
        <v>86577</v>
      </c>
      <c r="E764" s="3"/>
      <c r="F764" s="3"/>
      <c r="G764" s="3"/>
      <c r="H764" s="3"/>
      <c r="I764" s="3"/>
      <c r="J764" s="3"/>
      <c r="K764" s="3"/>
      <c r="L764" s="3"/>
      <c r="M764" s="3"/>
      <c r="N764" s="161">
        <v>58000</v>
      </c>
      <c r="O764" s="23"/>
      <c r="P764" s="3"/>
      <c r="Q764" s="42"/>
      <c r="R764" s="42"/>
      <c r="S764" s="3"/>
      <c r="T764" s="3" t="s">
        <v>378</v>
      </c>
      <c r="U764" s="3">
        <v>1</v>
      </c>
      <c r="V764" s="3">
        <v>1546</v>
      </c>
      <c r="W764" s="3">
        <v>3074</v>
      </c>
      <c r="X764" s="3"/>
      <c r="Y764" s="17">
        <v>3044</v>
      </c>
      <c r="Z764" s="3"/>
      <c r="AA764" s="3">
        <f t="shared" si="294"/>
        <v>1546</v>
      </c>
      <c r="AB764" s="3">
        <v>58000</v>
      </c>
      <c r="AC764" s="3"/>
      <c r="AD764" s="23">
        <f t="shared" si="293"/>
        <v>59546</v>
      </c>
      <c r="AE764" s="28"/>
      <c r="AF764" s="28"/>
    </row>
    <row r="765" spans="1:33" x14ac:dyDescent="0.2">
      <c r="A765" s="3">
        <v>35</v>
      </c>
      <c r="B765" s="3" t="s">
        <v>17</v>
      </c>
      <c r="C765" s="3">
        <v>20</v>
      </c>
      <c r="D765" s="17">
        <v>70361</v>
      </c>
      <c r="E765" s="3"/>
      <c r="F765" s="3"/>
      <c r="G765" s="3"/>
      <c r="H765" s="3"/>
      <c r="I765" s="3"/>
      <c r="J765" s="3"/>
      <c r="K765" s="3"/>
      <c r="L765" s="3"/>
      <c r="M765" s="3"/>
      <c r="N765" s="161">
        <v>43000</v>
      </c>
      <c r="O765" s="23"/>
      <c r="P765" s="3"/>
      <c r="Q765" s="42"/>
      <c r="R765" s="42"/>
      <c r="S765" s="3"/>
      <c r="T765" s="3" t="s">
        <v>378</v>
      </c>
      <c r="U765" s="3">
        <v>1</v>
      </c>
      <c r="V765" s="3">
        <v>1344</v>
      </c>
      <c r="W765" s="3">
        <v>3075</v>
      </c>
      <c r="X765" s="3"/>
      <c r="Y765" s="17">
        <v>3045</v>
      </c>
      <c r="Z765" s="3"/>
      <c r="AA765" s="3">
        <f t="shared" si="294"/>
        <v>1344</v>
      </c>
      <c r="AB765" s="3">
        <v>43000</v>
      </c>
      <c r="AC765" s="3"/>
      <c r="AD765" s="23">
        <f t="shared" si="293"/>
        <v>44344</v>
      </c>
      <c r="AE765" s="28"/>
      <c r="AF765" s="28"/>
    </row>
    <row r="766" spans="1:33" x14ac:dyDescent="0.2">
      <c r="A766" s="3">
        <v>36</v>
      </c>
      <c r="B766" s="3" t="s">
        <v>18</v>
      </c>
      <c r="C766" s="3">
        <v>21</v>
      </c>
      <c r="D766" s="17">
        <v>184461.33333333334</v>
      </c>
      <c r="E766" s="3"/>
      <c r="F766" s="3"/>
      <c r="G766" s="3"/>
      <c r="H766" s="3"/>
      <c r="I766" s="3"/>
      <c r="J766" s="3"/>
      <c r="K766" s="3"/>
      <c r="L766" s="3"/>
      <c r="M766" s="3"/>
      <c r="N766" s="161">
        <v>138000</v>
      </c>
      <c r="O766" s="23"/>
      <c r="P766" s="3"/>
      <c r="Q766" s="42"/>
      <c r="R766" s="42"/>
      <c r="S766" s="3"/>
      <c r="T766" s="3" t="s">
        <v>378</v>
      </c>
      <c r="U766" s="3">
        <v>6.86</v>
      </c>
      <c r="V766" s="3">
        <v>1401</v>
      </c>
      <c r="W766" s="3">
        <v>3076</v>
      </c>
      <c r="X766" s="3"/>
      <c r="Y766" s="17">
        <v>3046</v>
      </c>
      <c r="Z766" s="3"/>
      <c r="AA766" s="3">
        <f t="shared" si="294"/>
        <v>9610.86</v>
      </c>
      <c r="AB766" s="3">
        <v>138000</v>
      </c>
      <c r="AC766" s="3"/>
      <c r="AD766" s="23">
        <f t="shared" si="293"/>
        <v>147610.85999999999</v>
      </c>
      <c r="AE766" s="28"/>
      <c r="AF766" s="28"/>
    </row>
    <row r="767" spans="1:33" x14ac:dyDescent="0.2">
      <c r="A767" s="3">
        <v>37</v>
      </c>
      <c r="B767" s="3" t="s">
        <v>21</v>
      </c>
      <c r="C767" s="3">
        <v>20</v>
      </c>
      <c r="D767" s="17">
        <v>104420</v>
      </c>
      <c r="E767" s="3"/>
      <c r="F767" s="3"/>
      <c r="G767" s="3"/>
      <c r="H767" s="3"/>
      <c r="I767" s="3"/>
      <c r="J767" s="3"/>
      <c r="K767" s="3"/>
      <c r="L767" s="3"/>
      <c r="M767" s="3"/>
      <c r="N767" s="161">
        <v>79000</v>
      </c>
      <c r="O767" s="23"/>
      <c r="P767" s="3"/>
      <c r="Q767" s="42"/>
      <c r="R767" s="42"/>
      <c r="S767" s="3"/>
      <c r="T767" s="3" t="s">
        <v>378</v>
      </c>
      <c r="U767" s="3">
        <v>2.5</v>
      </c>
      <c r="V767" s="3">
        <v>1487</v>
      </c>
      <c r="W767" s="3">
        <v>3077</v>
      </c>
      <c r="X767" s="3"/>
      <c r="Y767" s="17">
        <v>3047</v>
      </c>
      <c r="Z767" s="3"/>
      <c r="AA767" s="3">
        <f>(U767*V767)+2000</f>
        <v>5717.5</v>
      </c>
      <c r="AB767" s="3">
        <v>79000</v>
      </c>
      <c r="AC767" s="3"/>
      <c r="AD767" s="36">
        <f t="shared" si="293"/>
        <v>84717.5</v>
      </c>
      <c r="AE767" s="232"/>
      <c r="AF767" s="232"/>
    </row>
    <row r="768" spans="1:33" x14ac:dyDescent="0.2">
      <c r="A768" s="3">
        <v>38</v>
      </c>
      <c r="B768" s="3" t="s">
        <v>33</v>
      </c>
      <c r="C768" s="3">
        <v>20</v>
      </c>
      <c r="D768" s="17">
        <v>38830.666666666664</v>
      </c>
      <c r="E768" s="3"/>
      <c r="F768" s="3"/>
      <c r="G768" s="3"/>
      <c r="H768" s="3"/>
      <c r="I768" s="3"/>
      <c r="J768" s="3"/>
      <c r="K768" s="3"/>
      <c r="L768" s="3"/>
      <c r="M768" s="3"/>
      <c r="N768" s="161">
        <v>23000</v>
      </c>
      <c r="O768" s="23"/>
      <c r="P768" s="3"/>
      <c r="Q768" s="42"/>
      <c r="R768" s="42"/>
      <c r="S768" s="3"/>
      <c r="T768" s="3" t="s">
        <v>379</v>
      </c>
      <c r="U768" s="3">
        <v>1.9</v>
      </c>
      <c r="V768" s="3">
        <v>1263</v>
      </c>
      <c r="W768" s="3">
        <v>3078</v>
      </c>
      <c r="X768" s="3"/>
      <c r="Y768" s="17">
        <v>3075</v>
      </c>
      <c r="Z768" s="3"/>
      <c r="AA768" s="3">
        <f t="shared" ref="AA768:AA781" si="295">(U768*V768)</f>
        <v>2399.6999999999998</v>
      </c>
      <c r="AB768" s="3">
        <v>23000</v>
      </c>
      <c r="AC768" s="3"/>
      <c r="AD768" s="36">
        <f t="shared" si="293"/>
        <v>25399.7</v>
      </c>
      <c r="AE768" s="232"/>
      <c r="AF768" s="232"/>
    </row>
    <row r="769" spans="1:34" x14ac:dyDescent="0.2">
      <c r="A769" s="3">
        <v>39</v>
      </c>
      <c r="B769" s="3" t="s">
        <v>62</v>
      </c>
      <c r="C769" s="3">
        <v>20</v>
      </c>
      <c r="D769" s="17">
        <v>58409</v>
      </c>
      <c r="E769" s="3"/>
      <c r="F769" s="3"/>
      <c r="G769" s="3"/>
      <c r="H769" s="3"/>
      <c r="I769" s="3"/>
      <c r="J769" s="3"/>
      <c r="K769" s="3"/>
      <c r="L769" s="3"/>
      <c r="M769" s="3"/>
      <c r="N769" s="161">
        <v>28500</v>
      </c>
      <c r="O769" s="23"/>
      <c r="P769" s="3"/>
      <c r="Q769" s="42"/>
      <c r="R769" s="42"/>
      <c r="S769" s="3"/>
      <c r="T769" s="3" t="s">
        <v>379</v>
      </c>
      <c r="U769" s="3">
        <v>2</v>
      </c>
      <c r="V769" s="3">
        <v>1264</v>
      </c>
      <c r="W769" s="3">
        <v>3079</v>
      </c>
      <c r="X769" s="3"/>
      <c r="Y769" s="17">
        <v>3076</v>
      </c>
      <c r="Z769" s="3"/>
      <c r="AA769" s="3">
        <f t="shared" si="295"/>
        <v>2528</v>
      </c>
      <c r="AB769" s="3">
        <v>28500</v>
      </c>
      <c r="AC769" s="3"/>
      <c r="AD769" s="23">
        <f t="shared" si="293"/>
        <v>31028</v>
      </c>
      <c r="AE769" s="28"/>
      <c r="AF769" s="28"/>
      <c r="AG769" s="55" t="s">
        <v>3</v>
      </c>
    </row>
    <row r="770" spans="1:34" x14ac:dyDescent="0.2">
      <c r="A770" s="3">
        <v>40</v>
      </c>
      <c r="B770" s="3" t="s">
        <v>26</v>
      </c>
      <c r="C770" s="3">
        <v>20</v>
      </c>
      <c r="D770" s="17">
        <v>96831</v>
      </c>
      <c r="E770" s="3"/>
      <c r="F770" s="3"/>
      <c r="G770" s="3"/>
      <c r="H770" s="3"/>
      <c r="I770" s="3"/>
      <c r="J770" s="3"/>
      <c r="K770" s="3"/>
      <c r="L770" s="3"/>
      <c r="M770" s="3"/>
      <c r="N770" s="161">
        <v>67000</v>
      </c>
      <c r="O770" s="23"/>
      <c r="P770" s="3"/>
      <c r="Q770" s="42"/>
      <c r="R770" s="42"/>
      <c r="S770" s="3"/>
      <c r="T770" s="3" t="s">
        <v>379</v>
      </c>
      <c r="U770" s="3">
        <v>3</v>
      </c>
      <c r="V770" s="3">
        <v>1540</v>
      </c>
      <c r="W770" s="3">
        <v>3100</v>
      </c>
      <c r="X770" s="3"/>
      <c r="Y770" s="17">
        <v>3077</v>
      </c>
      <c r="Z770" s="3"/>
      <c r="AA770" s="3">
        <f t="shared" si="295"/>
        <v>4620</v>
      </c>
      <c r="AB770" s="3">
        <v>67000</v>
      </c>
      <c r="AC770" s="3"/>
      <c r="AD770" s="23">
        <f t="shared" si="293"/>
        <v>71620</v>
      </c>
      <c r="AE770" s="28"/>
      <c r="AF770" s="28"/>
    </row>
    <row r="771" spans="1:34" x14ac:dyDescent="0.2">
      <c r="A771" s="3">
        <v>41</v>
      </c>
      <c r="B771" s="3" t="s">
        <v>31</v>
      </c>
      <c r="C771" s="3">
        <v>20</v>
      </c>
      <c r="D771" s="17">
        <v>86577</v>
      </c>
      <c r="E771" s="3"/>
      <c r="F771" s="3"/>
      <c r="G771" s="3"/>
      <c r="H771" s="3"/>
      <c r="I771" s="3"/>
      <c r="J771" s="3"/>
      <c r="K771" s="3"/>
      <c r="L771" s="3"/>
      <c r="M771" s="3"/>
      <c r="N771" s="161">
        <v>56500</v>
      </c>
      <c r="O771" s="23"/>
      <c r="P771" s="3"/>
      <c r="Q771" s="42"/>
      <c r="R771" s="42"/>
      <c r="S771" s="3"/>
      <c r="T771" s="3" t="s">
        <v>379</v>
      </c>
      <c r="U771" s="3">
        <v>1</v>
      </c>
      <c r="V771" s="3">
        <v>1323</v>
      </c>
      <c r="W771" s="3">
        <v>3101</v>
      </c>
      <c r="X771" s="3"/>
      <c r="Y771" s="17">
        <v>3078</v>
      </c>
      <c r="Z771" s="3"/>
      <c r="AA771" s="3">
        <f t="shared" si="295"/>
        <v>1323</v>
      </c>
      <c r="AB771" s="3">
        <v>56500</v>
      </c>
      <c r="AC771" s="3"/>
      <c r="AD771" s="23">
        <f t="shared" si="293"/>
        <v>57823</v>
      </c>
      <c r="AE771" s="28"/>
      <c r="AF771" s="28"/>
    </row>
    <row r="772" spans="1:34" x14ac:dyDescent="0.2">
      <c r="A772" s="3">
        <v>42</v>
      </c>
      <c r="B772" s="3" t="s">
        <v>35</v>
      </c>
      <c r="C772" s="3">
        <v>15</v>
      </c>
      <c r="D772" s="17">
        <v>20483</v>
      </c>
      <c r="E772" s="3"/>
      <c r="F772" s="3"/>
      <c r="G772" s="3"/>
      <c r="H772" s="3"/>
      <c r="I772" s="3"/>
      <c r="J772" s="3"/>
      <c r="K772" s="3"/>
      <c r="L772" s="3"/>
      <c r="M772" s="3"/>
      <c r="N772" s="161">
        <v>12000</v>
      </c>
      <c r="O772" s="23"/>
      <c r="P772" s="3"/>
      <c r="Q772" s="42"/>
      <c r="R772" s="42"/>
      <c r="S772" s="3"/>
      <c r="T772" s="3" t="s">
        <v>379</v>
      </c>
      <c r="U772" s="3">
        <v>1.25</v>
      </c>
      <c r="V772" s="3">
        <v>1053</v>
      </c>
      <c r="W772" s="3">
        <v>3102</v>
      </c>
      <c r="X772" s="3"/>
      <c r="Y772" s="17">
        <v>3079</v>
      </c>
      <c r="Z772" s="3"/>
      <c r="AA772" s="3">
        <f t="shared" si="295"/>
        <v>1316.25</v>
      </c>
      <c r="AB772" s="3">
        <v>12000</v>
      </c>
      <c r="AC772" s="3"/>
      <c r="AD772" s="36">
        <f t="shared" si="293"/>
        <v>13316.25</v>
      </c>
      <c r="AE772" s="232"/>
      <c r="AF772" s="232"/>
      <c r="AG772" s="55" t="s">
        <v>40</v>
      </c>
    </row>
    <row r="773" spans="1:34" x14ac:dyDescent="0.2">
      <c r="A773" s="3">
        <v>43</v>
      </c>
      <c r="B773" s="3" t="s">
        <v>15</v>
      </c>
      <c r="C773" s="3">
        <v>20</v>
      </c>
      <c r="D773" s="17">
        <v>121284</v>
      </c>
      <c r="E773" s="3"/>
      <c r="F773" s="3"/>
      <c r="G773" s="3"/>
      <c r="H773" s="3"/>
      <c r="I773" s="3"/>
      <c r="J773" s="3"/>
      <c r="K773" s="3"/>
      <c r="L773" s="3"/>
      <c r="M773" s="3"/>
      <c r="N773" s="161">
        <v>67000</v>
      </c>
      <c r="O773" s="23"/>
      <c r="P773" s="3"/>
      <c r="Q773" s="42"/>
      <c r="R773" s="42"/>
      <c r="S773" s="3"/>
      <c r="T773" s="3" t="s">
        <v>379</v>
      </c>
      <c r="U773" s="3">
        <v>1</v>
      </c>
      <c r="V773" s="3">
        <v>1477</v>
      </c>
      <c r="W773" s="3">
        <v>3103</v>
      </c>
      <c r="X773" s="3"/>
      <c r="Y773" s="17">
        <v>3080</v>
      </c>
      <c r="Z773" s="3"/>
      <c r="AA773" s="3">
        <f t="shared" si="295"/>
        <v>1477</v>
      </c>
      <c r="AB773" s="3">
        <v>67000</v>
      </c>
      <c r="AC773" s="3"/>
      <c r="AD773" s="36">
        <f t="shared" si="293"/>
        <v>68477</v>
      </c>
      <c r="AE773" s="232"/>
      <c r="AF773" s="232"/>
    </row>
    <row r="774" spans="1:34" x14ac:dyDescent="0.2">
      <c r="A774" s="3">
        <v>44</v>
      </c>
      <c r="B774" s="3" t="s">
        <v>7</v>
      </c>
      <c r="C774" s="147">
        <v>27</v>
      </c>
      <c r="D774" s="158"/>
      <c r="E774" s="147"/>
      <c r="F774" s="147"/>
      <c r="G774" s="147"/>
      <c r="H774" s="147"/>
      <c r="I774" s="147"/>
      <c r="J774" s="147"/>
      <c r="K774" s="147"/>
      <c r="L774" s="147"/>
      <c r="M774" s="147"/>
      <c r="N774" s="158">
        <v>162000</v>
      </c>
      <c r="O774" s="147"/>
      <c r="P774" s="147"/>
      <c r="Q774" s="148"/>
      <c r="R774" s="148"/>
      <c r="S774" s="147"/>
      <c r="T774" s="147" t="s">
        <v>380</v>
      </c>
      <c r="U774" s="147">
        <v>1.5</v>
      </c>
      <c r="V774" s="147">
        <v>1843</v>
      </c>
      <c r="W774" s="147">
        <v>3104</v>
      </c>
      <c r="X774" s="147"/>
      <c r="Y774" s="158">
        <v>3085</v>
      </c>
      <c r="Z774" s="147"/>
      <c r="AA774" s="147">
        <f t="shared" si="295"/>
        <v>2764.5</v>
      </c>
      <c r="AB774" s="158">
        <v>162000</v>
      </c>
      <c r="AC774" s="158"/>
      <c r="AD774" s="36">
        <f t="shared" si="293"/>
        <v>164764.5</v>
      </c>
      <c r="AE774" s="232"/>
      <c r="AF774" s="232"/>
      <c r="AG774" s="55" t="s">
        <v>3</v>
      </c>
      <c r="AH774" s="55" t="s">
        <v>392</v>
      </c>
    </row>
    <row r="775" spans="1:34" x14ac:dyDescent="0.2">
      <c r="A775" s="3">
        <v>45</v>
      </c>
      <c r="B775" s="3" t="s">
        <v>18</v>
      </c>
      <c r="C775" s="3">
        <v>21</v>
      </c>
      <c r="D775" s="17">
        <v>184461.33333333334</v>
      </c>
      <c r="E775" s="3"/>
      <c r="F775" s="3"/>
      <c r="G775" s="3"/>
      <c r="H775" s="3"/>
      <c r="I775" s="3"/>
      <c r="J775" s="3"/>
      <c r="K775" s="3"/>
      <c r="L775" s="3"/>
      <c r="M775" s="3"/>
      <c r="N775" s="161">
        <v>138000</v>
      </c>
      <c r="O775" s="23"/>
      <c r="P775" s="3"/>
      <c r="Q775" s="42"/>
      <c r="R775" s="42"/>
      <c r="S775" s="3"/>
      <c r="T775" s="147" t="s">
        <v>380</v>
      </c>
      <c r="U775" s="147">
        <v>6.86</v>
      </c>
      <c r="V775" s="147">
        <v>1338</v>
      </c>
      <c r="W775" s="147">
        <v>3105</v>
      </c>
      <c r="X775" s="147"/>
      <c r="Y775" s="158">
        <v>3086</v>
      </c>
      <c r="Z775" s="147"/>
      <c r="AA775" s="147">
        <f t="shared" si="295"/>
        <v>9178.68</v>
      </c>
      <c r="AB775" s="147">
        <v>138000</v>
      </c>
      <c r="AC775" s="147"/>
      <c r="AD775" s="36">
        <f t="shared" si="293"/>
        <v>147178.68</v>
      </c>
      <c r="AE775" s="232"/>
      <c r="AF775" s="232"/>
    </row>
    <row r="776" spans="1:34" x14ac:dyDescent="0.2">
      <c r="A776" s="3">
        <v>46</v>
      </c>
      <c r="B776" s="3" t="s">
        <v>318</v>
      </c>
      <c r="C776" s="3">
        <v>20</v>
      </c>
      <c r="D776" s="158">
        <v>53553</v>
      </c>
      <c r="E776" s="3"/>
      <c r="F776" s="3"/>
      <c r="G776" s="3"/>
      <c r="H776" s="3"/>
      <c r="I776" s="3"/>
      <c r="J776" s="3"/>
      <c r="K776" s="3"/>
      <c r="L776" s="3"/>
      <c r="M776" s="3"/>
      <c r="N776" s="161">
        <v>36500</v>
      </c>
      <c r="O776" s="23"/>
      <c r="P776" s="3"/>
      <c r="Q776" s="42"/>
      <c r="R776" s="42"/>
      <c r="S776" s="3"/>
      <c r="T776" s="3" t="s">
        <v>380</v>
      </c>
      <c r="U776" s="3">
        <v>1</v>
      </c>
      <c r="V776" s="3">
        <v>1335</v>
      </c>
      <c r="W776" s="3">
        <v>3106</v>
      </c>
      <c r="X776" s="3"/>
      <c r="Y776" s="17">
        <v>3087</v>
      </c>
      <c r="Z776" s="3"/>
      <c r="AA776" s="3">
        <f t="shared" si="295"/>
        <v>1335</v>
      </c>
      <c r="AB776" s="3">
        <v>36500</v>
      </c>
      <c r="AC776" s="3"/>
      <c r="AD776" s="36">
        <f t="shared" si="293"/>
        <v>37835</v>
      </c>
      <c r="AE776" s="232"/>
      <c r="AF776" s="232"/>
    </row>
    <row r="777" spans="1:34" x14ac:dyDescent="0.2">
      <c r="A777" s="3">
        <v>47</v>
      </c>
      <c r="B777" s="3" t="s">
        <v>14</v>
      </c>
      <c r="C777" s="3">
        <v>20</v>
      </c>
      <c r="D777" s="17">
        <v>94935</v>
      </c>
      <c r="E777" s="3"/>
      <c r="F777" s="3"/>
      <c r="G777" s="3"/>
      <c r="H777" s="3"/>
      <c r="I777" s="3"/>
      <c r="J777" s="3"/>
      <c r="K777" s="3"/>
      <c r="L777" s="3"/>
      <c r="M777" s="3"/>
      <c r="N777" s="161">
        <v>56000</v>
      </c>
      <c r="O777" s="23"/>
      <c r="P777" s="3"/>
      <c r="Q777" s="42"/>
      <c r="R777" s="42"/>
      <c r="S777" s="3"/>
      <c r="T777" s="3" t="s">
        <v>383</v>
      </c>
      <c r="U777" s="3">
        <v>0</v>
      </c>
      <c r="V777" s="3">
        <v>1303</v>
      </c>
      <c r="W777" s="3">
        <v>3107</v>
      </c>
      <c r="X777" s="3"/>
      <c r="Y777" s="17">
        <v>3098</v>
      </c>
      <c r="Z777" s="3"/>
      <c r="AA777" s="3">
        <f t="shared" si="295"/>
        <v>0</v>
      </c>
      <c r="AB777" s="161">
        <v>56000</v>
      </c>
      <c r="AC777" s="161"/>
      <c r="AD777" s="36">
        <f t="shared" si="293"/>
        <v>56000</v>
      </c>
      <c r="AE777" s="232"/>
      <c r="AF777" s="232"/>
    </row>
    <row r="778" spans="1:34" x14ac:dyDescent="0.2">
      <c r="A778" s="3">
        <v>48</v>
      </c>
      <c r="B778" s="3" t="s">
        <v>15</v>
      </c>
      <c r="C778" s="3">
        <v>20</v>
      </c>
      <c r="D778" s="17">
        <v>121284</v>
      </c>
      <c r="E778" s="3"/>
      <c r="F778" s="3"/>
      <c r="G778" s="3"/>
      <c r="H778" s="3"/>
      <c r="I778" s="3"/>
      <c r="J778" s="3"/>
      <c r="K778" s="3"/>
      <c r="L778" s="3"/>
      <c r="M778" s="3"/>
      <c r="N778" s="161">
        <v>67000</v>
      </c>
      <c r="O778" s="23"/>
      <c r="P778" s="3"/>
      <c r="Q778" s="42"/>
      <c r="R778" s="42"/>
      <c r="S778" s="3"/>
      <c r="T778" s="3" t="s">
        <v>383</v>
      </c>
      <c r="U778" s="3">
        <v>1</v>
      </c>
      <c r="V778" s="3">
        <v>1605</v>
      </c>
      <c r="W778" s="3">
        <v>3108</v>
      </c>
      <c r="X778" s="3"/>
      <c r="Y778" s="17">
        <v>3099</v>
      </c>
      <c r="Z778" s="3"/>
      <c r="AA778" s="3">
        <f t="shared" si="295"/>
        <v>1605</v>
      </c>
      <c r="AB778" s="161">
        <v>67000</v>
      </c>
      <c r="AC778" s="161"/>
      <c r="AD778" s="36">
        <f t="shared" si="293"/>
        <v>68605</v>
      </c>
      <c r="AE778" s="232"/>
      <c r="AF778" s="232"/>
    </row>
    <row r="779" spans="1:34" x14ac:dyDescent="0.2">
      <c r="A779" s="3">
        <v>49</v>
      </c>
      <c r="B779" s="3" t="s">
        <v>381</v>
      </c>
      <c r="C779" s="3">
        <v>15</v>
      </c>
      <c r="D779" s="17">
        <v>103693</v>
      </c>
      <c r="E779" s="3"/>
      <c r="F779" s="3"/>
      <c r="G779" s="3"/>
      <c r="H779" s="3"/>
      <c r="I779" s="3"/>
      <c r="J779" s="3"/>
      <c r="K779" s="3"/>
      <c r="L779" s="3"/>
      <c r="M779" s="3"/>
      <c r="N779" s="161">
        <v>72000</v>
      </c>
      <c r="O779" s="23"/>
      <c r="P779" s="3"/>
      <c r="Q779" s="42"/>
      <c r="R779" s="42"/>
      <c r="S779" s="3"/>
      <c r="T779" s="3" t="s">
        <v>383</v>
      </c>
      <c r="U779" s="3">
        <v>3.25</v>
      </c>
      <c r="V779" s="3">
        <v>1388</v>
      </c>
      <c r="W779" s="3">
        <v>3109</v>
      </c>
      <c r="X779" s="3"/>
      <c r="Y779" s="17">
        <v>3100</v>
      </c>
      <c r="Z779" s="3"/>
      <c r="AA779" s="3">
        <f t="shared" si="295"/>
        <v>4511</v>
      </c>
      <c r="AB779" s="161">
        <v>72000</v>
      </c>
      <c r="AC779" s="161"/>
      <c r="AD779" s="36">
        <f t="shared" si="293"/>
        <v>76511</v>
      </c>
      <c r="AE779" s="232"/>
      <c r="AF779" s="232"/>
    </row>
    <row r="780" spans="1:34" x14ac:dyDescent="0.2">
      <c r="A780" s="3">
        <v>50</v>
      </c>
      <c r="B780" s="3" t="s">
        <v>17</v>
      </c>
      <c r="C780" s="3">
        <v>20</v>
      </c>
      <c r="D780" s="17">
        <v>70361</v>
      </c>
      <c r="E780" s="3"/>
      <c r="F780" s="3"/>
      <c r="G780" s="3"/>
      <c r="H780" s="3"/>
      <c r="I780" s="3"/>
      <c r="J780" s="3"/>
      <c r="K780" s="3"/>
      <c r="L780" s="3"/>
      <c r="M780" s="3"/>
      <c r="N780" s="161">
        <v>40500</v>
      </c>
      <c r="O780" s="23"/>
      <c r="P780" s="3"/>
      <c r="Q780" s="42"/>
      <c r="R780" s="42"/>
      <c r="S780" s="3"/>
      <c r="T780" s="3" t="s">
        <v>383</v>
      </c>
      <c r="U780" s="3">
        <v>1</v>
      </c>
      <c r="V780" s="3">
        <v>1310</v>
      </c>
      <c r="W780" s="3">
        <v>3120</v>
      </c>
      <c r="X780" s="3"/>
      <c r="Y780" s="17">
        <v>3101</v>
      </c>
      <c r="Z780" s="3"/>
      <c r="AA780" s="3">
        <f t="shared" si="295"/>
        <v>1310</v>
      </c>
      <c r="AB780" s="161">
        <v>40500</v>
      </c>
      <c r="AC780" s="161"/>
      <c r="AD780" s="36">
        <f t="shared" si="293"/>
        <v>41810</v>
      </c>
      <c r="AE780" s="232"/>
      <c r="AF780" s="232"/>
      <c r="AG780" s="55" t="s">
        <v>3</v>
      </c>
    </row>
    <row r="781" spans="1:34" x14ac:dyDescent="0.2">
      <c r="A781" s="3">
        <v>51</v>
      </c>
      <c r="B781" s="3" t="s">
        <v>374</v>
      </c>
      <c r="C781" s="3">
        <v>15</v>
      </c>
      <c r="D781" s="17">
        <v>57838</v>
      </c>
      <c r="E781" s="3"/>
      <c r="F781" s="3"/>
      <c r="G781" s="3"/>
      <c r="H781" s="3"/>
      <c r="I781" s="3"/>
      <c r="J781" s="3"/>
      <c r="K781" s="3"/>
      <c r="L781" s="3"/>
      <c r="M781" s="3"/>
      <c r="N781" s="161">
        <v>43000</v>
      </c>
      <c r="O781" s="23"/>
      <c r="P781" s="3"/>
      <c r="Q781" s="42"/>
      <c r="R781" s="42"/>
      <c r="S781" s="3"/>
      <c r="T781" s="3" t="s">
        <v>383</v>
      </c>
      <c r="U781" s="3">
        <v>1</v>
      </c>
      <c r="V781" s="3">
        <v>1079</v>
      </c>
      <c r="W781" s="3">
        <v>3121</v>
      </c>
      <c r="X781" s="3"/>
      <c r="Y781" s="17">
        <v>3102</v>
      </c>
      <c r="Z781" s="3"/>
      <c r="AA781" s="3">
        <f t="shared" si="295"/>
        <v>1079</v>
      </c>
      <c r="AB781" s="161">
        <v>43000</v>
      </c>
      <c r="AC781" s="161"/>
      <c r="AD781" s="36">
        <f t="shared" si="293"/>
        <v>44079</v>
      </c>
      <c r="AE781" s="232"/>
      <c r="AF781" s="232"/>
    </row>
    <row r="782" spans="1:34" x14ac:dyDescent="0.2">
      <c r="A782" s="3">
        <v>52</v>
      </c>
      <c r="B782" s="3" t="s">
        <v>21</v>
      </c>
      <c r="C782" s="3">
        <v>20</v>
      </c>
      <c r="D782" s="17">
        <v>104420</v>
      </c>
      <c r="E782" s="3"/>
      <c r="F782" s="3"/>
      <c r="G782" s="3"/>
      <c r="H782" s="3"/>
      <c r="I782" s="3"/>
      <c r="J782" s="3"/>
      <c r="K782" s="3"/>
      <c r="L782" s="3"/>
      <c r="M782" s="3"/>
      <c r="N782" s="161">
        <v>79000</v>
      </c>
      <c r="O782" s="23"/>
      <c r="P782" s="3"/>
      <c r="Q782" s="42"/>
      <c r="R782" s="42"/>
      <c r="S782" s="3"/>
      <c r="T782" s="3" t="s">
        <v>382</v>
      </c>
      <c r="U782" s="3">
        <v>2.5</v>
      </c>
      <c r="V782" s="3">
        <v>1531</v>
      </c>
      <c r="W782" s="3">
        <v>3122</v>
      </c>
      <c r="X782" s="3"/>
      <c r="Y782" s="17">
        <v>3107</v>
      </c>
      <c r="Z782" s="3"/>
      <c r="AA782" s="3">
        <f>(U782*V782)+2000</f>
        <v>5827.5</v>
      </c>
      <c r="AB782" s="161">
        <v>79000</v>
      </c>
      <c r="AC782" s="161"/>
      <c r="AD782" s="36">
        <f t="shared" si="293"/>
        <v>84827.5</v>
      </c>
      <c r="AE782" s="232"/>
      <c r="AF782" s="232"/>
    </row>
    <row r="783" spans="1:34" x14ac:dyDescent="0.2">
      <c r="A783" s="3">
        <v>53</v>
      </c>
      <c r="B783" s="3" t="s">
        <v>37</v>
      </c>
      <c r="C783" s="3">
        <v>20</v>
      </c>
      <c r="D783" s="17">
        <v>115275</v>
      </c>
      <c r="E783" s="3"/>
      <c r="F783" s="3"/>
      <c r="G783" s="3"/>
      <c r="H783" s="3"/>
      <c r="I783" s="3"/>
      <c r="J783" s="3"/>
      <c r="K783" s="3"/>
      <c r="L783" s="3"/>
      <c r="M783" s="3"/>
      <c r="N783" s="161">
        <v>83000</v>
      </c>
      <c r="O783" s="23"/>
      <c r="P783" s="3"/>
      <c r="Q783" s="42"/>
      <c r="R783" s="42"/>
      <c r="S783" s="3"/>
      <c r="T783" s="3" t="s">
        <v>382</v>
      </c>
      <c r="U783" s="3">
        <v>3</v>
      </c>
      <c r="V783" s="3">
        <v>1297</v>
      </c>
      <c r="W783" s="3">
        <v>3123</v>
      </c>
      <c r="X783" s="3"/>
      <c r="Y783" s="17">
        <v>3108</v>
      </c>
      <c r="Z783" s="3"/>
      <c r="AA783" s="3">
        <f t="shared" ref="AA783:AA788" si="296">(U783*V783)</f>
        <v>3891</v>
      </c>
      <c r="AB783" s="161">
        <v>83000</v>
      </c>
      <c r="AC783" s="161"/>
      <c r="AD783" s="36">
        <f t="shared" si="293"/>
        <v>86891</v>
      </c>
      <c r="AE783" s="232"/>
      <c r="AF783" s="232"/>
      <c r="AG783" s="55" t="s">
        <v>3</v>
      </c>
    </row>
    <row r="784" spans="1:34" x14ac:dyDescent="0.2">
      <c r="A784" s="3">
        <v>54</v>
      </c>
      <c r="B784" s="3" t="s">
        <v>7</v>
      </c>
      <c r="C784" s="147">
        <v>27</v>
      </c>
      <c r="D784" s="158"/>
      <c r="E784" s="147"/>
      <c r="F784" s="147"/>
      <c r="G784" s="147"/>
      <c r="H784" s="147"/>
      <c r="I784" s="147"/>
      <c r="J784" s="147"/>
      <c r="K784" s="147"/>
      <c r="L784" s="147"/>
      <c r="M784" s="147"/>
      <c r="N784" s="158">
        <v>162000</v>
      </c>
      <c r="O784" s="147"/>
      <c r="P784" s="147"/>
      <c r="Q784" s="148"/>
      <c r="R784" s="148"/>
      <c r="S784" s="147"/>
      <c r="T784" s="147" t="s">
        <v>384</v>
      </c>
      <c r="U784" s="147">
        <v>1.5</v>
      </c>
      <c r="V784" s="147">
        <v>1835</v>
      </c>
      <c r="W784" s="147">
        <v>3124</v>
      </c>
      <c r="X784" s="147"/>
      <c r="Y784" s="158">
        <v>3116</v>
      </c>
      <c r="Z784" s="147"/>
      <c r="AA784" s="147">
        <f t="shared" si="296"/>
        <v>2752.5</v>
      </c>
      <c r="AB784" s="147">
        <v>162000</v>
      </c>
      <c r="AC784" s="147"/>
      <c r="AD784" s="36">
        <f t="shared" si="293"/>
        <v>164752.5</v>
      </c>
      <c r="AE784" s="232"/>
      <c r="AF784" s="232"/>
      <c r="AG784" s="55" t="s">
        <v>3</v>
      </c>
      <c r="AH784" s="55" t="s">
        <v>392</v>
      </c>
    </row>
    <row r="785" spans="1:33" x14ac:dyDescent="0.2">
      <c r="A785" s="3">
        <v>55</v>
      </c>
      <c r="B785" s="3" t="s">
        <v>22</v>
      </c>
      <c r="C785" s="3">
        <v>20</v>
      </c>
      <c r="D785" s="17">
        <v>109404</v>
      </c>
      <c r="E785" s="3"/>
      <c r="F785" s="3"/>
      <c r="G785" s="3"/>
      <c r="H785" s="3"/>
      <c r="I785" s="3"/>
      <c r="J785" s="3"/>
      <c r="K785" s="3"/>
      <c r="L785" s="3"/>
      <c r="M785" s="3"/>
      <c r="N785" s="161">
        <v>69000</v>
      </c>
      <c r="O785" s="23"/>
      <c r="P785" s="3"/>
      <c r="Q785" s="42"/>
      <c r="R785" s="42"/>
      <c r="S785" s="3"/>
      <c r="T785" s="3" t="s">
        <v>384</v>
      </c>
      <c r="U785" s="3">
        <v>1.2</v>
      </c>
      <c r="V785" s="3">
        <v>1478</v>
      </c>
      <c r="W785" s="3">
        <v>3125</v>
      </c>
      <c r="X785" s="3"/>
      <c r="Y785" s="17">
        <v>3117</v>
      </c>
      <c r="Z785" s="3"/>
      <c r="AA785" s="3">
        <f t="shared" si="296"/>
        <v>1773.6</v>
      </c>
      <c r="AB785" s="3">
        <v>69000</v>
      </c>
      <c r="AC785" s="3"/>
      <c r="AD785" s="36">
        <f t="shared" si="293"/>
        <v>70773.600000000006</v>
      </c>
      <c r="AE785" s="232"/>
      <c r="AF785" s="232"/>
    </row>
    <row r="786" spans="1:33" x14ac:dyDescent="0.2">
      <c r="A786" s="3">
        <v>56</v>
      </c>
      <c r="B786" s="3" t="s">
        <v>32</v>
      </c>
      <c r="C786" s="3">
        <v>20</v>
      </c>
      <c r="D786" s="17">
        <v>59193</v>
      </c>
      <c r="E786" s="3"/>
      <c r="F786" s="3"/>
      <c r="G786" s="3"/>
      <c r="H786" s="3"/>
      <c r="I786" s="3"/>
      <c r="J786" s="3"/>
      <c r="K786" s="3"/>
      <c r="L786" s="3"/>
      <c r="M786" s="3"/>
      <c r="N786" s="161">
        <v>39000</v>
      </c>
      <c r="O786" s="23"/>
      <c r="P786" s="3"/>
      <c r="Q786" s="42"/>
      <c r="R786" s="42"/>
      <c r="S786" s="3"/>
      <c r="T786" s="3" t="s">
        <v>384</v>
      </c>
      <c r="U786" s="3">
        <v>1.5</v>
      </c>
      <c r="V786" s="3">
        <v>1621</v>
      </c>
      <c r="W786" s="3">
        <v>3126</v>
      </c>
      <c r="X786" s="3"/>
      <c r="Y786" s="17">
        <v>3118</v>
      </c>
      <c r="Z786" s="3"/>
      <c r="AA786" s="3">
        <f t="shared" si="296"/>
        <v>2431.5</v>
      </c>
      <c r="AB786" s="3">
        <v>39000</v>
      </c>
      <c r="AC786" s="3"/>
      <c r="AD786" s="36">
        <f t="shared" si="293"/>
        <v>41431.5</v>
      </c>
      <c r="AE786" s="232"/>
      <c r="AF786" s="232"/>
      <c r="AG786" s="55" t="s">
        <v>40</v>
      </c>
    </row>
    <row r="787" spans="1:33" x14ac:dyDescent="0.2">
      <c r="A787" s="3">
        <v>57</v>
      </c>
      <c r="B787" s="3" t="s">
        <v>12</v>
      </c>
      <c r="C787" s="147">
        <v>9</v>
      </c>
      <c r="D787" s="158"/>
      <c r="E787" s="147"/>
      <c r="F787" s="147"/>
      <c r="G787" s="147"/>
      <c r="H787" s="147"/>
      <c r="I787" s="147"/>
      <c r="J787" s="147"/>
      <c r="K787" s="147"/>
      <c r="L787" s="147"/>
      <c r="M787" s="147"/>
      <c r="N787" s="158">
        <v>9500</v>
      </c>
      <c r="O787" s="147"/>
      <c r="P787" s="147"/>
      <c r="Q787" s="148"/>
      <c r="R787" s="148"/>
      <c r="S787" s="147"/>
      <c r="T787" s="147" t="s">
        <v>384</v>
      </c>
      <c r="U787" s="147">
        <v>1</v>
      </c>
      <c r="V787" s="147">
        <v>609</v>
      </c>
      <c r="W787" s="147">
        <v>3128</v>
      </c>
      <c r="X787" s="147"/>
      <c r="Y787" s="158">
        <v>3119</v>
      </c>
      <c r="Z787" s="147"/>
      <c r="AA787" s="147">
        <f t="shared" si="296"/>
        <v>609</v>
      </c>
      <c r="AB787" s="147">
        <v>9500</v>
      </c>
      <c r="AC787" s="147"/>
      <c r="AD787" s="36">
        <f>AA787+AB787</f>
        <v>10109</v>
      </c>
      <c r="AE787" s="232"/>
      <c r="AF787" s="232"/>
      <c r="AG787" s="55" t="s">
        <v>40</v>
      </c>
    </row>
    <row r="788" spans="1:33" x14ac:dyDescent="0.2">
      <c r="A788" s="3">
        <v>58</v>
      </c>
      <c r="B788" s="3" t="s">
        <v>35</v>
      </c>
      <c r="C788" s="3">
        <v>15</v>
      </c>
      <c r="D788" s="17">
        <v>20483</v>
      </c>
      <c r="E788" s="3"/>
      <c r="F788" s="3"/>
      <c r="G788" s="3"/>
      <c r="H788" s="3"/>
      <c r="I788" s="3"/>
      <c r="J788" s="3"/>
      <c r="K788" s="3"/>
      <c r="L788" s="3"/>
      <c r="M788" s="3"/>
      <c r="N788" s="161">
        <v>12000</v>
      </c>
      <c r="O788" s="23"/>
      <c r="P788" s="3"/>
      <c r="Q788" s="42"/>
      <c r="R788" s="42"/>
      <c r="S788" s="3"/>
      <c r="T788" s="3" t="s">
        <v>385</v>
      </c>
      <c r="U788" s="3">
        <v>1.25</v>
      </c>
      <c r="V788" s="3">
        <v>1023</v>
      </c>
      <c r="W788" s="3">
        <v>3127</v>
      </c>
      <c r="X788" s="3"/>
      <c r="Y788" s="17">
        <v>3123</v>
      </c>
      <c r="Z788" s="3"/>
      <c r="AA788" s="3">
        <f t="shared" si="296"/>
        <v>1278.75</v>
      </c>
      <c r="AB788" s="3">
        <v>12000</v>
      </c>
      <c r="AC788" s="3"/>
      <c r="AD788" s="36">
        <f t="shared" si="293"/>
        <v>13278.75</v>
      </c>
      <c r="AE788" s="232"/>
      <c r="AF788" s="232"/>
    </row>
    <row r="789" spans="1:33" x14ac:dyDescent="0.2">
      <c r="A789" s="3">
        <v>59</v>
      </c>
      <c r="B789" s="3" t="s">
        <v>62</v>
      </c>
      <c r="C789" s="3">
        <v>20</v>
      </c>
      <c r="D789" s="17">
        <v>58409</v>
      </c>
      <c r="E789" s="3"/>
      <c r="F789" s="3"/>
      <c r="G789" s="3"/>
      <c r="H789" s="3"/>
      <c r="I789" s="3"/>
      <c r="J789" s="3"/>
      <c r="K789" s="3"/>
      <c r="L789" s="3"/>
      <c r="M789" s="3"/>
      <c r="N789" s="161">
        <v>30000</v>
      </c>
      <c r="O789" s="23"/>
      <c r="P789" s="3"/>
      <c r="Q789" s="42"/>
      <c r="R789" s="42"/>
      <c r="S789" s="3"/>
      <c r="T789" s="3" t="s">
        <v>388</v>
      </c>
      <c r="U789" s="3">
        <v>2</v>
      </c>
      <c r="V789" s="3">
        <v>1301</v>
      </c>
      <c r="W789" s="3">
        <v>3159</v>
      </c>
      <c r="X789" s="3"/>
      <c r="Y789" s="17">
        <v>3134</v>
      </c>
      <c r="Z789" s="3"/>
      <c r="AA789" s="3">
        <f t="shared" ref="AA789:AA800" si="297">(U789*V789)</f>
        <v>2602</v>
      </c>
      <c r="AB789" s="3">
        <v>30000</v>
      </c>
      <c r="AC789" s="3"/>
      <c r="AD789" s="36">
        <f t="shared" si="293"/>
        <v>32602</v>
      </c>
      <c r="AE789" s="232"/>
      <c r="AF789" s="232"/>
    </row>
    <row r="790" spans="1:33" x14ac:dyDescent="0.2">
      <c r="A790" s="3">
        <v>60</v>
      </c>
      <c r="B790" s="3" t="s">
        <v>33</v>
      </c>
      <c r="C790" s="3">
        <v>20</v>
      </c>
      <c r="D790" s="17">
        <v>38831</v>
      </c>
      <c r="E790" s="3"/>
      <c r="F790" s="3"/>
      <c r="G790" s="3"/>
      <c r="H790" s="3"/>
      <c r="I790" s="3"/>
      <c r="J790" s="3"/>
      <c r="K790" s="3"/>
      <c r="L790" s="3"/>
      <c r="M790" s="3"/>
      <c r="N790" s="161">
        <v>23000</v>
      </c>
      <c r="O790" s="23"/>
      <c r="P790" s="3"/>
      <c r="Q790" s="42"/>
      <c r="R790" s="42"/>
      <c r="S790" s="3"/>
      <c r="T790" s="3" t="s">
        <v>388</v>
      </c>
      <c r="U790" s="3">
        <v>1.9</v>
      </c>
      <c r="V790" s="3">
        <v>1313</v>
      </c>
      <c r="W790" s="3">
        <v>3160</v>
      </c>
      <c r="X790" s="3"/>
      <c r="Y790" s="17">
        <v>3135</v>
      </c>
      <c r="Z790" s="3"/>
      <c r="AA790" s="3">
        <f t="shared" si="297"/>
        <v>2494.6999999999998</v>
      </c>
      <c r="AB790" s="3">
        <v>23000</v>
      </c>
      <c r="AC790" s="3"/>
      <c r="AD790" s="36">
        <f t="shared" si="293"/>
        <v>25494.7</v>
      </c>
      <c r="AE790" s="232"/>
      <c r="AF790" s="232"/>
    </row>
    <row r="791" spans="1:33" x14ac:dyDescent="0.2">
      <c r="A791" s="3">
        <v>61</v>
      </c>
      <c r="B791" s="3" t="s">
        <v>17</v>
      </c>
      <c r="C791" s="3">
        <v>20</v>
      </c>
      <c r="D791" s="17">
        <v>70361</v>
      </c>
      <c r="E791" s="3"/>
      <c r="F791" s="3"/>
      <c r="G791" s="3"/>
      <c r="H791" s="3"/>
      <c r="I791" s="3"/>
      <c r="J791" s="3"/>
      <c r="K791" s="3"/>
      <c r="L791" s="3"/>
      <c r="M791" s="3"/>
      <c r="N791" s="161">
        <v>40500</v>
      </c>
      <c r="O791" s="23"/>
      <c r="P791" s="3"/>
      <c r="Q791" s="42"/>
      <c r="R791" s="42"/>
      <c r="S791" s="3"/>
      <c r="T791" s="3" t="s">
        <v>389</v>
      </c>
      <c r="U791" s="3">
        <v>1</v>
      </c>
      <c r="V791" s="3">
        <v>1473</v>
      </c>
      <c r="W791" s="3">
        <v>3141</v>
      </c>
      <c r="X791" s="3"/>
      <c r="Y791" s="17">
        <v>3146</v>
      </c>
      <c r="Z791" s="3"/>
      <c r="AA791" s="3">
        <f t="shared" si="297"/>
        <v>1473</v>
      </c>
      <c r="AB791" s="3">
        <v>40500</v>
      </c>
      <c r="AC791" s="3"/>
      <c r="AD791" s="36">
        <f t="shared" si="293"/>
        <v>41973</v>
      </c>
      <c r="AE791" s="232"/>
      <c r="AF791" s="232"/>
      <c r="AG791" s="55" t="s">
        <v>3</v>
      </c>
    </row>
    <row r="792" spans="1:33" x14ac:dyDescent="0.2">
      <c r="A792" s="3">
        <v>62</v>
      </c>
      <c r="B792" s="3" t="s">
        <v>318</v>
      </c>
      <c r="C792" s="3">
        <v>20</v>
      </c>
      <c r="D792" s="158">
        <v>53553</v>
      </c>
      <c r="E792" s="3"/>
      <c r="F792" s="3"/>
      <c r="G792" s="3"/>
      <c r="H792" s="3"/>
      <c r="I792" s="3"/>
      <c r="J792" s="3"/>
      <c r="K792" s="3"/>
      <c r="L792" s="3"/>
      <c r="M792" s="3"/>
      <c r="N792" s="161">
        <v>36500</v>
      </c>
      <c r="O792" s="23"/>
      <c r="P792" s="3"/>
      <c r="Q792" s="42"/>
      <c r="R792" s="42"/>
      <c r="S792" s="3"/>
      <c r="T792" s="3" t="s">
        <v>389</v>
      </c>
      <c r="U792" s="3">
        <v>1</v>
      </c>
      <c r="V792" s="3">
        <v>1327</v>
      </c>
      <c r="W792" s="3">
        <v>3142</v>
      </c>
      <c r="X792" s="3"/>
      <c r="Y792" s="17">
        <v>3147</v>
      </c>
      <c r="Z792" s="3"/>
      <c r="AA792" s="3">
        <f t="shared" si="297"/>
        <v>1327</v>
      </c>
      <c r="AB792" s="161">
        <v>36500</v>
      </c>
      <c r="AC792" s="161"/>
      <c r="AD792" s="36">
        <f t="shared" si="293"/>
        <v>37827</v>
      </c>
      <c r="AE792" s="232"/>
      <c r="AF792" s="232"/>
    </row>
    <row r="793" spans="1:33" x14ac:dyDescent="0.2">
      <c r="A793" s="3">
        <v>63</v>
      </c>
      <c r="B793" s="3" t="s">
        <v>15</v>
      </c>
      <c r="C793" s="3">
        <v>20</v>
      </c>
      <c r="D793" s="17">
        <v>121284</v>
      </c>
      <c r="E793" s="3"/>
      <c r="F793" s="3"/>
      <c r="G793" s="3"/>
      <c r="H793" s="3"/>
      <c r="I793" s="3"/>
      <c r="J793" s="3"/>
      <c r="K793" s="3"/>
      <c r="L793" s="3"/>
      <c r="M793" s="3"/>
      <c r="N793" s="17">
        <v>67000</v>
      </c>
      <c r="O793" s="23"/>
      <c r="P793" s="3"/>
      <c r="Q793" s="42"/>
      <c r="R793" s="42"/>
      <c r="S793" s="3"/>
      <c r="T793" s="3" t="s">
        <v>389</v>
      </c>
      <c r="U793" s="3">
        <v>1</v>
      </c>
      <c r="V793" s="3">
        <v>1393</v>
      </c>
      <c r="W793" s="3">
        <v>3143</v>
      </c>
      <c r="X793" s="3"/>
      <c r="Y793" s="17">
        <v>3150</v>
      </c>
      <c r="Z793" s="3"/>
      <c r="AA793" s="3">
        <f t="shared" si="297"/>
        <v>1393</v>
      </c>
      <c r="AB793" s="3">
        <v>67000</v>
      </c>
      <c r="AC793" s="3"/>
      <c r="AD793" s="23">
        <f t="shared" si="293"/>
        <v>68393</v>
      </c>
      <c r="AE793" s="28"/>
      <c r="AF793" s="28"/>
    </row>
    <row r="794" spans="1:33" x14ac:dyDescent="0.2">
      <c r="A794" s="3">
        <v>64</v>
      </c>
      <c r="B794" s="3" t="s">
        <v>31</v>
      </c>
      <c r="C794" s="3">
        <v>20</v>
      </c>
      <c r="D794" s="17">
        <v>86577</v>
      </c>
      <c r="E794" s="3"/>
      <c r="F794" s="3"/>
      <c r="G794" s="3"/>
      <c r="H794" s="3"/>
      <c r="I794" s="3"/>
      <c r="J794" s="3"/>
      <c r="K794" s="3"/>
      <c r="L794" s="3"/>
      <c r="M794" s="3"/>
      <c r="N794" s="161">
        <v>56500</v>
      </c>
      <c r="O794" s="23"/>
      <c r="P794" s="3"/>
      <c r="Q794" s="42"/>
      <c r="R794" s="42"/>
      <c r="S794" s="3"/>
      <c r="T794" s="3" t="s">
        <v>389</v>
      </c>
      <c r="U794" s="3">
        <v>1</v>
      </c>
      <c r="V794" s="3">
        <v>1452</v>
      </c>
      <c r="W794" s="3">
        <v>3144</v>
      </c>
      <c r="X794" s="3"/>
      <c r="Y794" s="17">
        <v>3148</v>
      </c>
      <c r="Z794" s="3"/>
      <c r="AA794" s="3">
        <f t="shared" si="297"/>
        <v>1452</v>
      </c>
      <c r="AB794" s="3">
        <v>56500</v>
      </c>
      <c r="AC794" s="3"/>
      <c r="AD794" s="23">
        <f t="shared" si="293"/>
        <v>57952</v>
      </c>
      <c r="AE794" s="28"/>
      <c r="AF794" s="28"/>
      <c r="AG794" s="55" t="s">
        <v>3</v>
      </c>
    </row>
    <row r="795" spans="1:33" x14ac:dyDescent="0.2">
      <c r="A795" s="3">
        <v>65</v>
      </c>
      <c r="B795" s="147" t="s">
        <v>35</v>
      </c>
      <c r="C795" s="147">
        <v>15</v>
      </c>
      <c r="D795" s="17">
        <v>20483</v>
      </c>
      <c r="E795" s="147"/>
      <c r="F795" s="147"/>
      <c r="G795" s="147"/>
      <c r="H795" s="147"/>
      <c r="I795" s="147"/>
      <c r="J795" s="147"/>
      <c r="K795" s="147"/>
      <c r="L795" s="147"/>
      <c r="M795" s="147"/>
      <c r="N795" s="158">
        <v>12000</v>
      </c>
      <c r="O795" s="147"/>
      <c r="P795" s="147"/>
      <c r="Q795" s="148"/>
      <c r="R795" s="148"/>
      <c r="S795" s="147"/>
      <c r="T795" s="147" t="s">
        <v>389</v>
      </c>
      <c r="U795" s="147">
        <v>1.25</v>
      </c>
      <c r="V795" s="147">
        <v>1016</v>
      </c>
      <c r="W795" s="147">
        <v>3146</v>
      </c>
      <c r="X795" s="147"/>
      <c r="Y795" s="158">
        <v>3149</v>
      </c>
      <c r="Z795" s="147"/>
      <c r="AA795" s="147">
        <f t="shared" si="297"/>
        <v>1270</v>
      </c>
      <c r="AB795" s="147">
        <v>12000</v>
      </c>
      <c r="AC795" s="147"/>
      <c r="AD795" s="23">
        <f t="shared" si="293"/>
        <v>13270</v>
      </c>
      <c r="AE795" s="28"/>
      <c r="AF795" s="28"/>
      <c r="AG795" s="55" t="s">
        <v>34</v>
      </c>
    </row>
    <row r="796" spans="1:33" x14ac:dyDescent="0.2">
      <c r="A796" s="3">
        <v>66</v>
      </c>
      <c r="B796" s="147" t="s">
        <v>12</v>
      </c>
      <c r="C796" s="147">
        <v>9</v>
      </c>
      <c r="D796" s="158"/>
      <c r="E796" s="147"/>
      <c r="F796" s="147"/>
      <c r="G796" s="147"/>
      <c r="H796" s="147"/>
      <c r="I796" s="147"/>
      <c r="J796" s="147"/>
      <c r="K796" s="147"/>
      <c r="L796" s="147"/>
      <c r="M796" s="147"/>
      <c r="N796" s="158">
        <v>9500</v>
      </c>
      <c r="O796" s="147"/>
      <c r="P796" s="147"/>
      <c r="Q796" s="148"/>
      <c r="R796" s="148"/>
      <c r="S796" s="147"/>
      <c r="T796" s="147" t="s">
        <v>390</v>
      </c>
      <c r="U796" s="147">
        <v>1</v>
      </c>
      <c r="V796" s="147">
        <v>575</v>
      </c>
      <c r="W796" s="147">
        <v>3145</v>
      </c>
      <c r="X796" s="147"/>
      <c r="Y796" s="158">
        <v>3152</v>
      </c>
      <c r="Z796" s="147"/>
      <c r="AA796" s="147">
        <f t="shared" si="297"/>
        <v>575</v>
      </c>
      <c r="AB796" s="147">
        <v>9500</v>
      </c>
      <c r="AC796" s="147"/>
      <c r="AD796" s="23">
        <f t="shared" si="293"/>
        <v>10075</v>
      </c>
      <c r="AE796" s="28"/>
      <c r="AF796" s="28"/>
      <c r="AG796" s="55" t="s">
        <v>40</v>
      </c>
    </row>
    <row r="797" spans="1:33" x14ac:dyDescent="0.2">
      <c r="A797" s="3">
        <v>67</v>
      </c>
      <c r="B797" s="3" t="s">
        <v>38</v>
      </c>
      <c r="C797" s="3">
        <v>15</v>
      </c>
      <c r="D797" s="196">
        <v>21283</v>
      </c>
      <c r="E797" s="3"/>
      <c r="F797" s="3"/>
      <c r="G797" s="3"/>
      <c r="H797" s="3"/>
      <c r="I797" s="3"/>
      <c r="J797" s="3"/>
      <c r="K797" s="3"/>
      <c r="L797" s="3"/>
      <c r="M797" s="3"/>
      <c r="N797" s="161">
        <v>14000</v>
      </c>
      <c r="O797" s="23"/>
      <c r="P797" s="3"/>
      <c r="Q797" s="42"/>
      <c r="R797" s="42"/>
      <c r="S797" s="3"/>
      <c r="T797" s="3" t="s">
        <v>390</v>
      </c>
      <c r="U797" s="3">
        <v>1</v>
      </c>
      <c r="V797" s="3">
        <v>977</v>
      </c>
      <c r="W797" s="3">
        <v>3147</v>
      </c>
      <c r="X797" s="3"/>
      <c r="Y797" s="17">
        <v>3153</v>
      </c>
      <c r="Z797" s="3"/>
      <c r="AA797" s="147">
        <f t="shared" si="297"/>
        <v>977</v>
      </c>
      <c r="AB797" s="3">
        <v>14000</v>
      </c>
      <c r="AC797" s="3"/>
      <c r="AD797" s="23">
        <f t="shared" si="293"/>
        <v>14977</v>
      </c>
      <c r="AE797" s="28"/>
      <c r="AF797" s="28"/>
    </row>
    <row r="798" spans="1:33" x14ac:dyDescent="0.2">
      <c r="A798" s="3">
        <v>68</v>
      </c>
      <c r="B798" s="3" t="s">
        <v>7</v>
      </c>
      <c r="C798" s="3">
        <v>20</v>
      </c>
      <c r="D798" s="17">
        <v>163040</v>
      </c>
      <c r="E798" s="3"/>
      <c r="F798" s="3"/>
      <c r="G798" s="3"/>
      <c r="H798" s="3"/>
      <c r="I798" s="3"/>
      <c r="J798" s="3"/>
      <c r="K798" s="3"/>
      <c r="L798" s="3"/>
      <c r="M798" s="3"/>
      <c r="N798" s="161">
        <v>95000</v>
      </c>
      <c r="O798" s="23"/>
      <c r="P798" s="3"/>
      <c r="Q798" s="42"/>
      <c r="R798" s="42"/>
      <c r="S798" s="3"/>
      <c r="T798" s="3" t="s">
        <v>390</v>
      </c>
      <c r="U798" s="3">
        <v>1.5</v>
      </c>
      <c r="V798" s="3">
        <v>1455</v>
      </c>
      <c r="W798" s="3">
        <v>3148</v>
      </c>
      <c r="X798" s="3"/>
      <c r="Y798" s="17">
        <v>3154</v>
      </c>
      <c r="Z798" s="3"/>
      <c r="AA798" s="3">
        <f t="shared" si="297"/>
        <v>2182.5</v>
      </c>
      <c r="AB798" s="3">
        <v>95000</v>
      </c>
      <c r="AC798" s="3"/>
      <c r="AD798" s="36">
        <f t="shared" si="293"/>
        <v>97182.5</v>
      </c>
      <c r="AE798" s="232"/>
      <c r="AF798" s="232"/>
      <c r="AG798" s="55" t="s">
        <v>34</v>
      </c>
    </row>
    <row r="799" spans="1:33" x14ac:dyDescent="0.2">
      <c r="A799" s="3">
        <v>69</v>
      </c>
      <c r="B799" s="3" t="s">
        <v>26</v>
      </c>
      <c r="C799" s="3">
        <v>20</v>
      </c>
      <c r="D799" s="17">
        <v>96831</v>
      </c>
      <c r="E799" s="3"/>
      <c r="F799" s="3"/>
      <c r="G799" s="3"/>
      <c r="H799" s="3"/>
      <c r="I799" s="3"/>
      <c r="J799" s="3"/>
      <c r="K799" s="3"/>
      <c r="L799" s="3"/>
      <c r="M799" s="3"/>
      <c r="N799" s="161">
        <v>67000</v>
      </c>
      <c r="O799" s="23"/>
      <c r="P799" s="3"/>
      <c r="Q799" s="42"/>
      <c r="R799" s="42"/>
      <c r="S799" s="3"/>
      <c r="T799" s="3" t="s">
        <v>391</v>
      </c>
      <c r="U799" s="3">
        <v>3</v>
      </c>
      <c r="V799" s="3">
        <v>1443</v>
      </c>
      <c r="W799" s="3">
        <v>3149</v>
      </c>
      <c r="X799" s="3"/>
      <c r="Y799" s="17">
        <v>3162</v>
      </c>
      <c r="Z799" s="3"/>
      <c r="AA799" s="3">
        <f t="shared" si="297"/>
        <v>4329</v>
      </c>
      <c r="AB799" s="3">
        <v>67000</v>
      </c>
      <c r="AC799" s="3"/>
      <c r="AD799" s="36">
        <f t="shared" si="293"/>
        <v>71329</v>
      </c>
      <c r="AE799" s="232"/>
      <c r="AF799" s="232"/>
      <c r="AG799" s="55" t="s">
        <v>40</v>
      </c>
    </row>
    <row r="800" spans="1:33" x14ac:dyDescent="0.2">
      <c r="A800" s="3">
        <v>70</v>
      </c>
      <c r="B800" s="3" t="s">
        <v>14</v>
      </c>
      <c r="C800" s="3">
        <v>20</v>
      </c>
      <c r="D800" s="17"/>
      <c r="E800" s="3"/>
      <c r="F800" s="3"/>
      <c r="G800" s="3"/>
      <c r="H800" s="3"/>
      <c r="I800" s="3"/>
      <c r="J800" s="3"/>
      <c r="K800" s="3"/>
      <c r="L800" s="3"/>
      <c r="M800" s="3"/>
      <c r="N800" s="161">
        <v>56000</v>
      </c>
      <c r="O800" s="23"/>
      <c r="P800" s="3"/>
      <c r="Q800" s="42"/>
      <c r="R800" s="42"/>
      <c r="S800" s="3"/>
      <c r="T800" s="3" t="s">
        <v>391</v>
      </c>
      <c r="U800" s="3">
        <v>0</v>
      </c>
      <c r="V800" s="3">
        <v>1334</v>
      </c>
      <c r="W800" s="3">
        <v>3190</v>
      </c>
      <c r="X800" s="3"/>
      <c r="Y800" s="17">
        <v>3163</v>
      </c>
      <c r="Z800" s="3"/>
      <c r="AA800" s="3">
        <f t="shared" si="297"/>
        <v>0</v>
      </c>
      <c r="AB800" s="3">
        <v>56000</v>
      </c>
      <c r="AC800" s="3"/>
      <c r="AD800" s="36">
        <f t="shared" si="293"/>
        <v>56000</v>
      </c>
      <c r="AE800" s="232"/>
      <c r="AF800" s="232"/>
      <c r="AG800" s="55" t="s">
        <v>40</v>
      </c>
    </row>
    <row r="801" spans="1:33" x14ac:dyDescent="0.2">
      <c r="A801" s="3"/>
      <c r="B801" s="3"/>
      <c r="C801" s="3">
        <f>SUM(C731:C800)</f>
        <v>1312</v>
      </c>
      <c r="D801" s="17"/>
      <c r="E801" s="3"/>
      <c r="F801" s="3"/>
      <c r="G801" s="3"/>
      <c r="H801" s="3"/>
      <c r="I801" s="3"/>
      <c r="J801" s="3"/>
      <c r="K801" s="3"/>
      <c r="L801" s="3"/>
      <c r="M801" s="3"/>
      <c r="N801" s="161"/>
      <c r="O801" s="23"/>
      <c r="P801" s="3"/>
      <c r="Q801" s="42"/>
      <c r="R801" s="42"/>
      <c r="S801" s="3"/>
      <c r="T801" s="3"/>
      <c r="U801" s="3"/>
      <c r="V801" s="3"/>
      <c r="W801" s="3"/>
      <c r="X801" s="3"/>
      <c r="Y801" s="17"/>
      <c r="Z801" s="3"/>
      <c r="AA801" s="42">
        <f>SUM(AA731:AA800)</f>
        <v>162018.71000000002</v>
      </c>
      <c r="AB801" s="3"/>
      <c r="AC801" s="3"/>
      <c r="AD801" s="57">
        <f>SUM(AD731:AD800)</f>
        <v>4336393.7100000009</v>
      </c>
      <c r="AE801" s="235"/>
      <c r="AF801" s="235"/>
    </row>
    <row r="802" spans="1:33" x14ac:dyDescent="0.2">
      <c r="A802" s="3"/>
      <c r="B802" s="3"/>
      <c r="C802" s="3"/>
      <c r="D802" s="17"/>
      <c r="E802" s="3"/>
      <c r="F802" s="3"/>
      <c r="G802" s="3"/>
      <c r="H802" s="3"/>
      <c r="I802" s="3"/>
      <c r="J802" s="3"/>
      <c r="K802" s="3"/>
      <c r="L802" s="3"/>
      <c r="M802" s="3"/>
      <c r="N802" s="161"/>
      <c r="O802" s="23"/>
      <c r="P802" s="3"/>
      <c r="Q802" s="42"/>
      <c r="R802" s="42"/>
      <c r="S802" s="3"/>
      <c r="T802" s="3"/>
      <c r="U802" s="3"/>
      <c r="V802" s="3"/>
      <c r="W802" s="3"/>
      <c r="X802" s="3"/>
      <c r="Y802" s="17"/>
      <c r="Z802" s="3"/>
      <c r="AA802" s="3"/>
      <c r="AB802" s="3"/>
      <c r="AC802" s="3"/>
      <c r="AD802" s="23"/>
      <c r="AE802" s="28"/>
      <c r="AF802" s="28"/>
    </row>
    <row r="803" spans="1:33" x14ac:dyDescent="0.2">
      <c r="A803" s="3"/>
      <c r="B803" s="3"/>
      <c r="C803" s="3"/>
      <c r="D803" s="17"/>
      <c r="E803" s="3"/>
      <c r="F803" s="3"/>
      <c r="G803" s="3"/>
      <c r="H803" s="3"/>
      <c r="I803" s="3"/>
      <c r="J803" s="3"/>
      <c r="K803" s="3"/>
      <c r="L803" s="3"/>
      <c r="M803" s="3"/>
      <c r="N803" s="161"/>
      <c r="O803" s="23"/>
      <c r="P803" s="3"/>
      <c r="Q803" s="42"/>
      <c r="R803" s="42"/>
      <c r="S803" s="3"/>
      <c r="T803" s="3"/>
      <c r="U803" s="3"/>
      <c r="V803" s="3"/>
      <c r="W803" s="3"/>
      <c r="X803" s="3"/>
      <c r="Y803" s="17"/>
      <c r="Z803" s="3"/>
      <c r="AA803" s="3"/>
      <c r="AB803" s="3"/>
      <c r="AC803" s="3"/>
      <c r="AD803" s="36"/>
      <c r="AE803" s="232"/>
      <c r="AF803" s="232"/>
    </row>
    <row r="804" spans="1:33" x14ac:dyDescent="0.2">
      <c r="A804" s="3"/>
      <c r="B804" s="157" t="s">
        <v>393</v>
      </c>
      <c r="C804" s="3"/>
      <c r="D804" s="17"/>
      <c r="E804" s="3"/>
      <c r="F804" s="3"/>
      <c r="G804" s="3"/>
      <c r="H804" s="3"/>
      <c r="I804" s="3"/>
      <c r="J804" s="3"/>
      <c r="K804" s="3"/>
      <c r="L804" s="3"/>
      <c r="M804" s="3"/>
      <c r="N804" s="161"/>
      <c r="O804" s="23"/>
      <c r="P804" s="3"/>
      <c r="Q804" s="42"/>
      <c r="R804" s="42"/>
      <c r="S804" s="3"/>
      <c r="T804" s="3"/>
      <c r="U804" s="3"/>
      <c r="V804" s="3"/>
      <c r="W804" s="3"/>
      <c r="X804" s="3"/>
      <c r="Y804" s="17"/>
      <c r="Z804" s="3"/>
      <c r="AA804" s="3"/>
      <c r="AB804" s="3"/>
      <c r="AC804" s="3"/>
      <c r="AD804" s="23"/>
      <c r="AE804" s="28"/>
      <c r="AF804" s="28"/>
    </row>
    <row r="805" spans="1:33" ht="38.25" x14ac:dyDescent="0.2">
      <c r="A805" s="144"/>
      <c r="B805" s="145" t="s">
        <v>0</v>
      </c>
      <c r="C805" s="145" t="s">
        <v>339</v>
      </c>
      <c r="D805" s="178" t="s">
        <v>126</v>
      </c>
      <c r="E805" s="3"/>
      <c r="F805" s="3"/>
      <c r="G805" s="3"/>
      <c r="H805" s="3"/>
      <c r="I805" s="3"/>
      <c r="J805" s="3"/>
      <c r="K805" s="3"/>
      <c r="L805" s="3"/>
      <c r="M805" s="3"/>
      <c r="N805" s="178" t="s">
        <v>340</v>
      </c>
      <c r="O805" s="23"/>
      <c r="P805" s="3"/>
      <c r="Q805" s="42"/>
      <c r="R805" s="42"/>
      <c r="S805" s="3"/>
      <c r="T805" s="145" t="s">
        <v>341</v>
      </c>
      <c r="U805" s="145" t="s">
        <v>345</v>
      </c>
      <c r="V805" s="145" t="s">
        <v>342</v>
      </c>
      <c r="W805" s="145" t="s">
        <v>348</v>
      </c>
      <c r="X805" s="145"/>
      <c r="Y805" s="209" t="s">
        <v>343</v>
      </c>
      <c r="Z805" s="145"/>
      <c r="AA805" s="145" t="s">
        <v>272</v>
      </c>
      <c r="AB805" s="145" t="s">
        <v>346</v>
      </c>
      <c r="AC805" s="145"/>
      <c r="AD805" s="63" t="s">
        <v>347</v>
      </c>
      <c r="AE805" s="234"/>
      <c r="AF805" s="234"/>
    </row>
    <row r="806" spans="1:33" ht="15" x14ac:dyDescent="0.25">
      <c r="A806" s="3">
        <v>1</v>
      </c>
      <c r="B806" s="3" t="s">
        <v>15</v>
      </c>
      <c r="C806" s="3">
        <v>20</v>
      </c>
      <c r="D806" s="17">
        <v>121284</v>
      </c>
      <c r="E806" s="3"/>
      <c r="F806" s="3"/>
      <c r="G806" s="3"/>
      <c r="H806" s="3"/>
      <c r="I806" s="3"/>
      <c r="J806" s="3"/>
      <c r="K806" s="3"/>
      <c r="L806" s="3"/>
      <c r="M806" s="3"/>
      <c r="N806" s="161">
        <v>67000</v>
      </c>
      <c r="O806" s="23"/>
      <c r="P806" s="3"/>
      <c r="Q806" s="42"/>
      <c r="R806" s="42"/>
      <c r="S806" s="3"/>
      <c r="T806" s="3" t="s">
        <v>394</v>
      </c>
      <c r="U806" s="3">
        <v>1</v>
      </c>
      <c r="V806" s="3">
        <v>1610</v>
      </c>
      <c r="W806" s="3">
        <v>3191</v>
      </c>
      <c r="X806" s="3"/>
      <c r="Y806" s="30">
        <v>3181</v>
      </c>
      <c r="Z806" s="3"/>
      <c r="AA806" s="42">
        <f t="shared" ref="AA806:AA822" si="298">(U806*V806)</f>
        <v>1610</v>
      </c>
      <c r="AB806" s="3">
        <v>67000</v>
      </c>
      <c r="AC806" s="3"/>
      <c r="AD806" s="57">
        <f t="shared" ref="AD806:AD840" si="299">AA806+AB806</f>
        <v>68610</v>
      </c>
      <c r="AE806" s="235"/>
      <c r="AF806" s="235"/>
      <c r="AG806" s="55" t="s">
        <v>40</v>
      </c>
    </row>
    <row r="807" spans="1:33" ht="15" x14ac:dyDescent="0.25">
      <c r="A807" s="3">
        <v>2</v>
      </c>
      <c r="B807" s="3" t="s">
        <v>13</v>
      </c>
      <c r="C807" s="3">
        <v>20</v>
      </c>
      <c r="D807" s="17">
        <v>77117</v>
      </c>
      <c r="E807" s="3"/>
      <c r="F807" s="3"/>
      <c r="G807" s="3"/>
      <c r="H807" s="3"/>
      <c r="I807" s="3"/>
      <c r="J807" s="3"/>
      <c r="K807" s="3"/>
      <c r="L807" s="3"/>
      <c r="M807" s="3"/>
      <c r="N807" s="161">
        <v>53000</v>
      </c>
      <c r="O807" s="23"/>
      <c r="P807" s="3"/>
      <c r="Q807" s="42"/>
      <c r="R807" s="42"/>
      <c r="S807" s="3"/>
      <c r="T807" s="3" t="s">
        <v>394</v>
      </c>
      <c r="U807" s="3">
        <v>1</v>
      </c>
      <c r="V807" s="3">
        <v>1655</v>
      </c>
      <c r="W807" s="3">
        <v>3192</v>
      </c>
      <c r="X807" s="3"/>
      <c r="Y807" s="30">
        <v>3182</v>
      </c>
      <c r="Z807" s="3"/>
      <c r="AA807" s="42">
        <f t="shared" si="298"/>
        <v>1655</v>
      </c>
      <c r="AB807" s="23">
        <v>53000</v>
      </c>
      <c r="AC807" s="23"/>
      <c r="AD807" s="57">
        <f t="shared" si="299"/>
        <v>54655</v>
      </c>
      <c r="AE807" s="235"/>
      <c r="AF807" s="235"/>
      <c r="AG807" s="55" t="s">
        <v>40</v>
      </c>
    </row>
    <row r="808" spans="1:33" x14ac:dyDescent="0.2">
      <c r="A808" s="3">
        <v>3</v>
      </c>
      <c r="B808" s="3" t="s">
        <v>33</v>
      </c>
      <c r="C808" s="3">
        <v>20</v>
      </c>
      <c r="D808" s="17">
        <v>38831</v>
      </c>
      <c r="E808" s="3"/>
      <c r="F808" s="3"/>
      <c r="G808" s="3"/>
      <c r="H808" s="3"/>
      <c r="I808" s="3"/>
      <c r="J808" s="3"/>
      <c r="K808" s="3"/>
      <c r="L808" s="3"/>
      <c r="M808" s="3"/>
      <c r="N808" s="161">
        <v>23000</v>
      </c>
      <c r="O808" s="23"/>
      <c r="P808" s="3"/>
      <c r="Q808" s="42"/>
      <c r="R808" s="42"/>
      <c r="S808" s="3"/>
      <c r="T808" s="3" t="s">
        <v>394</v>
      </c>
      <c r="U808" s="3">
        <v>1.9</v>
      </c>
      <c r="V808" s="3">
        <v>1280</v>
      </c>
      <c r="W808" s="3">
        <v>3193</v>
      </c>
      <c r="X808" s="3"/>
      <c r="Y808" s="17">
        <v>3183</v>
      </c>
      <c r="Z808" s="3"/>
      <c r="AA808" s="42">
        <f t="shared" si="298"/>
        <v>2432</v>
      </c>
      <c r="AB808" s="23">
        <v>23000</v>
      </c>
      <c r="AC808" s="23"/>
      <c r="AD808" s="57">
        <f t="shared" si="299"/>
        <v>25432</v>
      </c>
      <c r="AE808" s="235"/>
      <c r="AF808" s="235"/>
      <c r="AG808" s="55" t="s">
        <v>40</v>
      </c>
    </row>
    <row r="809" spans="1:33" x14ac:dyDescent="0.2">
      <c r="A809" s="3">
        <v>4</v>
      </c>
      <c r="B809" s="3" t="s">
        <v>62</v>
      </c>
      <c r="C809" s="3">
        <v>20</v>
      </c>
      <c r="D809" s="17">
        <v>58409</v>
      </c>
      <c r="E809" s="3"/>
      <c r="F809" s="3"/>
      <c r="G809" s="3"/>
      <c r="H809" s="3"/>
      <c r="I809" s="3"/>
      <c r="J809" s="3"/>
      <c r="K809" s="3"/>
      <c r="L809" s="3"/>
      <c r="M809" s="3"/>
      <c r="N809" s="161">
        <v>28500</v>
      </c>
      <c r="O809" s="23"/>
      <c r="P809" s="3"/>
      <c r="Q809" s="42"/>
      <c r="R809" s="42"/>
      <c r="S809" s="3"/>
      <c r="T809" s="3" t="s">
        <v>394</v>
      </c>
      <c r="U809" s="3">
        <v>2</v>
      </c>
      <c r="V809" s="3">
        <v>1290</v>
      </c>
      <c r="W809" s="3">
        <v>3194</v>
      </c>
      <c r="X809" s="3"/>
      <c r="Y809" s="17">
        <v>3184</v>
      </c>
      <c r="Z809" s="3"/>
      <c r="AA809" s="42">
        <f t="shared" si="298"/>
        <v>2580</v>
      </c>
      <c r="AB809" s="3">
        <v>28500</v>
      </c>
      <c r="AC809" s="3"/>
      <c r="AD809" s="57">
        <f t="shared" si="299"/>
        <v>31080</v>
      </c>
      <c r="AE809" s="235"/>
      <c r="AF809" s="235"/>
      <c r="AG809" s="55" t="s">
        <v>3</v>
      </c>
    </row>
    <row r="810" spans="1:33" x14ac:dyDescent="0.2">
      <c r="A810" s="3">
        <v>5</v>
      </c>
      <c r="B810" s="3" t="s">
        <v>32</v>
      </c>
      <c r="C810" s="3">
        <v>20</v>
      </c>
      <c r="D810" s="160">
        <v>59193</v>
      </c>
      <c r="E810" s="3"/>
      <c r="F810" s="3"/>
      <c r="G810" s="3"/>
      <c r="H810" s="3"/>
      <c r="I810" s="3"/>
      <c r="J810" s="3"/>
      <c r="K810" s="3"/>
      <c r="L810" s="3"/>
      <c r="M810" s="3"/>
      <c r="N810" s="161">
        <v>39000</v>
      </c>
      <c r="O810" s="23"/>
      <c r="P810" s="3"/>
      <c r="Q810" s="42"/>
      <c r="R810" s="42"/>
      <c r="S810" s="3"/>
      <c r="T810" s="3" t="s">
        <v>394</v>
      </c>
      <c r="U810" s="3">
        <v>1.5</v>
      </c>
      <c r="V810" s="3">
        <v>1524</v>
      </c>
      <c r="W810" s="3">
        <v>3195</v>
      </c>
      <c r="X810" s="3"/>
      <c r="Y810" s="17">
        <v>3185</v>
      </c>
      <c r="Z810" s="3"/>
      <c r="AA810" s="42">
        <f t="shared" si="298"/>
        <v>2286</v>
      </c>
      <c r="AB810" s="3">
        <v>39000</v>
      </c>
      <c r="AC810" s="3"/>
      <c r="AD810" s="57">
        <f t="shared" si="299"/>
        <v>41286</v>
      </c>
      <c r="AE810" s="235"/>
      <c r="AF810" s="235"/>
      <c r="AG810" s="55" t="s">
        <v>40</v>
      </c>
    </row>
    <row r="811" spans="1:33" x14ac:dyDescent="0.2">
      <c r="A811" s="3">
        <v>6</v>
      </c>
      <c r="B811" s="3" t="s">
        <v>18</v>
      </c>
      <c r="C811" s="3">
        <v>21</v>
      </c>
      <c r="D811" s="17">
        <v>184461</v>
      </c>
      <c r="E811" s="3"/>
      <c r="F811" s="3"/>
      <c r="G811" s="3"/>
      <c r="H811" s="3"/>
      <c r="I811" s="3"/>
      <c r="J811" s="3"/>
      <c r="K811" s="3"/>
      <c r="L811" s="3"/>
      <c r="M811" s="3"/>
      <c r="N811" s="161">
        <v>138000</v>
      </c>
      <c r="O811" s="23"/>
      <c r="P811" s="3"/>
      <c r="Q811" s="42"/>
      <c r="R811" s="42"/>
      <c r="S811" s="3"/>
      <c r="T811" s="3" t="s">
        <v>394</v>
      </c>
      <c r="U811" s="3">
        <v>6.86</v>
      </c>
      <c r="V811" s="3">
        <v>1452</v>
      </c>
      <c r="W811" s="3">
        <v>3196</v>
      </c>
      <c r="X811" s="3"/>
      <c r="Y811" s="17">
        <v>3186</v>
      </c>
      <c r="Z811" s="3"/>
      <c r="AA811" s="3">
        <f t="shared" si="298"/>
        <v>9960.7200000000012</v>
      </c>
      <c r="AB811" s="3">
        <v>138000</v>
      </c>
      <c r="AC811" s="3"/>
      <c r="AD811" s="2">
        <f t="shared" si="299"/>
        <v>147960.72</v>
      </c>
      <c r="AE811" s="110"/>
      <c r="AF811" s="110"/>
      <c r="AG811" s="55" t="s">
        <v>40</v>
      </c>
    </row>
    <row r="812" spans="1:33" x14ac:dyDescent="0.2">
      <c r="A812" s="3">
        <v>7</v>
      </c>
      <c r="B812" s="3" t="s">
        <v>35</v>
      </c>
      <c r="C812" s="3">
        <v>15</v>
      </c>
      <c r="D812" s="17">
        <v>20483</v>
      </c>
      <c r="E812" s="3"/>
      <c r="F812" s="3"/>
      <c r="G812" s="3"/>
      <c r="H812" s="3"/>
      <c r="I812" s="3"/>
      <c r="J812" s="3"/>
      <c r="K812" s="3"/>
      <c r="L812" s="3"/>
      <c r="M812" s="3"/>
      <c r="N812" s="161">
        <v>12000</v>
      </c>
      <c r="O812" s="23"/>
      <c r="P812" s="3"/>
      <c r="Q812" s="42"/>
      <c r="R812" s="42"/>
      <c r="S812" s="3"/>
      <c r="T812" s="3" t="s">
        <v>395</v>
      </c>
      <c r="U812" s="3">
        <v>1.25</v>
      </c>
      <c r="V812" s="3">
        <v>1072</v>
      </c>
      <c r="W812" s="3">
        <v>3197</v>
      </c>
      <c r="X812" s="3"/>
      <c r="Y812" s="17">
        <v>3189</v>
      </c>
      <c r="Z812" s="3"/>
      <c r="AA812" s="3">
        <f t="shared" si="298"/>
        <v>1340</v>
      </c>
      <c r="AB812" s="3">
        <v>12000</v>
      </c>
      <c r="AC812" s="3"/>
      <c r="AD812" s="2">
        <f t="shared" si="299"/>
        <v>13340</v>
      </c>
      <c r="AE812" s="110"/>
      <c r="AF812" s="110"/>
      <c r="AG812" s="55" t="s">
        <v>40</v>
      </c>
    </row>
    <row r="813" spans="1:33" x14ac:dyDescent="0.2">
      <c r="A813" s="3">
        <v>8</v>
      </c>
      <c r="B813" s="3" t="s">
        <v>318</v>
      </c>
      <c r="C813" s="3">
        <v>20</v>
      </c>
      <c r="D813" s="17">
        <v>71404</v>
      </c>
      <c r="E813" s="3"/>
      <c r="F813" s="3"/>
      <c r="G813" s="3"/>
      <c r="H813" s="3"/>
      <c r="I813" s="3"/>
      <c r="J813" s="3"/>
      <c r="K813" s="3"/>
      <c r="L813" s="3"/>
      <c r="M813" s="3"/>
      <c r="N813" s="161">
        <v>35800</v>
      </c>
      <c r="O813" s="23"/>
      <c r="P813" s="3"/>
      <c r="Q813" s="42"/>
      <c r="R813" s="42"/>
      <c r="S813" s="3"/>
      <c r="T813" s="3" t="s">
        <v>395</v>
      </c>
      <c r="U813" s="3">
        <v>1</v>
      </c>
      <c r="V813" s="3">
        <v>1342</v>
      </c>
      <c r="W813" s="3">
        <v>3198</v>
      </c>
      <c r="X813" s="3"/>
      <c r="Y813" s="17">
        <v>3190</v>
      </c>
      <c r="Z813" s="3"/>
      <c r="AA813" s="3">
        <f t="shared" si="298"/>
        <v>1342</v>
      </c>
      <c r="AB813" s="3">
        <v>35800</v>
      </c>
      <c r="AC813" s="3"/>
      <c r="AD813" s="2">
        <f t="shared" si="299"/>
        <v>37142</v>
      </c>
      <c r="AE813" s="110"/>
      <c r="AF813" s="110"/>
      <c r="AG813" s="55" t="s">
        <v>3</v>
      </c>
    </row>
    <row r="814" spans="1:33" x14ac:dyDescent="0.2">
      <c r="A814" s="3">
        <v>9</v>
      </c>
      <c r="B814" s="3" t="s">
        <v>31</v>
      </c>
      <c r="C814" s="3">
        <v>20</v>
      </c>
      <c r="D814" s="17">
        <v>86577</v>
      </c>
      <c r="E814" s="3"/>
      <c r="F814" s="3"/>
      <c r="G814" s="3"/>
      <c r="H814" s="3"/>
      <c r="I814" s="3"/>
      <c r="J814" s="3"/>
      <c r="K814" s="3"/>
      <c r="L814" s="3"/>
      <c r="M814" s="3"/>
      <c r="N814" s="161">
        <v>58000</v>
      </c>
      <c r="O814" s="23"/>
      <c r="P814" s="3"/>
      <c r="Q814" s="42"/>
      <c r="R814" s="42"/>
      <c r="S814" s="3"/>
      <c r="T814" s="3" t="s">
        <v>396</v>
      </c>
      <c r="U814" s="3">
        <v>1</v>
      </c>
      <c r="V814" s="3">
        <v>1531</v>
      </c>
      <c r="W814" s="3">
        <v>3199</v>
      </c>
      <c r="X814" s="3"/>
      <c r="Y814" s="17">
        <v>3192</v>
      </c>
      <c r="Z814" s="3"/>
      <c r="AA814" s="3">
        <f t="shared" si="298"/>
        <v>1531</v>
      </c>
      <c r="AB814" s="3">
        <v>58000</v>
      </c>
      <c r="AC814" s="3"/>
      <c r="AD814" s="2">
        <f t="shared" si="299"/>
        <v>59531</v>
      </c>
      <c r="AE814" s="110"/>
      <c r="AF814" s="110"/>
      <c r="AG814" s="55" t="s">
        <v>40</v>
      </c>
    </row>
    <row r="815" spans="1:33" x14ac:dyDescent="0.2">
      <c r="A815" s="3">
        <v>10</v>
      </c>
      <c r="B815" s="3" t="s">
        <v>349</v>
      </c>
      <c r="C815" s="3">
        <v>20</v>
      </c>
      <c r="D815" s="17">
        <v>143951</v>
      </c>
      <c r="E815" s="3"/>
      <c r="F815" s="3"/>
      <c r="G815" s="3"/>
      <c r="H815" s="3"/>
      <c r="I815" s="3"/>
      <c r="J815" s="3"/>
      <c r="K815" s="3"/>
      <c r="L815" s="3"/>
      <c r="M815" s="3"/>
      <c r="N815" s="161">
        <v>101000</v>
      </c>
      <c r="O815" s="23"/>
      <c r="P815" s="3"/>
      <c r="Q815" s="42"/>
      <c r="R815" s="42"/>
      <c r="S815" s="3"/>
      <c r="T815" s="3" t="s">
        <v>396</v>
      </c>
      <c r="U815" s="3">
        <v>3</v>
      </c>
      <c r="V815" s="3">
        <v>1305</v>
      </c>
      <c r="W815" s="3">
        <v>3210</v>
      </c>
      <c r="X815" s="3"/>
      <c r="Y815" s="17">
        <v>3193</v>
      </c>
      <c r="Z815" s="3"/>
      <c r="AA815" s="3">
        <f t="shared" si="298"/>
        <v>3915</v>
      </c>
      <c r="AB815" s="3">
        <v>101000</v>
      </c>
      <c r="AC815" s="3"/>
      <c r="AD815" s="2">
        <f t="shared" si="299"/>
        <v>104915</v>
      </c>
      <c r="AE815" s="110"/>
      <c r="AF815" s="110"/>
      <c r="AG815" s="55" t="s">
        <v>40</v>
      </c>
    </row>
    <row r="816" spans="1:33" x14ac:dyDescent="0.2">
      <c r="A816" s="3">
        <v>11</v>
      </c>
      <c r="B816" s="3" t="s">
        <v>31</v>
      </c>
      <c r="C816" s="3">
        <v>20</v>
      </c>
      <c r="D816" s="17">
        <v>86577</v>
      </c>
      <c r="E816" s="3"/>
      <c r="F816" s="3"/>
      <c r="G816" s="3"/>
      <c r="H816" s="3"/>
      <c r="I816" s="3"/>
      <c r="J816" s="3"/>
      <c r="K816" s="3"/>
      <c r="L816" s="3"/>
      <c r="M816" s="3"/>
      <c r="N816" s="161">
        <v>58000</v>
      </c>
      <c r="O816" s="23"/>
      <c r="P816" s="3"/>
      <c r="Q816" s="42"/>
      <c r="R816" s="42"/>
      <c r="S816" s="3"/>
      <c r="T816" s="3" t="s">
        <v>397</v>
      </c>
      <c r="U816" s="3">
        <v>1</v>
      </c>
      <c r="V816" s="3">
        <v>1757</v>
      </c>
      <c r="W816" s="3">
        <v>3211</v>
      </c>
      <c r="X816" s="3"/>
      <c r="Y816" s="17">
        <v>3217</v>
      </c>
      <c r="Z816" s="3"/>
      <c r="AA816" s="3">
        <f t="shared" si="298"/>
        <v>1757</v>
      </c>
      <c r="AB816" s="3">
        <v>58000</v>
      </c>
      <c r="AC816" s="3"/>
      <c r="AD816" s="2">
        <f t="shared" si="299"/>
        <v>59757</v>
      </c>
      <c r="AE816" s="110"/>
      <c r="AF816" s="110"/>
      <c r="AG816" s="55" t="s">
        <v>40</v>
      </c>
    </row>
    <row r="817" spans="1:33" x14ac:dyDescent="0.2">
      <c r="A817" s="3">
        <v>12</v>
      </c>
      <c r="B817" s="3" t="s">
        <v>15</v>
      </c>
      <c r="C817" s="3">
        <v>20</v>
      </c>
      <c r="D817" s="17">
        <v>121284</v>
      </c>
      <c r="E817" s="3"/>
      <c r="F817" s="3"/>
      <c r="G817" s="3"/>
      <c r="H817" s="3"/>
      <c r="I817" s="3"/>
      <c r="J817" s="3"/>
      <c r="K817" s="3"/>
      <c r="L817" s="3"/>
      <c r="M817" s="3"/>
      <c r="N817" s="161">
        <v>67000</v>
      </c>
      <c r="O817" s="23"/>
      <c r="P817" s="3"/>
      <c r="Q817" s="42"/>
      <c r="R817" s="42"/>
      <c r="S817" s="3"/>
      <c r="T817" s="3" t="s">
        <v>397</v>
      </c>
      <c r="U817" s="3">
        <v>1</v>
      </c>
      <c r="V817" s="3">
        <v>1884</v>
      </c>
      <c r="W817" s="3">
        <v>3212</v>
      </c>
      <c r="X817" s="3"/>
      <c r="Y817" s="17">
        <v>3218</v>
      </c>
      <c r="Z817" s="3"/>
      <c r="AA817" s="3">
        <f t="shared" si="298"/>
        <v>1884</v>
      </c>
      <c r="AB817" s="3">
        <v>67000</v>
      </c>
      <c r="AC817" s="3"/>
      <c r="AD817" s="2">
        <f t="shared" si="299"/>
        <v>68884</v>
      </c>
      <c r="AE817" s="110"/>
      <c r="AF817" s="110"/>
      <c r="AG817" s="55" t="s">
        <v>40</v>
      </c>
    </row>
    <row r="818" spans="1:33" x14ac:dyDescent="0.2">
      <c r="A818" s="3">
        <v>13</v>
      </c>
      <c r="B818" s="3" t="s">
        <v>17</v>
      </c>
      <c r="C818" s="3">
        <v>20</v>
      </c>
      <c r="D818" s="17">
        <v>70361</v>
      </c>
      <c r="E818" s="3"/>
      <c r="F818" s="3"/>
      <c r="G818" s="3"/>
      <c r="H818" s="3"/>
      <c r="I818" s="3"/>
      <c r="J818" s="3"/>
      <c r="K818" s="3"/>
      <c r="L818" s="3"/>
      <c r="M818" s="3"/>
      <c r="N818" s="161">
        <v>43000</v>
      </c>
      <c r="O818" s="23"/>
      <c r="P818" s="3"/>
      <c r="Q818" s="42"/>
      <c r="R818" s="42"/>
      <c r="S818" s="3"/>
      <c r="T818" s="3" t="s">
        <v>397</v>
      </c>
      <c r="U818" s="3">
        <v>1</v>
      </c>
      <c r="V818" s="3">
        <v>1568</v>
      </c>
      <c r="W818" s="3">
        <v>3213</v>
      </c>
      <c r="X818" s="3"/>
      <c r="Y818" s="17">
        <v>3219</v>
      </c>
      <c r="Z818" s="3"/>
      <c r="AA818" s="3">
        <f t="shared" si="298"/>
        <v>1568</v>
      </c>
      <c r="AB818" s="3">
        <v>43000</v>
      </c>
      <c r="AC818" s="3"/>
      <c r="AD818" s="2">
        <f t="shared" si="299"/>
        <v>44568</v>
      </c>
      <c r="AE818" s="110"/>
      <c r="AF818" s="110"/>
      <c r="AG818" s="55" t="s">
        <v>40</v>
      </c>
    </row>
    <row r="819" spans="1:33" x14ac:dyDescent="0.2">
      <c r="A819" s="3">
        <v>14</v>
      </c>
      <c r="B819" s="3" t="s">
        <v>7</v>
      </c>
      <c r="C819" s="3">
        <v>20</v>
      </c>
      <c r="D819" s="17">
        <v>163040</v>
      </c>
      <c r="E819" s="3"/>
      <c r="F819" s="3"/>
      <c r="G819" s="3"/>
      <c r="H819" s="3"/>
      <c r="I819" s="3"/>
      <c r="J819" s="3"/>
      <c r="K819" s="3"/>
      <c r="L819" s="3"/>
      <c r="M819" s="3"/>
      <c r="N819" s="161">
        <v>95000</v>
      </c>
      <c r="O819" s="23"/>
      <c r="P819" s="3"/>
      <c r="Q819" s="42"/>
      <c r="R819" s="42"/>
      <c r="S819" s="3"/>
      <c r="T819" s="3" t="s">
        <v>397</v>
      </c>
      <c r="U819" s="3">
        <v>1.5</v>
      </c>
      <c r="V819" s="3">
        <v>1401</v>
      </c>
      <c r="W819" s="3">
        <v>3214</v>
      </c>
      <c r="X819" s="3"/>
      <c r="Y819" s="17">
        <v>3220</v>
      </c>
      <c r="Z819" s="3"/>
      <c r="AA819" s="3">
        <f t="shared" si="298"/>
        <v>2101.5</v>
      </c>
      <c r="AB819" s="3">
        <v>95000</v>
      </c>
      <c r="AC819" s="3"/>
      <c r="AD819" s="57">
        <f t="shared" si="299"/>
        <v>97101.5</v>
      </c>
      <c r="AE819" s="235"/>
      <c r="AF819" s="235"/>
      <c r="AG819" s="55" t="s">
        <v>34</v>
      </c>
    </row>
    <row r="820" spans="1:33" x14ac:dyDescent="0.2">
      <c r="A820" s="3">
        <v>15</v>
      </c>
      <c r="B820" s="3" t="s">
        <v>14</v>
      </c>
      <c r="C820" s="3">
        <v>20</v>
      </c>
      <c r="D820" s="17">
        <v>94935</v>
      </c>
      <c r="E820" s="3"/>
      <c r="F820" s="3"/>
      <c r="G820" s="3"/>
      <c r="H820" s="3"/>
      <c r="I820" s="3"/>
      <c r="J820" s="3"/>
      <c r="K820" s="3"/>
      <c r="L820" s="3"/>
      <c r="M820" s="3"/>
      <c r="N820" s="161">
        <v>56000</v>
      </c>
      <c r="O820" s="23"/>
      <c r="P820" s="3"/>
      <c r="Q820" s="42"/>
      <c r="R820" s="42"/>
      <c r="S820" s="3"/>
      <c r="T820" s="3" t="s">
        <v>398</v>
      </c>
      <c r="U820" s="3">
        <v>0</v>
      </c>
      <c r="V820" s="3">
        <v>1435</v>
      </c>
      <c r="W820" s="3">
        <v>3215</v>
      </c>
      <c r="X820" s="3"/>
      <c r="Y820" s="17">
        <v>3232</v>
      </c>
      <c r="Z820" s="3"/>
      <c r="AA820" s="3">
        <f t="shared" si="298"/>
        <v>0</v>
      </c>
      <c r="AB820" s="3">
        <v>56000</v>
      </c>
      <c r="AC820" s="3"/>
      <c r="AD820" s="2">
        <f t="shared" si="299"/>
        <v>56000</v>
      </c>
      <c r="AE820" s="110"/>
      <c r="AF820" s="110"/>
      <c r="AG820" s="55" t="s">
        <v>40</v>
      </c>
    </row>
    <row r="821" spans="1:33" x14ac:dyDescent="0.2">
      <c r="A821" s="3">
        <v>16</v>
      </c>
      <c r="B821" s="3" t="s">
        <v>22</v>
      </c>
      <c r="C821" s="3">
        <v>20</v>
      </c>
      <c r="D821" s="17">
        <v>109404</v>
      </c>
      <c r="E821" s="3"/>
      <c r="F821" s="3"/>
      <c r="G821" s="3"/>
      <c r="H821" s="3"/>
      <c r="I821" s="3"/>
      <c r="J821" s="3"/>
      <c r="K821" s="3"/>
      <c r="L821" s="3"/>
      <c r="M821" s="3"/>
      <c r="N821" s="161">
        <v>69000</v>
      </c>
      <c r="O821" s="23"/>
      <c r="P821" s="3"/>
      <c r="Q821" s="42"/>
      <c r="R821" s="42"/>
      <c r="S821" s="3"/>
      <c r="T821" s="3" t="s">
        <v>397</v>
      </c>
      <c r="U821" s="3">
        <v>1.2</v>
      </c>
      <c r="V821" s="3">
        <v>1536</v>
      </c>
      <c r="W821" s="3">
        <v>3216</v>
      </c>
      <c r="X821" s="3"/>
      <c r="Y821" s="17">
        <v>3221</v>
      </c>
      <c r="Z821" s="3"/>
      <c r="AA821" s="3">
        <f t="shared" si="298"/>
        <v>1843.1999999999998</v>
      </c>
      <c r="AB821" s="3">
        <v>69000</v>
      </c>
      <c r="AC821" s="3"/>
      <c r="AD821" s="57">
        <f t="shared" si="299"/>
        <v>70843.199999999997</v>
      </c>
      <c r="AE821" s="235"/>
      <c r="AF821" s="235"/>
      <c r="AG821" s="55" t="s">
        <v>40</v>
      </c>
    </row>
    <row r="822" spans="1:33" x14ac:dyDescent="0.2">
      <c r="A822" s="3">
        <v>17</v>
      </c>
      <c r="B822" s="3" t="s">
        <v>33</v>
      </c>
      <c r="C822" s="3">
        <v>20</v>
      </c>
      <c r="D822" s="17">
        <v>38831</v>
      </c>
      <c r="E822" s="3"/>
      <c r="F822" s="3"/>
      <c r="G822" s="3"/>
      <c r="H822" s="3"/>
      <c r="I822" s="3"/>
      <c r="J822" s="3"/>
      <c r="K822" s="3"/>
      <c r="L822" s="3"/>
      <c r="M822" s="3"/>
      <c r="N822" s="161">
        <v>23000</v>
      </c>
      <c r="O822" s="23"/>
      <c r="P822" s="3"/>
      <c r="Q822" s="42"/>
      <c r="R822" s="42"/>
      <c r="S822" s="3"/>
      <c r="T822" s="3" t="s">
        <v>398</v>
      </c>
      <c r="U822" s="3">
        <v>1.9</v>
      </c>
      <c r="V822" s="3">
        <v>1285</v>
      </c>
      <c r="W822" s="3">
        <v>3217</v>
      </c>
      <c r="X822" s="3"/>
      <c r="Y822" s="17">
        <v>3233</v>
      </c>
      <c r="Z822" s="3"/>
      <c r="AA822" s="3">
        <f t="shared" si="298"/>
        <v>2441.5</v>
      </c>
      <c r="AB822" s="3">
        <v>23000</v>
      </c>
      <c r="AC822" s="3"/>
      <c r="AD822" s="57">
        <f t="shared" si="299"/>
        <v>25441.5</v>
      </c>
      <c r="AE822" s="235"/>
      <c r="AF822" s="235"/>
      <c r="AG822" s="55" t="s">
        <v>40</v>
      </c>
    </row>
    <row r="823" spans="1:33" x14ac:dyDescent="0.2">
      <c r="A823" s="3">
        <v>18</v>
      </c>
      <c r="B823" s="3" t="s">
        <v>399</v>
      </c>
      <c r="C823" s="3">
        <v>20</v>
      </c>
      <c r="D823" s="17">
        <v>104420</v>
      </c>
      <c r="E823" s="3"/>
      <c r="F823" s="3"/>
      <c r="G823" s="3"/>
      <c r="H823" s="3"/>
      <c r="I823" s="3"/>
      <c r="J823" s="3"/>
      <c r="K823" s="3"/>
      <c r="L823" s="3"/>
      <c r="M823" s="3"/>
      <c r="N823" s="161">
        <v>79000</v>
      </c>
      <c r="O823" s="23"/>
      <c r="P823" s="3"/>
      <c r="Q823" s="42"/>
      <c r="R823" s="42"/>
      <c r="S823" s="3"/>
      <c r="T823" s="3" t="s">
        <v>398</v>
      </c>
      <c r="U823" s="3">
        <v>2.5</v>
      </c>
      <c r="V823" s="3">
        <v>1699</v>
      </c>
      <c r="W823" s="3">
        <v>3218</v>
      </c>
      <c r="X823" s="3"/>
      <c r="Y823" s="17">
        <v>3234</v>
      </c>
      <c r="Z823" s="3"/>
      <c r="AA823" s="3">
        <f>(U823*V823)+2000</f>
        <v>6247.5</v>
      </c>
      <c r="AB823" s="3">
        <v>79000</v>
      </c>
      <c r="AC823" s="3"/>
      <c r="AD823" s="57">
        <f t="shared" si="299"/>
        <v>85247.5</v>
      </c>
      <c r="AE823" s="235"/>
      <c r="AF823" s="235"/>
      <c r="AG823" s="55" t="s">
        <v>40</v>
      </c>
    </row>
    <row r="824" spans="1:33" x14ac:dyDescent="0.2">
      <c r="A824" s="3">
        <v>19</v>
      </c>
      <c r="B824" s="3" t="s">
        <v>78</v>
      </c>
      <c r="C824" s="3">
        <v>20</v>
      </c>
      <c r="D824" s="17">
        <v>138257</v>
      </c>
      <c r="E824" s="3"/>
      <c r="F824" s="3"/>
      <c r="G824" s="3"/>
      <c r="H824" s="3"/>
      <c r="I824" s="3"/>
      <c r="J824" s="3"/>
      <c r="K824" s="3"/>
      <c r="L824" s="3"/>
      <c r="M824" s="3"/>
      <c r="N824" s="161">
        <v>85000</v>
      </c>
      <c r="O824" s="23"/>
      <c r="P824" s="3"/>
      <c r="Q824" s="42"/>
      <c r="R824" s="42"/>
      <c r="S824" s="3"/>
      <c r="T824" s="3" t="s">
        <v>398</v>
      </c>
      <c r="U824" s="3">
        <v>3.25</v>
      </c>
      <c r="V824" s="3">
        <v>1827</v>
      </c>
      <c r="W824" s="3">
        <v>3219</v>
      </c>
      <c r="X824" s="3"/>
      <c r="Y824" s="17">
        <v>3235</v>
      </c>
      <c r="Z824" s="3"/>
      <c r="AA824" s="3">
        <f t="shared" ref="AA824:AA838" si="300">(U824*V824)</f>
        <v>5937.75</v>
      </c>
      <c r="AB824" s="3">
        <v>85000</v>
      </c>
      <c r="AC824" s="3"/>
      <c r="AD824" s="57">
        <f t="shared" si="299"/>
        <v>90937.75</v>
      </c>
      <c r="AE824" s="235"/>
      <c r="AF824" s="235"/>
      <c r="AG824" s="55" t="s">
        <v>3</v>
      </c>
    </row>
    <row r="825" spans="1:33" x14ac:dyDescent="0.2">
      <c r="A825" s="3">
        <v>20</v>
      </c>
      <c r="B825" s="3" t="s">
        <v>318</v>
      </c>
      <c r="C825" s="3">
        <v>20</v>
      </c>
      <c r="D825" s="17">
        <v>71404</v>
      </c>
      <c r="E825" s="3"/>
      <c r="F825" s="3"/>
      <c r="G825" s="3"/>
      <c r="H825" s="3"/>
      <c r="I825" s="3"/>
      <c r="J825" s="3"/>
      <c r="K825" s="3"/>
      <c r="L825" s="3"/>
      <c r="M825" s="3"/>
      <c r="N825" s="161">
        <v>35800</v>
      </c>
      <c r="O825" s="23"/>
      <c r="P825" s="3"/>
      <c r="Q825" s="42"/>
      <c r="R825" s="42"/>
      <c r="S825" s="3"/>
      <c r="T825" s="3" t="s">
        <v>400</v>
      </c>
      <c r="U825" s="3">
        <v>1</v>
      </c>
      <c r="V825" s="3">
        <v>1383</v>
      </c>
      <c r="W825" s="3">
        <v>3270</v>
      </c>
      <c r="X825" s="3"/>
      <c r="Y825" s="17">
        <v>3247</v>
      </c>
      <c r="Z825" s="3"/>
      <c r="AA825" s="3">
        <f t="shared" si="300"/>
        <v>1383</v>
      </c>
      <c r="AB825" s="3">
        <v>35800</v>
      </c>
      <c r="AC825" s="3"/>
      <c r="AD825" s="57">
        <f t="shared" si="299"/>
        <v>37183</v>
      </c>
      <c r="AE825" s="235"/>
      <c r="AF825" s="235"/>
      <c r="AG825" s="55" t="s">
        <v>3</v>
      </c>
    </row>
    <row r="826" spans="1:33" x14ac:dyDescent="0.2">
      <c r="A826" s="3">
        <v>21</v>
      </c>
      <c r="B826" s="3" t="s">
        <v>353</v>
      </c>
      <c r="C826" s="3">
        <v>15</v>
      </c>
      <c r="D826" s="17">
        <v>90968</v>
      </c>
      <c r="E826" s="3"/>
      <c r="F826" s="3"/>
      <c r="G826" s="3"/>
      <c r="H826" s="3"/>
      <c r="I826" s="3"/>
      <c r="J826" s="3"/>
      <c r="K826" s="3"/>
      <c r="L826" s="3"/>
      <c r="M826" s="3"/>
      <c r="N826" s="161">
        <v>70000</v>
      </c>
      <c r="O826" s="23"/>
      <c r="P826" s="3"/>
      <c r="Q826" s="42"/>
      <c r="R826" s="42"/>
      <c r="S826" s="3"/>
      <c r="T826" s="3" t="s">
        <v>400</v>
      </c>
      <c r="U826" s="3">
        <v>1</v>
      </c>
      <c r="V826" s="3">
        <v>1228</v>
      </c>
      <c r="W826" s="3">
        <v>3271</v>
      </c>
      <c r="X826" s="3"/>
      <c r="Y826" s="17">
        <v>3248</v>
      </c>
      <c r="Z826" s="3"/>
      <c r="AA826" s="3">
        <f t="shared" si="300"/>
        <v>1228</v>
      </c>
      <c r="AB826" s="3">
        <v>70000</v>
      </c>
      <c r="AC826" s="3"/>
      <c r="AD826" s="57">
        <f t="shared" si="299"/>
        <v>71228</v>
      </c>
      <c r="AE826" s="235"/>
      <c r="AF826" s="235"/>
      <c r="AG826" s="55" t="s">
        <v>40</v>
      </c>
    </row>
    <row r="827" spans="1:33" x14ac:dyDescent="0.2">
      <c r="A827" s="3">
        <v>22</v>
      </c>
      <c r="B827" s="3" t="s">
        <v>15</v>
      </c>
      <c r="C827" s="3">
        <v>20</v>
      </c>
      <c r="D827" s="17">
        <v>121284</v>
      </c>
      <c r="E827" s="3"/>
      <c r="F827" s="3"/>
      <c r="G827" s="3"/>
      <c r="H827" s="3"/>
      <c r="I827" s="3"/>
      <c r="J827" s="3"/>
      <c r="K827" s="3"/>
      <c r="L827" s="3"/>
      <c r="M827" s="3"/>
      <c r="N827" s="161">
        <v>67000</v>
      </c>
      <c r="O827" s="23"/>
      <c r="P827" s="3"/>
      <c r="Q827" s="42"/>
      <c r="R827" s="42"/>
      <c r="S827" s="3"/>
      <c r="T827" s="3" t="s">
        <v>400</v>
      </c>
      <c r="U827" s="3">
        <v>1</v>
      </c>
      <c r="V827" s="3">
        <v>1705</v>
      </c>
      <c r="W827" s="3">
        <v>3294</v>
      </c>
      <c r="X827" s="3"/>
      <c r="Y827" s="17">
        <v>3249</v>
      </c>
      <c r="Z827" s="3"/>
      <c r="AA827" s="3">
        <f t="shared" si="300"/>
        <v>1705</v>
      </c>
      <c r="AB827" s="3">
        <v>67000</v>
      </c>
      <c r="AC827" s="3"/>
      <c r="AD827" s="57">
        <f t="shared" si="299"/>
        <v>68705</v>
      </c>
      <c r="AE827" s="235"/>
      <c r="AF827" s="235"/>
      <c r="AG827" s="55" t="s">
        <v>40</v>
      </c>
    </row>
    <row r="828" spans="1:33" x14ac:dyDescent="0.2">
      <c r="A828" s="3">
        <v>23</v>
      </c>
      <c r="B828" s="3" t="s">
        <v>62</v>
      </c>
      <c r="C828" s="3">
        <v>20</v>
      </c>
      <c r="D828" s="17">
        <v>58409</v>
      </c>
      <c r="E828" s="3"/>
      <c r="F828" s="3"/>
      <c r="G828" s="3"/>
      <c r="H828" s="3"/>
      <c r="I828" s="3"/>
      <c r="J828" s="3"/>
      <c r="K828" s="3"/>
      <c r="L828" s="3"/>
      <c r="M828" s="3"/>
      <c r="N828" s="161">
        <v>28500</v>
      </c>
      <c r="O828" s="23"/>
      <c r="P828" s="3"/>
      <c r="Q828" s="42"/>
      <c r="R828" s="42"/>
      <c r="S828" s="3"/>
      <c r="T828" s="3" t="s">
        <v>400</v>
      </c>
      <c r="U828" s="3">
        <v>2</v>
      </c>
      <c r="V828" s="3">
        <v>1341</v>
      </c>
      <c r="W828" s="3">
        <v>3295</v>
      </c>
      <c r="X828" s="3"/>
      <c r="Y828" s="17">
        <v>3250</v>
      </c>
      <c r="Z828" s="3"/>
      <c r="AA828" s="3">
        <f t="shared" si="300"/>
        <v>2682</v>
      </c>
      <c r="AB828" s="3">
        <v>28500</v>
      </c>
      <c r="AC828" s="3"/>
      <c r="AD828" s="57">
        <f t="shared" si="299"/>
        <v>31182</v>
      </c>
      <c r="AE828" s="235"/>
      <c r="AF828" s="235"/>
      <c r="AG828" s="55" t="s">
        <v>3</v>
      </c>
    </row>
    <row r="829" spans="1:33" x14ac:dyDescent="0.2">
      <c r="A829" s="3">
        <v>24</v>
      </c>
      <c r="B829" s="3" t="s">
        <v>26</v>
      </c>
      <c r="C829" s="3">
        <v>20</v>
      </c>
      <c r="D829" s="17">
        <v>96831</v>
      </c>
      <c r="E829" s="3"/>
      <c r="F829" s="3"/>
      <c r="G829" s="3"/>
      <c r="H829" s="3"/>
      <c r="I829" s="3"/>
      <c r="J829" s="3"/>
      <c r="K829" s="3"/>
      <c r="L829" s="3"/>
      <c r="M829" s="3"/>
      <c r="N829" s="161">
        <v>67000</v>
      </c>
      <c r="O829" s="23"/>
      <c r="P829" s="3"/>
      <c r="Q829" s="42"/>
      <c r="R829" s="42"/>
      <c r="S829" s="3"/>
      <c r="T829" s="3" t="s">
        <v>400</v>
      </c>
      <c r="U829" s="3">
        <v>3</v>
      </c>
      <c r="V829" s="3">
        <v>1527</v>
      </c>
      <c r="W829" s="3">
        <v>3296</v>
      </c>
      <c r="X829" s="3"/>
      <c r="Y829" s="17">
        <v>3251</v>
      </c>
      <c r="Z829" s="3"/>
      <c r="AA829" s="3">
        <f t="shared" si="300"/>
        <v>4581</v>
      </c>
      <c r="AB829" s="3">
        <v>67000</v>
      </c>
      <c r="AC829" s="3"/>
      <c r="AD829" s="57">
        <f t="shared" si="299"/>
        <v>71581</v>
      </c>
      <c r="AE829" s="235"/>
      <c r="AF829" s="235"/>
      <c r="AG829" s="55" t="s">
        <v>40</v>
      </c>
    </row>
    <row r="830" spans="1:33" x14ac:dyDescent="0.2">
      <c r="A830" s="3">
        <v>25</v>
      </c>
      <c r="B830" s="3" t="s">
        <v>7</v>
      </c>
      <c r="C830" s="3">
        <v>20</v>
      </c>
      <c r="D830" s="17">
        <v>163040</v>
      </c>
      <c r="E830" s="3"/>
      <c r="F830" s="3"/>
      <c r="G830" s="3"/>
      <c r="H830" s="3"/>
      <c r="I830" s="3"/>
      <c r="J830" s="3"/>
      <c r="K830" s="3"/>
      <c r="L830" s="3"/>
      <c r="M830" s="3"/>
      <c r="N830" s="161">
        <v>95000</v>
      </c>
      <c r="O830" s="23"/>
      <c r="P830" s="3"/>
      <c r="Q830" s="42"/>
      <c r="R830" s="42"/>
      <c r="S830" s="3"/>
      <c r="T830" s="3" t="s">
        <v>401</v>
      </c>
      <c r="U830" s="3">
        <v>1.5</v>
      </c>
      <c r="V830" s="3">
        <v>1654</v>
      </c>
      <c r="W830" s="3">
        <v>3297</v>
      </c>
      <c r="X830" s="3"/>
      <c r="Y830" s="17">
        <v>3258</v>
      </c>
      <c r="Z830" s="3"/>
      <c r="AA830" s="3">
        <f t="shared" si="300"/>
        <v>2481</v>
      </c>
      <c r="AB830" s="3">
        <v>95000</v>
      </c>
      <c r="AC830" s="3"/>
      <c r="AD830" s="2">
        <f t="shared" si="299"/>
        <v>97481</v>
      </c>
      <c r="AE830" s="110"/>
      <c r="AF830" s="110"/>
      <c r="AG830" s="55" t="s">
        <v>34</v>
      </c>
    </row>
    <row r="831" spans="1:33" x14ac:dyDescent="0.2">
      <c r="A831" s="3">
        <v>26</v>
      </c>
      <c r="B831" s="3" t="s">
        <v>31</v>
      </c>
      <c r="C831" s="3">
        <v>20</v>
      </c>
      <c r="D831" s="17">
        <v>86577</v>
      </c>
      <c r="E831" s="3"/>
      <c r="F831" s="3"/>
      <c r="G831" s="3"/>
      <c r="H831" s="3"/>
      <c r="I831" s="3"/>
      <c r="J831" s="3"/>
      <c r="K831" s="3"/>
      <c r="L831" s="3"/>
      <c r="M831" s="3"/>
      <c r="N831" s="161">
        <v>58000</v>
      </c>
      <c r="O831" s="23"/>
      <c r="P831" s="3"/>
      <c r="Q831" s="42"/>
      <c r="R831" s="42"/>
      <c r="S831" s="3"/>
      <c r="T831" s="3" t="s">
        <v>401</v>
      </c>
      <c r="U831" s="3">
        <v>1</v>
      </c>
      <c r="V831" s="3">
        <v>1814</v>
      </c>
      <c r="W831" s="3">
        <v>3298</v>
      </c>
      <c r="X831" s="3"/>
      <c r="Y831" s="17">
        <v>3259</v>
      </c>
      <c r="Z831" s="3"/>
      <c r="AA831" s="3">
        <f t="shared" si="300"/>
        <v>1814</v>
      </c>
      <c r="AB831" s="3">
        <v>58000</v>
      </c>
      <c r="AC831" s="3"/>
      <c r="AD831" s="2">
        <f t="shared" si="299"/>
        <v>59814</v>
      </c>
      <c r="AE831" s="110"/>
      <c r="AF831" s="110"/>
      <c r="AG831" s="55" t="s">
        <v>40</v>
      </c>
    </row>
    <row r="832" spans="1:33" x14ac:dyDescent="0.2">
      <c r="A832" s="3">
        <v>27</v>
      </c>
      <c r="B832" s="3" t="s">
        <v>32</v>
      </c>
      <c r="C832" s="3">
        <v>20</v>
      </c>
      <c r="D832" s="17">
        <v>59193</v>
      </c>
      <c r="E832" s="3"/>
      <c r="F832" s="3"/>
      <c r="G832" s="3"/>
      <c r="H832" s="3"/>
      <c r="I832" s="3"/>
      <c r="J832" s="3"/>
      <c r="K832" s="3"/>
      <c r="L832" s="3"/>
      <c r="M832" s="3"/>
      <c r="N832" s="161">
        <v>39000</v>
      </c>
      <c r="O832" s="23"/>
      <c r="P832" s="3"/>
      <c r="Q832" s="42"/>
      <c r="R832" s="42"/>
      <c r="S832" s="3"/>
      <c r="T832" s="3" t="s">
        <v>401</v>
      </c>
      <c r="U832" s="3">
        <v>1.5</v>
      </c>
      <c r="V832" s="3">
        <v>1592</v>
      </c>
      <c r="W832" s="3">
        <v>3299</v>
      </c>
      <c r="X832" s="3"/>
      <c r="Y832" s="17">
        <v>3260</v>
      </c>
      <c r="Z832" s="3"/>
      <c r="AA832" s="3">
        <f t="shared" si="300"/>
        <v>2388</v>
      </c>
      <c r="AB832" s="3">
        <v>39000</v>
      </c>
      <c r="AC832" s="3"/>
      <c r="AD832" s="2">
        <f t="shared" si="299"/>
        <v>41388</v>
      </c>
      <c r="AE832" s="110"/>
      <c r="AF832" s="110"/>
      <c r="AG832" s="55" t="s">
        <v>40</v>
      </c>
    </row>
    <row r="833" spans="1:33" x14ac:dyDescent="0.2">
      <c r="A833" s="3">
        <v>28</v>
      </c>
      <c r="B833" s="3" t="s">
        <v>402</v>
      </c>
      <c r="C833" s="3">
        <v>15</v>
      </c>
      <c r="D833" s="17">
        <v>21283</v>
      </c>
      <c r="E833" s="3"/>
      <c r="F833" s="3"/>
      <c r="G833" s="3"/>
      <c r="H833" s="3"/>
      <c r="I833" s="3"/>
      <c r="J833" s="3"/>
      <c r="K833" s="3"/>
      <c r="L833" s="3"/>
      <c r="M833" s="3"/>
      <c r="N833" s="161">
        <v>14000</v>
      </c>
      <c r="O833" s="23"/>
      <c r="P833" s="3"/>
      <c r="Q833" s="42"/>
      <c r="R833" s="42"/>
      <c r="S833" s="3"/>
      <c r="T833" s="3" t="s">
        <v>401</v>
      </c>
      <c r="U833" s="3">
        <v>1</v>
      </c>
      <c r="V833" s="3">
        <v>1035</v>
      </c>
      <c r="W833" s="3">
        <v>3300</v>
      </c>
      <c r="X833" s="3"/>
      <c r="Y833" s="17">
        <v>3261</v>
      </c>
      <c r="Z833" s="3"/>
      <c r="AA833" s="3">
        <f t="shared" si="300"/>
        <v>1035</v>
      </c>
      <c r="AB833" s="3">
        <v>14000</v>
      </c>
      <c r="AC833" s="3"/>
      <c r="AD833" s="2">
        <f t="shared" si="299"/>
        <v>15035</v>
      </c>
      <c r="AE833" s="110"/>
      <c r="AF833" s="110"/>
      <c r="AG833" s="55" t="s">
        <v>40</v>
      </c>
    </row>
    <row r="834" spans="1:33" x14ac:dyDescent="0.2">
      <c r="A834" s="3">
        <v>29</v>
      </c>
      <c r="B834" s="3" t="s">
        <v>318</v>
      </c>
      <c r="C834" s="3">
        <v>20</v>
      </c>
      <c r="D834" s="17">
        <v>71404</v>
      </c>
      <c r="E834" s="3"/>
      <c r="F834" s="3"/>
      <c r="G834" s="3"/>
      <c r="H834" s="3"/>
      <c r="I834" s="3"/>
      <c r="J834" s="3"/>
      <c r="K834" s="3"/>
      <c r="L834" s="3"/>
      <c r="M834" s="3"/>
      <c r="N834" s="161">
        <v>35800</v>
      </c>
      <c r="O834" s="23"/>
      <c r="P834" s="3"/>
      <c r="Q834" s="42"/>
      <c r="R834" s="42"/>
      <c r="S834" s="3"/>
      <c r="T834" s="3" t="s">
        <v>403</v>
      </c>
      <c r="U834" s="3">
        <v>1</v>
      </c>
      <c r="V834" s="3">
        <v>1386</v>
      </c>
      <c r="W834" s="3">
        <v>3301</v>
      </c>
      <c r="X834" s="3"/>
      <c r="Y834" s="17">
        <v>3270</v>
      </c>
      <c r="Z834" s="3"/>
      <c r="AA834" s="3">
        <f t="shared" si="300"/>
        <v>1386</v>
      </c>
      <c r="AB834" s="3">
        <v>35800</v>
      </c>
      <c r="AC834" s="3"/>
      <c r="AD834" s="2">
        <f t="shared" si="299"/>
        <v>37186</v>
      </c>
      <c r="AE834" s="110"/>
      <c r="AF834" s="110"/>
      <c r="AG834" s="55" t="s">
        <v>3</v>
      </c>
    </row>
    <row r="835" spans="1:33" x14ac:dyDescent="0.2">
      <c r="A835" s="3">
        <v>30</v>
      </c>
      <c r="B835" s="3" t="s">
        <v>13</v>
      </c>
      <c r="C835" s="3">
        <v>20</v>
      </c>
      <c r="D835" s="17">
        <v>77117</v>
      </c>
      <c r="E835" s="3"/>
      <c r="F835" s="3"/>
      <c r="G835" s="3"/>
      <c r="H835" s="3"/>
      <c r="I835" s="3"/>
      <c r="J835" s="3"/>
      <c r="K835" s="3"/>
      <c r="L835" s="3"/>
      <c r="M835" s="3"/>
      <c r="N835" s="161">
        <v>53000</v>
      </c>
      <c r="O835" s="23"/>
      <c r="P835" s="3"/>
      <c r="Q835" s="42"/>
      <c r="R835" s="42"/>
      <c r="S835" s="3"/>
      <c r="T835" s="3" t="s">
        <v>403</v>
      </c>
      <c r="U835" s="3">
        <v>1</v>
      </c>
      <c r="V835" s="3">
        <v>1564</v>
      </c>
      <c r="W835" s="3">
        <v>3302</v>
      </c>
      <c r="X835" s="3"/>
      <c r="Y835" s="17">
        <v>3271</v>
      </c>
      <c r="Z835" s="3"/>
      <c r="AA835" s="3">
        <f t="shared" si="300"/>
        <v>1564</v>
      </c>
      <c r="AB835" s="3">
        <v>53000</v>
      </c>
      <c r="AC835" s="3"/>
      <c r="AD835" s="2">
        <f t="shared" si="299"/>
        <v>54564</v>
      </c>
      <c r="AE835" s="110"/>
      <c r="AF835" s="110"/>
      <c r="AG835" s="55" t="s">
        <v>40</v>
      </c>
    </row>
    <row r="836" spans="1:33" x14ac:dyDescent="0.2">
      <c r="A836" s="3">
        <v>31</v>
      </c>
      <c r="B836" s="3" t="s">
        <v>7</v>
      </c>
      <c r="C836" s="3">
        <v>20</v>
      </c>
      <c r="D836" s="17">
        <v>163040</v>
      </c>
      <c r="E836" s="3"/>
      <c r="F836" s="3"/>
      <c r="G836" s="3"/>
      <c r="H836" s="3"/>
      <c r="I836" s="3"/>
      <c r="J836" s="3"/>
      <c r="K836" s="3"/>
      <c r="L836" s="3"/>
      <c r="M836" s="3"/>
      <c r="N836" s="161">
        <v>95000</v>
      </c>
      <c r="O836" s="23"/>
      <c r="P836" s="3"/>
      <c r="Q836" s="42"/>
      <c r="R836" s="42"/>
      <c r="S836" s="3"/>
      <c r="T836" s="3" t="s">
        <v>404</v>
      </c>
      <c r="U836" s="3">
        <v>1.5</v>
      </c>
      <c r="V836" s="3">
        <v>1555</v>
      </c>
      <c r="W836" s="3">
        <v>3303</v>
      </c>
      <c r="X836" s="3"/>
      <c r="Y836" s="17">
        <v>3278</v>
      </c>
      <c r="Z836" s="3"/>
      <c r="AA836" s="3">
        <f t="shared" si="300"/>
        <v>2332.5</v>
      </c>
      <c r="AB836" s="3">
        <v>95000</v>
      </c>
      <c r="AC836" s="3"/>
      <c r="AD836" s="57">
        <f t="shared" si="299"/>
        <v>97332.5</v>
      </c>
      <c r="AE836" s="235"/>
      <c r="AF836" s="235"/>
      <c r="AG836" s="55" t="s">
        <v>34</v>
      </c>
    </row>
    <row r="837" spans="1:33" x14ac:dyDescent="0.2">
      <c r="A837" s="3">
        <v>32</v>
      </c>
      <c r="B837" s="3" t="s">
        <v>14</v>
      </c>
      <c r="C837" s="3">
        <v>20</v>
      </c>
      <c r="D837" s="17">
        <v>94935</v>
      </c>
      <c r="E837" s="3"/>
      <c r="F837" s="3"/>
      <c r="G837" s="3"/>
      <c r="H837" s="3"/>
      <c r="I837" s="3"/>
      <c r="J837" s="3"/>
      <c r="K837" s="3"/>
      <c r="L837" s="3"/>
      <c r="M837" s="3"/>
      <c r="N837" s="161">
        <v>56000</v>
      </c>
      <c r="O837" s="23"/>
      <c r="P837" s="3"/>
      <c r="Q837" s="42"/>
      <c r="R837" s="42"/>
      <c r="S837" s="3"/>
      <c r="T837" s="3" t="s">
        <v>405</v>
      </c>
      <c r="U837" s="3">
        <v>0</v>
      </c>
      <c r="V837" s="3">
        <v>1521</v>
      </c>
      <c r="W837" s="3">
        <v>3272</v>
      </c>
      <c r="X837" s="3"/>
      <c r="Y837" s="17">
        <v>3287</v>
      </c>
      <c r="Z837" s="3"/>
      <c r="AA837" s="3">
        <f t="shared" si="300"/>
        <v>0</v>
      </c>
      <c r="AB837" s="3">
        <v>56000</v>
      </c>
      <c r="AC837" s="3"/>
      <c r="AD837" s="2">
        <f t="shared" si="299"/>
        <v>56000</v>
      </c>
      <c r="AE837" s="110"/>
      <c r="AF837" s="110"/>
      <c r="AG837" s="55" t="s">
        <v>40</v>
      </c>
    </row>
    <row r="838" spans="1:33" x14ac:dyDescent="0.2">
      <c r="A838" s="3">
        <v>33</v>
      </c>
      <c r="B838" s="3" t="s">
        <v>35</v>
      </c>
      <c r="C838" s="3">
        <v>15</v>
      </c>
      <c r="D838" s="17">
        <v>27311</v>
      </c>
      <c r="E838" s="3"/>
      <c r="F838" s="3"/>
      <c r="G838" s="3"/>
      <c r="H838" s="3"/>
      <c r="I838" s="3"/>
      <c r="J838" s="3"/>
      <c r="K838" s="3"/>
      <c r="L838" s="3"/>
      <c r="M838" s="3"/>
      <c r="N838" s="161">
        <v>12000</v>
      </c>
      <c r="O838" s="23"/>
      <c r="P838" s="3"/>
      <c r="Q838" s="42"/>
      <c r="R838" s="42"/>
      <c r="S838" s="3"/>
      <c r="T838" s="3" t="s">
        <v>405</v>
      </c>
      <c r="U838" s="3">
        <v>1.25</v>
      </c>
      <c r="V838" s="3">
        <v>1051</v>
      </c>
      <c r="W838" s="3">
        <v>3273</v>
      </c>
      <c r="X838" s="3"/>
      <c r="Y838" s="17">
        <v>3288</v>
      </c>
      <c r="Z838" s="3"/>
      <c r="AA838" s="3">
        <f t="shared" si="300"/>
        <v>1313.75</v>
      </c>
      <c r="AB838" s="3">
        <v>12000</v>
      </c>
      <c r="AC838" s="3"/>
      <c r="AD838" s="57">
        <f t="shared" si="299"/>
        <v>13313.75</v>
      </c>
      <c r="AE838" s="235"/>
      <c r="AF838" s="235"/>
      <c r="AG838" s="55" t="s">
        <v>40</v>
      </c>
    </row>
    <row r="839" spans="1:33" x14ac:dyDescent="0.2">
      <c r="A839" s="3">
        <v>34</v>
      </c>
      <c r="B839" s="3" t="s">
        <v>399</v>
      </c>
      <c r="C839" s="3">
        <v>20</v>
      </c>
      <c r="D839" s="17">
        <v>104420</v>
      </c>
      <c r="E839" s="3"/>
      <c r="F839" s="3"/>
      <c r="G839" s="3"/>
      <c r="H839" s="3"/>
      <c r="I839" s="3"/>
      <c r="J839" s="3"/>
      <c r="K839" s="3"/>
      <c r="L839" s="3"/>
      <c r="M839" s="3"/>
      <c r="N839" s="161">
        <v>79000</v>
      </c>
      <c r="O839" s="23"/>
      <c r="P839" s="3"/>
      <c r="Q839" s="42"/>
      <c r="R839" s="42"/>
      <c r="S839" s="3"/>
      <c r="T839" s="3" t="s">
        <v>405</v>
      </c>
      <c r="U839" s="3">
        <v>2.5</v>
      </c>
      <c r="V839" s="3">
        <v>1687</v>
      </c>
      <c r="W839" s="3">
        <v>3274</v>
      </c>
      <c r="X839" s="3"/>
      <c r="Y839" s="17">
        <v>3289</v>
      </c>
      <c r="Z839" s="3"/>
      <c r="AA839" s="3">
        <f>(U839*V839)+2000</f>
        <v>6217.5</v>
      </c>
      <c r="AB839" s="3">
        <v>79000</v>
      </c>
      <c r="AC839" s="3"/>
      <c r="AD839" s="57">
        <f t="shared" si="299"/>
        <v>85217.5</v>
      </c>
      <c r="AE839" s="235"/>
      <c r="AF839" s="235"/>
      <c r="AG839" s="55" t="s">
        <v>40</v>
      </c>
    </row>
    <row r="840" spans="1:33" x14ac:dyDescent="0.2">
      <c r="A840" s="3">
        <v>35</v>
      </c>
      <c r="B840" s="3" t="s">
        <v>15</v>
      </c>
      <c r="C840" s="3">
        <v>20</v>
      </c>
      <c r="D840" s="17">
        <v>121284</v>
      </c>
      <c r="E840" s="3"/>
      <c r="F840" s="3"/>
      <c r="G840" s="3"/>
      <c r="H840" s="3"/>
      <c r="I840" s="3"/>
      <c r="J840" s="3"/>
      <c r="K840" s="3"/>
      <c r="L840" s="3"/>
      <c r="M840" s="3"/>
      <c r="N840" s="161">
        <v>67000</v>
      </c>
      <c r="O840" s="23"/>
      <c r="P840" s="3"/>
      <c r="Q840" s="42"/>
      <c r="R840" s="42"/>
      <c r="S840" s="3"/>
      <c r="T840" s="3" t="s">
        <v>405</v>
      </c>
      <c r="U840" s="3">
        <v>1</v>
      </c>
      <c r="V840" s="3">
        <v>1534</v>
      </c>
      <c r="W840" s="3">
        <v>3275</v>
      </c>
      <c r="X840" s="3"/>
      <c r="Y840" s="17">
        <v>3290</v>
      </c>
      <c r="Z840" s="3"/>
      <c r="AA840" s="3">
        <f t="shared" ref="AA840:AA845" si="301">(U840*V840)</f>
        <v>1534</v>
      </c>
      <c r="AB840" s="3">
        <v>67000</v>
      </c>
      <c r="AC840" s="3"/>
      <c r="AD840" s="57">
        <f t="shared" si="299"/>
        <v>68534</v>
      </c>
      <c r="AE840" s="235"/>
      <c r="AF840" s="235"/>
      <c r="AG840" s="55" t="s">
        <v>40</v>
      </c>
    </row>
    <row r="841" spans="1:33" x14ac:dyDescent="0.2">
      <c r="A841" s="3">
        <v>36</v>
      </c>
      <c r="B841" s="3" t="s">
        <v>7</v>
      </c>
      <c r="C841" s="3">
        <v>20</v>
      </c>
      <c r="D841" s="17">
        <v>163040</v>
      </c>
      <c r="E841" s="3"/>
      <c r="F841" s="3"/>
      <c r="G841" s="3"/>
      <c r="H841" s="3"/>
      <c r="I841" s="3"/>
      <c r="J841" s="3"/>
      <c r="K841" s="3"/>
      <c r="L841" s="3"/>
      <c r="M841" s="3"/>
      <c r="N841" s="161">
        <v>95000</v>
      </c>
      <c r="O841" s="23"/>
      <c r="P841" s="3"/>
      <c r="Q841" s="42"/>
      <c r="R841" s="42"/>
      <c r="S841" s="3"/>
      <c r="T841" s="3" t="s">
        <v>406</v>
      </c>
      <c r="U841" s="3">
        <v>1.5</v>
      </c>
      <c r="V841" s="3">
        <v>1644</v>
      </c>
      <c r="W841" s="3">
        <v>3276</v>
      </c>
      <c r="X841" s="3"/>
      <c r="Y841" s="17">
        <v>3294</v>
      </c>
      <c r="Z841" s="3"/>
      <c r="AA841" s="3">
        <f t="shared" si="301"/>
        <v>2466</v>
      </c>
      <c r="AB841" s="3">
        <v>95000</v>
      </c>
      <c r="AC841" s="3"/>
      <c r="AD841" s="57">
        <f>AA841+AB841</f>
        <v>97466</v>
      </c>
      <c r="AE841" s="235"/>
      <c r="AF841" s="235"/>
      <c r="AG841" s="55" t="s">
        <v>34</v>
      </c>
    </row>
    <row r="842" spans="1:33" x14ac:dyDescent="0.2">
      <c r="A842" s="3">
        <v>37</v>
      </c>
      <c r="B842" s="147" t="s">
        <v>65</v>
      </c>
      <c r="C842" s="3">
        <v>15</v>
      </c>
      <c r="D842" s="17">
        <v>74167</v>
      </c>
      <c r="E842" s="3"/>
      <c r="F842" s="3"/>
      <c r="G842" s="3"/>
      <c r="H842" s="3"/>
      <c r="I842" s="3"/>
      <c r="J842" s="3"/>
      <c r="K842" s="3"/>
      <c r="L842" s="3"/>
      <c r="M842" s="3"/>
      <c r="N842" s="161">
        <v>54000</v>
      </c>
      <c r="O842" s="23"/>
      <c r="P842" s="3"/>
      <c r="Q842" s="42"/>
      <c r="R842" s="42"/>
      <c r="S842" s="3"/>
      <c r="T842" s="3" t="s">
        <v>406</v>
      </c>
      <c r="U842" s="3">
        <v>1.9</v>
      </c>
      <c r="V842" s="3">
        <v>998</v>
      </c>
      <c r="W842" s="3">
        <v>3353</v>
      </c>
      <c r="X842" s="3"/>
      <c r="Y842" s="17">
        <v>3295</v>
      </c>
      <c r="Z842" s="3"/>
      <c r="AA842" s="3">
        <f t="shared" si="301"/>
        <v>1896.1999999999998</v>
      </c>
      <c r="AB842" s="3">
        <v>54000</v>
      </c>
      <c r="AC842" s="3"/>
      <c r="AD842" s="57">
        <f>AA842+AB842</f>
        <v>55896.2</v>
      </c>
      <c r="AE842" s="235"/>
      <c r="AF842" s="235"/>
      <c r="AG842" s="55" t="s">
        <v>40</v>
      </c>
    </row>
    <row r="843" spans="1:33" x14ac:dyDescent="0.2">
      <c r="A843" s="3">
        <v>38</v>
      </c>
      <c r="B843" s="3" t="s">
        <v>17</v>
      </c>
      <c r="C843" s="3">
        <v>20</v>
      </c>
      <c r="D843" s="17">
        <v>70361</v>
      </c>
      <c r="E843" s="3"/>
      <c r="F843" s="3"/>
      <c r="G843" s="3"/>
      <c r="H843" s="3"/>
      <c r="I843" s="3"/>
      <c r="J843" s="3"/>
      <c r="K843" s="3"/>
      <c r="L843" s="3"/>
      <c r="M843" s="3"/>
      <c r="N843" s="161">
        <v>43000</v>
      </c>
      <c r="O843" s="23"/>
      <c r="P843" s="3"/>
      <c r="Q843" s="42"/>
      <c r="R843" s="42"/>
      <c r="S843" s="3"/>
      <c r="T843" s="3" t="s">
        <v>406</v>
      </c>
      <c r="U843" s="3">
        <v>1</v>
      </c>
      <c r="V843" s="3">
        <v>1503</v>
      </c>
      <c r="W843" s="3">
        <v>3277</v>
      </c>
      <c r="X843" s="3"/>
      <c r="Y843" s="17">
        <v>3296</v>
      </c>
      <c r="Z843" s="3"/>
      <c r="AA843" s="3">
        <f t="shared" si="301"/>
        <v>1503</v>
      </c>
      <c r="AB843" s="3">
        <v>43000</v>
      </c>
      <c r="AC843" s="3"/>
      <c r="AD843" s="57">
        <f>AA843+AB843</f>
        <v>44503</v>
      </c>
      <c r="AE843" s="235"/>
      <c r="AF843" s="235"/>
      <c r="AG843" s="55" t="s">
        <v>40</v>
      </c>
    </row>
    <row r="844" spans="1:33" x14ac:dyDescent="0.2">
      <c r="A844" s="3">
        <v>39</v>
      </c>
      <c r="B844" s="3" t="s">
        <v>18</v>
      </c>
      <c r="C844" s="3">
        <v>21</v>
      </c>
      <c r="D844" s="17">
        <v>184461</v>
      </c>
      <c r="E844" s="3"/>
      <c r="F844" s="3"/>
      <c r="G844" s="3"/>
      <c r="H844" s="3"/>
      <c r="I844" s="3"/>
      <c r="J844" s="3"/>
      <c r="K844" s="3"/>
      <c r="L844" s="3"/>
      <c r="M844" s="3"/>
      <c r="N844" s="161">
        <v>138000</v>
      </c>
      <c r="O844" s="23"/>
      <c r="P844" s="3"/>
      <c r="Q844" s="42"/>
      <c r="R844" s="42"/>
      <c r="S844" s="3"/>
      <c r="T844" s="3" t="s">
        <v>406</v>
      </c>
      <c r="U844" s="3">
        <v>6.86</v>
      </c>
      <c r="V844" s="3">
        <v>1412</v>
      </c>
      <c r="W844" s="3">
        <v>3278</v>
      </c>
      <c r="X844" s="3"/>
      <c r="Y844" s="17">
        <v>3297</v>
      </c>
      <c r="Z844" s="3"/>
      <c r="AA844" s="3">
        <f t="shared" si="301"/>
        <v>9686.32</v>
      </c>
      <c r="AB844" s="3">
        <v>138000</v>
      </c>
      <c r="AC844" s="3"/>
      <c r="AD844" s="2">
        <f>AA844+AB844</f>
        <v>147686.32</v>
      </c>
      <c r="AE844" s="110"/>
      <c r="AF844" s="110"/>
      <c r="AG844" s="55" t="s">
        <v>40</v>
      </c>
    </row>
    <row r="845" spans="1:33" x14ac:dyDescent="0.2">
      <c r="A845" s="3">
        <v>40</v>
      </c>
      <c r="B845" s="3" t="s">
        <v>18</v>
      </c>
      <c r="C845" s="3">
        <v>21</v>
      </c>
      <c r="D845" s="17">
        <v>184461</v>
      </c>
      <c r="E845" s="3"/>
      <c r="F845" s="3"/>
      <c r="G845" s="3"/>
      <c r="H845" s="3"/>
      <c r="I845" s="3"/>
      <c r="J845" s="3"/>
      <c r="K845" s="3"/>
      <c r="L845" s="3"/>
      <c r="M845" s="3"/>
      <c r="N845" s="161">
        <v>138000</v>
      </c>
      <c r="O845" s="23"/>
      <c r="P845" s="3"/>
      <c r="Q845" s="42"/>
      <c r="R845" s="42"/>
      <c r="S845" s="3"/>
      <c r="T845" s="3" t="s">
        <v>407</v>
      </c>
      <c r="U845" s="3">
        <v>6.86</v>
      </c>
      <c r="V845" s="3">
        <v>1450</v>
      </c>
      <c r="W845" s="3">
        <v>3279</v>
      </c>
      <c r="X845" s="3"/>
      <c r="Y845" s="17">
        <v>3298</v>
      </c>
      <c r="Z845" s="3"/>
      <c r="AA845" s="3">
        <f t="shared" si="301"/>
        <v>9947</v>
      </c>
      <c r="AB845" s="3">
        <v>138000</v>
      </c>
      <c r="AC845" s="3"/>
      <c r="AD845" s="2">
        <f>AA845+AB845</f>
        <v>147947</v>
      </c>
      <c r="AE845" s="110"/>
      <c r="AF845" s="110"/>
      <c r="AG845" s="55" t="s">
        <v>40</v>
      </c>
    </row>
    <row r="846" spans="1:33" x14ac:dyDescent="0.2">
      <c r="A846" s="3">
        <v>41</v>
      </c>
      <c r="B846" s="147" t="s">
        <v>12</v>
      </c>
      <c r="C846" s="3">
        <v>9</v>
      </c>
      <c r="D846" s="17"/>
      <c r="E846" s="3"/>
      <c r="F846" s="3"/>
      <c r="G846" s="3"/>
      <c r="H846" s="3"/>
      <c r="I846" s="3"/>
      <c r="J846" s="3"/>
      <c r="K846" s="3"/>
      <c r="L846" s="3"/>
      <c r="M846" s="3"/>
      <c r="N846" s="161">
        <v>9500</v>
      </c>
      <c r="O846" s="23"/>
      <c r="P846" s="3"/>
      <c r="Q846" s="42"/>
      <c r="R846" s="42"/>
      <c r="S846" s="3"/>
      <c r="T846" s="3" t="s">
        <v>408</v>
      </c>
      <c r="U846" s="3">
        <v>1</v>
      </c>
      <c r="V846" s="3">
        <v>600</v>
      </c>
      <c r="W846" s="3">
        <v>3352</v>
      </c>
      <c r="X846" s="3"/>
      <c r="Y846" s="17">
        <v>3310</v>
      </c>
      <c r="Z846" s="3"/>
      <c r="AA846" s="3">
        <f t="shared" ref="AA846" si="302">(U846*V846)</f>
        <v>600</v>
      </c>
      <c r="AB846" s="3">
        <v>9500</v>
      </c>
      <c r="AC846" s="3"/>
      <c r="AD846" s="2">
        <f t="shared" ref="AD846:AD865" si="303">AA846+AB846</f>
        <v>10100</v>
      </c>
      <c r="AE846" s="110"/>
      <c r="AF846" s="110"/>
      <c r="AG846" s="55" t="s">
        <v>40</v>
      </c>
    </row>
    <row r="847" spans="1:33" x14ac:dyDescent="0.2">
      <c r="A847" s="3">
        <v>42</v>
      </c>
      <c r="B847" s="3" t="s">
        <v>349</v>
      </c>
      <c r="C847" s="3">
        <v>20</v>
      </c>
      <c r="D847" s="17">
        <v>143951</v>
      </c>
      <c r="E847" s="3"/>
      <c r="F847" s="3"/>
      <c r="G847" s="3"/>
      <c r="H847" s="3"/>
      <c r="I847" s="3"/>
      <c r="J847" s="3"/>
      <c r="K847" s="3"/>
      <c r="L847" s="3"/>
      <c r="M847" s="3"/>
      <c r="N847" s="161">
        <v>101000</v>
      </c>
      <c r="O847" s="23"/>
      <c r="P847" s="3"/>
      <c r="Q847" s="42"/>
      <c r="R847" s="42"/>
      <c r="S847" s="3"/>
      <c r="T847" s="3" t="s">
        <v>409</v>
      </c>
      <c r="U847" s="3">
        <v>3</v>
      </c>
      <c r="V847" s="3">
        <v>1392</v>
      </c>
      <c r="W847" s="3">
        <v>3330</v>
      </c>
      <c r="X847" s="3"/>
      <c r="Y847" s="17">
        <v>3311</v>
      </c>
      <c r="Z847" s="3"/>
      <c r="AA847" s="3">
        <f t="shared" ref="AA847:AA855" si="304">(U847*V847)</f>
        <v>4176</v>
      </c>
      <c r="AB847" s="3">
        <v>101000</v>
      </c>
      <c r="AC847" s="3"/>
      <c r="AD847" s="2">
        <f t="shared" si="303"/>
        <v>105176</v>
      </c>
      <c r="AE847" s="110"/>
      <c r="AF847" s="110"/>
      <c r="AG847" s="55" t="s">
        <v>40</v>
      </c>
    </row>
    <row r="848" spans="1:33" x14ac:dyDescent="0.2">
      <c r="A848" s="3">
        <v>43</v>
      </c>
      <c r="B848" s="3" t="s">
        <v>33</v>
      </c>
      <c r="C848" s="3">
        <v>20</v>
      </c>
      <c r="D848" s="17">
        <v>38831</v>
      </c>
      <c r="E848" s="3"/>
      <c r="F848" s="3"/>
      <c r="G848" s="3"/>
      <c r="H848" s="3"/>
      <c r="I848" s="3"/>
      <c r="J848" s="3"/>
      <c r="K848" s="3"/>
      <c r="L848" s="3"/>
      <c r="M848" s="3"/>
      <c r="N848" s="161">
        <v>23000</v>
      </c>
      <c r="O848" s="23"/>
      <c r="P848" s="3"/>
      <c r="Q848" s="42"/>
      <c r="R848" s="42"/>
      <c r="S848" s="3"/>
      <c r="T848" s="3" t="s">
        <v>409</v>
      </c>
      <c r="U848" s="3">
        <v>1.9</v>
      </c>
      <c r="V848" s="3">
        <v>1308</v>
      </c>
      <c r="W848" s="3">
        <v>3331</v>
      </c>
      <c r="X848" s="3"/>
      <c r="Y848" s="17">
        <v>3312</v>
      </c>
      <c r="Z848" s="3"/>
      <c r="AA848" s="3">
        <f t="shared" si="304"/>
        <v>2485.1999999999998</v>
      </c>
      <c r="AB848" s="3">
        <v>23000</v>
      </c>
      <c r="AC848" s="3"/>
      <c r="AD848" s="57">
        <f t="shared" si="303"/>
        <v>25485.200000000001</v>
      </c>
      <c r="AE848" s="235"/>
      <c r="AF848" s="235"/>
      <c r="AG848" s="55" t="s">
        <v>40</v>
      </c>
    </row>
    <row r="849" spans="1:35" x14ac:dyDescent="0.2">
      <c r="A849" s="3">
        <v>44</v>
      </c>
      <c r="B849" s="3" t="s">
        <v>7</v>
      </c>
      <c r="C849" s="3">
        <v>20</v>
      </c>
      <c r="D849" s="17">
        <v>163040</v>
      </c>
      <c r="E849" s="3"/>
      <c r="F849" s="3"/>
      <c r="G849" s="3"/>
      <c r="H849" s="3"/>
      <c r="I849" s="3"/>
      <c r="J849" s="3"/>
      <c r="K849" s="3"/>
      <c r="L849" s="3"/>
      <c r="M849" s="3"/>
      <c r="N849" s="161">
        <v>95000</v>
      </c>
      <c r="O849" s="23"/>
      <c r="P849" s="3"/>
      <c r="Q849" s="42"/>
      <c r="R849" s="42"/>
      <c r="S849" s="3"/>
      <c r="T849" s="3" t="s">
        <v>409</v>
      </c>
      <c r="U849" s="3">
        <v>1.5</v>
      </c>
      <c r="V849" s="3">
        <v>1735</v>
      </c>
      <c r="W849" s="3">
        <v>3332</v>
      </c>
      <c r="X849" s="3"/>
      <c r="Y849" s="17">
        <v>3313</v>
      </c>
      <c r="Z849" s="3"/>
      <c r="AA849" s="3">
        <f t="shared" si="304"/>
        <v>2602.5</v>
      </c>
      <c r="AB849" s="3">
        <v>95000</v>
      </c>
      <c r="AC849" s="3"/>
      <c r="AD849" s="57">
        <f t="shared" si="303"/>
        <v>97602.5</v>
      </c>
      <c r="AE849" s="235"/>
      <c r="AF849" s="235"/>
      <c r="AG849" s="55" t="s">
        <v>34</v>
      </c>
    </row>
    <row r="850" spans="1:35" x14ac:dyDescent="0.2">
      <c r="A850" s="3">
        <v>45</v>
      </c>
      <c r="B850" s="3" t="s">
        <v>62</v>
      </c>
      <c r="C850" s="3">
        <v>20</v>
      </c>
      <c r="D850" s="17">
        <v>58409</v>
      </c>
      <c r="E850" s="3"/>
      <c r="F850" s="3"/>
      <c r="G850" s="3"/>
      <c r="H850" s="3"/>
      <c r="I850" s="3"/>
      <c r="J850" s="3"/>
      <c r="K850" s="3"/>
      <c r="L850" s="3"/>
      <c r="M850" s="3"/>
      <c r="N850" s="161">
        <v>30000</v>
      </c>
      <c r="O850" s="23"/>
      <c r="P850" s="3"/>
      <c r="Q850" s="42"/>
      <c r="R850" s="42"/>
      <c r="S850" s="3"/>
      <c r="T850" s="3" t="s">
        <v>409</v>
      </c>
      <c r="U850" s="3">
        <v>2</v>
      </c>
      <c r="V850" s="3">
        <v>1293</v>
      </c>
      <c r="W850" s="3">
        <v>3333</v>
      </c>
      <c r="X850" s="3"/>
      <c r="Y850" s="17">
        <v>3317</v>
      </c>
      <c r="Z850" s="3"/>
      <c r="AA850" s="3">
        <f t="shared" si="304"/>
        <v>2586</v>
      </c>
      <c r="AB850" s="3">
        <v>30000</v>
      </c>
      <c r="AC850" s="3"/>
      <c r="AD850" s="57">
        <f t="shared" si="303"/>
        <v>32586</v>
      </c>
      <c r="AE850" s="235"/>
      <c r="AF850" s="235"/>
      <c r="AG850" s="55" t="s">
        <v>40</v>
      </c>
    </row>
    <row r="851" spans="1:35" x14ac:dyDescent="0.2">
      <c r="A851" s="3">
        <v>46</v>
      </c>
      <c r="B851" s="3" t="s">
        <v>32</v>
      </c>
      <c r="C851" s="3">
        <v>20</v>
      </c>
      <c r="D851" s="17">
        <v>59193</v>
      </c>
      <c r="E851" s="3"/>
      <c r="F851" s="3"/>
      <c r="G851" s="3"/>
      <c r="H851" s="3"/>
      <c r="I851" s="3"/>
      <c r="J851" s="3"/>
      <c r="K851" s="3"/>
      <c r="L851" s="3"/>
      <c r="M851" s="3"/>
      <c r="N851" s="161">
        <v>39000</v>
      </c>
      <c r="O851" s="23"/>
      <c r="P851" s="3"/>
      <c r="Q851" s="42"/>
      <c r="R851" s="42"/>
      <c r="S851" s="3"/>
      <c r="T851" s="3" t="s">
        <v>410</v>
      </c>
      <c r="U851" s="3">
        <v>1.5</v>
      </c>
      <c r="V851" s="3">
        <v>1606</v>
      </c>
      <c r="W851" s="3">
        <v>3334</v>
      </c>
      <c r="X851" s="3"/>
      <c r="Y851" s="17">
        <v>3318</v>
      </c>
      <c r="Z851" s="3"/>
      <c r="AA851" s="3">
        <f t="shared" si="304"/>
        <v>2409</v>
      </c>
      <c r="AB851" s="3">
        <v>39000</v>
      </c>
      <c r="AC851" s="3"/>
      <c r="AD851" s="57">
        <f t="shared" si="303"/>
        <v>41409</v>
      </c>
      <c r="AE851" s="235"/>
      <c r="AF851" s="235"/>
      <c r="AG851" s="55" t="s">
        <v>40</v>
      </c>
    </row>
    <row r="852" spans="1:35" x14ac:dyDescent="0.2">
      <c r="A852" s="3">
        <v>47</v>
      </c>
      <c r="B852" s="3" t="s">
        <v>13</v>
      </c>
      <c r="C852" s="3">
        <v>20</v>
      </c>
      <c r="D852" s="17">
        <v>77117</v>
      </c>
      <c r="E852" s="3"/>
      <c r="F852" s="3"/>
      <c r="G852" s="3"/>
      <c r="H852" s="3"/>
      <c r="I852" s="3"/>
      <c r="J852" s="3"/>
      <c r="K852" s="3"/>
      <c r="L852" s="3"/>
      <c r="M852" s="3"/>
      <c r="N852" s="161">
        <v>53000</v>
      </c>
      <c r="O852" s="23"/>
      <c r="P852" s="3"/>
      <c r="Q852" s="42"/>
      <c r="R852" s="42"/>
      <c r="S852" s="3"/>
      <c r="T852" s="3" t="s">
        <v>410</v>
      </c>
      <c r="U852" s="3">
        <v>1</v>
      </c>
      <c r="V852" s="3">
        <v>1584</v>
      </c>
      <c r="W852" s="3">
        <v>3335</v>
      </c>
      <c r="X852" s="3"/>
      <c r="Y852" s="17">
        <v>3319</v>
      </c>
      <c r="Z852" s="3"/>
      <c r="AA852" s="3">
        <f t="shared" si="304"/>
        <v>1584</v>
      </c>
      <c r="AB852" s="3">
        <v>53000</v>
      </c>
      <c r="AC852" s="3"/>
      <c r="AD852" s="57">
        <f t="shared" si="303"/>
        <v>54584</v>
      </c>
      <c r="AE852" s="235"/>
      <c r="AF852" s="235"/>
      <c r="AG852" s="55" t="s">
        <v>40</v>
      </c>
    </row>
    <row r="853" spans="1:35" x14ac:dyDescent="0.2">
      <c r="A853" s="3">
        <v>48</v>
      </c>
      <c r="B853" s="3" t="s">
        <v>18</v>
      </c>
      <c r="C853" s="3">
        <v>21</v>
      </c>
      <c r="D853" s="17">
        <v>184461</v>
      </c>
      <c r="E853" s="3"/>
      <c r="F853" s="3"/>
      <c r="G853" s="3"/>
      <c r="H853" s="3"/>
      <c r="I853" s="3"/>
      <c r="J853" s="3"/>
      <c r="K853" s="3"/>
      <c r="L853" s="3"/>
      <c r="M853" s="3"/>
      <c r="N853" s="161">
        <v>138000</v>
      </c>
      <c r="O853" s="23"/>
      <c r="P853" s="3"/>
      <c r="Q853" s="42"/>
      <c r="R853" s="42"/>
      <c r="S853" s="3"/>
      <c r="T853" s="3" t="s">
        <v>411</v>
      </c>
      <c r="U853" s="3">
        <v>6.86</v>
      </c>
      <c r="V853" s="3">
        <v>1434</v>
      </c>
      <c r="W853" s="3">
        <v>3336</v>
      </c>
      <c r="X853" s="3"/>
      <c r="Y853" s="17">
        <v>3328</v>
      </c>
      <c r="Z853" s="3"/>
      <c r="AA853" s="3">
        <f t="shared" si="304"/>
        <v>9837.24</v>
      </c>
      <c r="AB853" s="161">
        <v>138000</v>
      </c>
      <c r="AC853" s="161"/>
      <c r="AD853" s="57">
        <f t="shared" si="303"/>
        <v>147837.24</v>
      </c>
      <c r="AE853" s="235"/>
      <c r="AF853" s="235"/>
      <c r="AG853" s="55" t="s">
        <v>40</v>
      </c>
    </row>
    <row r="854" spans="1:35" x14ac:dyDescent="0.2">
      <c r="A854" s="3">
        <v>49</v>
      </c>
      <c r="B854" s="3" t="s">
        <v>318</v>
      </c>
      <c r="C854" s="3">
        <v>20</v>
      </c>
      <c r="D854" s="17">
        <v>71404</v>
      </c>
      <c r="E854" s="3"/>
      <c r="F854" s="3"/>
      <c r="G854" s="3"/>
      <c r="H854" s="3"/>
      <c r="I854" s="3"/>
      <c r="J854" s="3"/>
      <c r="K854" s="3"/>
      <c r="L854" s="3"/>
      <c r="M854" s="3"/>
      <c r="N854" s="161">
        <v>36500</v>
      </c>
      <c r="O854" s="23"/>
      <c r="P854" s="3"/>
      <c r="Q854" s="42"/>
      <c r="R854" s="42"/>
      <c r="S854" s="3"/>
      <c r="T854" s="3" t="s">
        <v>412</v>
      </c>
      <c r="U854" s="3">
        <v>1</v>
      </c>
      <c r="V854" s="3">
        <v>1409</v>
      </c>
      <c r="W854" s="3">
        <v>3337</v>
      </c>
      <c r="X854" s="3"/>
      <c r="Y854" s="17">
        <v>3329</v>
      </c>
      <c r="Z854" s="3"/>
      <c r="AA854" s="3">
        <f t="shared" si="304"/>
        <v>1409</v>
      </c>
      <c r="AB854" s="3">
        <v>36500</v>
      </c>
      <c r="AC854" s="3"/>
      <c r="AD854" s="57">
        <f t="shared" si="303"/>
        <v>37909</v>
      </c>
      <c r="AE854" s="235"/>
      <c r="AF854" s="235"/>
      <c r="AG854" s="55" t="s">
        <v>40</v>
      </c>
    </row>
    <row r="855" spans="1:35" x14ac:dyDescent="0.2">
      <c r="A855" s="3">
        <v>50</v>
      </c>
      <c r="B855" s="3" t="s">
        <v>31</v>
      </c>
      <c r="C855" s="3">
        <v>20</v>
      </c>
      <c r="D855" s="17">
        <v>86577</v>
      </c>
      <c r="E855" s="3"/>
      <c r="F855" s="3"/>
      <c r="G855" s="3"/>
      <c r="H855" s="3"/>
      <c r="I855" s="3"/>
      <c r="J855" s="3"/>
      <c r="K855" s="3"/>
      <c r="L855" s="3"/>
      <c r="M855" s="3"/>
      <c r="N855" s="161">
        <v>58000</v>
      </c>
      <c r="O855" s="23"/>
      <c r="P855" s="3"/>
      <c r="Q855" s="42"/>
      <c r="R855" s="42"/>
      <c r="S855" s="3"/>
      <c r="T855" s="3" t="s">
        <v>412</v>
      </c>
      <c r="U855" s="3">
        <v>1</v>
      </c>
      <c r="V855" s="3">
        <v>1828</v>
      </c>
      <c r="W855" s="3">
        <v>3338</v>
      </c>
      <c r="X855" s="3"/>
      <c r="Y855" s="17">
        <v>3330</v>
      </c>
      <c r="Z855" s="3"/>
      <c r="AA855" s="3">
        <f t="shared" si="304"/>
        <v>1828</v>
      </c>
      <c r="AB855" s="3">
        <v>58000</v>
      </c>
      <c r="AC855" s="3"/>
      <c r="AD855" s="2">
        <f t="shared" si="303"/>
        <v>59828</v>
      </c>
      <c r="AE855" s="110"/>
      <c r="AF855" s="110"/>
      <c r="AG855" s="55" t="s">
        <v>40</v>
      </c>
    </row>
    <row r="856" spans="1:35" ht="15" x14ac:dyDescent="0.25">
      <c r="A856" s="3">
        <v>51</v>
      </c>
      <c r="B856" s="3" t="s">
        <v>26</v>
      </c>
      <c r="C856" s="3">
        <v>20</v>
      </c>
      <c r="D856" s="17">
        <v>96831</v>
      </c>
      <c r="E856" s="3"/>
      <c r="F856" s="3"/>
      <c r="G856" s="3"/>
      <c r="H856" s="3"/>
      <c r="I856" s="3"/>
      <c r="J856" s="3"/>
      <c r="K856" s="3"/>
      <c r="L856" s="3"/>
      <c r="M856" s="3"/>
      <c r="N856" s="161">
        <v>67000</v>
      </c>
      <c r="O856" s="23"/>
      <c r="P856" s="3"/>
      <c r="Q856" s="42"/>
      <c r="R856" s="42"/>
      <c r="S856" s="3"/>
      <c r="T856" s="3" t="s">
        <v>413</v>
      </c>
      <c r="U856" s="3">
        <v>3</v>
      </c>
      <c r="V856" s="3">
        <v>1537</v>
      </c>
      <c r="W856" s="3">
        <v>3339</v>
      </c>
      <c r="X856" s="3"/>
      <c r="Y856" s="30">
        <v>3336</v>
      </c>
      <c r="Z856" s="3"/>
      <c r="AA856" s="3">
        <f t="shared" ref="AA856:AA865" si="305">(U856*V856)</f>
        <v>4611</v>
      </c>
      <c r="AB856" s="3">
        <v>67000</v>
      </c>
      <c r="AC856" s="3"/>
      <c r="AD856" s="2">
        <f t="shared" si="303"/>
        <v>71611</v>
      </c>
      <c r="AE856" s="110"/>
      <c r="AF856" s="110"/>
      <c r="AG856" s="55" t="s">
        <v>40</v>
      </c>
    </row>
    <row r="857" spans="1:35" x14ac:dyDescent="0.2">
      <c r="A857" s="3">
        <v>52</v>
      </c>
      <c r="B857" s="147" t="s">
        <v>22</v>
      </c>
      <c r="C857" s="3">
        <v>20</v>
      </c>
      <c r="D857" s="17">
        <v>109404</v>
      </c>
      <c r="E857" s="3"/>
      <c r="F857" s="3"/>
      <c r="G857" s="3"/>
      <c r="H857" s="3"/>
      <c r="I857" s="3"/>
      <c r="J857" s="3"/>
      <c r="K857" s="3"/>
      <c r="L857" s="3"/>
      <c r="M857" s="3"/>
      <c r="N857" s="161">
        <v>69000</v>
      </c>
      <c r="O857" s="23"/>
      <c r="P857" s="3"/>
      <c r="Q857" s="42"/>
      <c r="R857" s="42"/>
      <c r="S857" s="3"/>
      <c r="T857" s="3" t="s">
        <v>413</v>
      </c>
      <c r="U857" s="3">
        <v>1.2</v>
      </c>
      <c r="V857" s="3">
        <v>1516</v>
      </c>
      <c r="W857" s="3">
        <v>3351</v>
      </c>
      <c r="X857" s="3"/>
      <c r="Y857" s="17">
        <v>3337</v>
      </c>
      <c r="Z857" s="3"/>
      <c r="AA857" s="3">
        <f t="shared" si="305"/>
        <v>1819.2</v>
      </c>
      <c r="AB857" s="3">
        <v>69000</v>
      </c>
      <c r="AC857" s="3"/>
      <c r="AD857" s="57">
        <f t="shared" si="303"/>
        <v>70819.199999999997</v>
      </c>
      <c r="AE857" s="235"/>
      <c r="AF857" s="235"/>
      <c r="AG857" s="55" t="s">
        <v>40</v>
      </c>
    </row>
    <row r="858" spans="1:35" x14ac:dyDescent="0.2">
      <c r="A858" s="3">
        <v>53</v>
      </c>
      <c r="B858" s="3" t="s">
        <v>17</v>
      </c>
      <c r="C858" s="3">
        <v>20</v>
      </c>
      <c r="D858" s="17">
        <v>70361</v>
      </c>
      <c r="E858" s="3"/>
      <c r="F858" s="3"/>
      <c r="G858" s="3"/>
      <c r="H858" s="3"/>
      <c r="I858" s="3"/>
      <c r="J858" s="3"/>
      <c r="K858" s="3"/>
      <c r="L858" s="3"/>
      <c r="M858" s="3"/>
      <c r="N858" s="161">
        <v>43000</v>
      </c>
      <c r="O858" s="23"/>
      <c r="P858" s="3"/>
      <c r="Q858" s="42"/>
      <c r="R858" s="42"/>
      <c r="S858" s="3"/>
      <c r="T858" s="3" t="s">
        <v>414</v>
      </c>
      <c r="U858" s="3">
        <v>1</v>
      </c>
      <c r="V858" s="3">
        <v>1675</v>
      </c>
      <c r="W858" s="3">
        <v>3350</v>
      </c>
      <c r="X858" s="3"/>
      <c r="Y858" s="17">
        <v>3343</v>
      </c>
      <c r="Z858" s="3"/>
      <c r="AA858" s="3">
        <f t="shared" si="305"/>
        <v>1675</v>
      </c>
      <c r="AB858" s="3">
        <v>43000</v>
      </c>
      <c r="AC858" s="3"/>
      <c r="AD858" s="2">
        <f t="shared" si="303"/>
        <v>44675</v>
      </c>
      <c r="AE858" s="110"/>
      <c r="AF858" s="110"/>
      <c r="AG858" s="55" t="s">
        <v>40</v>
      </c>
    </row>
    <row r="859" spans="1:35" x14ac:dyDescent="0.2">
      <c r="A859" s="3">
        <v>54</v>
      </c>
      <c r="B859" s="3" t="s">
        <v>14</v>
      </c>
      <c r="C859" s="3">
        <v>20</v>
      </c>
      <c r="D859" s="17">
        <v>94935</v>
      </c>
      <c r="E859" s="3"/>
      <c r="F859" s="3"/>
      <c r="G859" s="3"/>
      <c r="H859" s="3"/>
      <c r="I859" s="3"/>
      <c r="J859" s="3"/>
      <c r="K859" s="3"/>
      <c r="L859" s="3"/>
      <c r="M859" s="3"/>
      <c r="N859" s="161">
        <v>56000</v>
      </c>
      <c r="O859" s="23"/>
      <c r="P859" s="3"/>
      <c r="Q859" s="42"/>
      <c r="R859" s="42"/>
      <c r="S859" s="3"/>
      <c r="T859" s="3" t="s">
        <v>415</v>
      </c>
      <c r="U859" s="3">
        <v>0</v>
      </c>
      <c r="V859" s="3">
        <v>1409</v>
      </c>
      <c r="W859" s="3">
        <v>3354</v>
      </c>
      <c r="X859" s="3"/>
      <c r="Y859" s="17">
        <v>3347</v>
      </c>
      <c r="Z859" s="3"/>
      <c r="AA859" s="3">
        <f t="shared" si="305"/>
        <v>0</v>
      </c>
      <c r="AB859" s="3">
        <v>56000</v>
      </c>
      <c r="AC859" s="3"/>
      <c r="AD859" s="2">
        <f t="shared" si="303"/>
        <v>56000</v>
      </c>
      <c r="AE859" s="110"/>
      <c r="AF859" s="110"/>
      <c r="AG859" s="55" t="s">
        <v>40</v>
      </c>
    </row>
    <row r="860" spans="1:35" x14ac:dyDescent="0.2">
      <c r="A860" s="3">
        <v>55</v>
      </c>
      <c r="B860" s="197" t="s">
        <v>38</v>
      </c>
      <c r="C860" s="197">
        <v>9</v>
      </c>
      <c r="D860" s="158"/>
      <c r="E860" s="147"/>
      <c r="F860" s="147"/>
      <c r="G860" s="147"/>
      <c r="H860" s="147"/>
      <c r="I860" s="147"/>
      <c r="J860" s="147"/>
      <c r="K860" s="147"/>
      <c r="L860" s="147"/>
      <c r="M860" s="147"/>
      <c r="N860" s="158">
        <v>10500</v>
      </c>
      <c r="O860" s="147"/>
      <c r="P860" s="147"/>
      <c r="Q860" s="148"/>
      <c r="R860" s="148"/>
      <c r="S860" s="147"/>
      <c r="T860" s="147" t="s">
        <v>416</v>
      </c>
      <c r="U860" s="147">
        <v>1</v>
      </c>
      <c r="V860" s="147">
        <v>641</v>
      </c>
      <c r="W860" s="147">
        <v>3380</v>
      </c>
      <c r="X860" s="147"/>
      <c r="Y860" s="158">
        <v>3353</v>
      </c>
      <c r="Z860" s="147"/>
      <c r="AA860" s="147">
        <f t="shared" si="305"/>
        <v>641</v>
      </c>
      <c r="AB860" s="147">
        <v>10500</v>
      </c>
      <c r="AC860" s="147"/>
      <c r="AD860" s="2">
        <f t="shared" si="303"/>
        <v>11141</v>
      </c>
      <c r="AE860" s="110"/>
      <c r="AF860" s="110"/>
      <c r="AG860" s="55" t="s">
        <v>40</v>
      </c>
      <c r="AH860" s="149"/>
      <c r="AI860" s="149"/>
    </row>
    <row r="861" spans="1:35" x14ac:dyDescent="0.2">
      <c r="A861" s="3">
        <v>56</v>
      </c>
      <c r="B861" s="3" t="s">
        <v>35</v>
      </c>
      <c r="C861" s="3">
        <v>15</v>
      </c>
      <c r="D861" s="17">
        <v>20483</v>
      </c>
      <c r="E861" s="3"/>
      <c r="F861" s="3"/>
      <c r="G861" s="3"/>
      <c r="H861" s="3"/>
      <c r="I861" s="3"/>
      <c r="J861" s="3"/>
      <c r="K861" s="3"/>
      <c r="L861" s="3"/>
      <c r="M861" s="3"/>
      <c r="N861" s="161">
        <v>12000</v>
      </c>
      <c r="O861" s="23"/>
      <c r="P861" s="3"/>
      <c r="Q861" s="42"/>
      <c r="R861" s="42"/>
      <c r="S861" s="3"/>
      <c r="T861" s="3" t="s">
        <v>417</v>
      </c>
      <c r="U861" s="3">
        <v>1.25</v>
      </c>
      <c r="V861" s="3">
        <v>1103</v>
      </c>
      <c r="W861" s="3">
        <v>3367</v>
      </c>
      <c r="X861" s="3"/>
      <c r="Y861" s="17">
        <v>3357</v>
      </c>
      <c r="Z861" s="3"/>
      <c r="AA861" s="3">
        <f t="shared" si="305"/>
        <v>1378.75</v>
      </c>
      <c r="AB861" s="3">
        <v>12000</v>
      </c>
      <c r="AC861" s="3"/>
      <c r="AD861" s="57">
        <f t="shared" si="303"/>
        <v>13378.75</v>
      </c>
      <c r="AE861" s="235"/>
      <c r="AF861" s="235"/>
      <c r="AG861" s="55" t="s">
        <v>40</v>
      </c>
    </row>
    <row r="862" spans="1:35" x14ac:dyDescent="0.2">
      <c r="A862" s="3">
        <v>57</v>
      </c>
      <c r="B862" s="3" t="s">
        <v>318</v>
      </c>
      <c r="C862" s="3">
        <v>20</v>
      </c>
      <c r="D862" s="17">
        <v>71404</v>
      </c>
      <c r="E862" s="3"/>
      <c r="F862" s="3"/>
      <c r="G862" s="3"/>
      <c r="H862" s="3"/>
      <c r="I862" s="3"/>
      <c r="J862" s="3"/>
      <c r="K862" s="3"/>
      <c r="L862" s="3"/>
      <c r="M862" s="3"/>
      <c r="N862" s="161">
        <v>36500</v>
      </c>
      <c r="O862" s="23"/>
      <c r="P862" s="3"/>
      <c r="Q862" s="42"/>
      <c r="R862" s="42"/>
      <c r="S862" s="3"/>
      <c r="T862" s="3" t="s">
        <v>417</v>
      </c>
      <c r="U862" s="3">
        <v>1</v>
      </c>
      <c r="V862" s="3">
        <v>1320</v>
      </c>
      <c r="W862" s="3">
        <v>3368</v>
      </c>
      <c r="X862" s="3"/>
      <c r="Y862" s="17">
        <v>3358</v>
      </c>
      <c r="Z862" s="3"/>
      <c r="AA862" s="3">
        <f t="shared" si="305"/>
        <v>1320</v>
      </c>
      <c r="AB862" s="3">
        <v>36500</v>
      </c>
      <c r="AC862" s="3"/>
      <c r="AD862" s="2">
        <f t="shared" si="303"/>
        <v>37820</v>
      </c>
      <c r="AE862" s="110"/>
      <c r="AF862" s="110"/>
      <c r="AG862" s="55" t="s">
        <v>40</v>
      </c>
    </row>
    <row r="863" spans="1:35" x14ac:dyDescent="0.2">
      <c r="A863" s="3">
        <v>58</v>
      </c>
      <c r="B863" s="3" t="s">
        <v>31</v>
      </c>
      <c r="C863" s="3">
        <v>20</v>
      </c>
      <c r="D863" s="17">
        <v>86577</v>
      </c>
      <c r="E863" s="3"/>
      <c r="F863" s="3"/>
      <c r="G863" s="3"/>
      <c r="H863" s="3"/>
      <c r="I863" s="3"/>
      <c r="J863" s="3"/>
      <c r="K863" s="3"/>
      <c r="L863" s="3"/>
      <c r="M863" s="3"/>
      <c r="N863" s="161">
        <v>58000</v>
      </c>
      <c r="O863" s="23"/>
      <c r="P863" s="3"/>
      <c r="Q863" s="42"/>
      <c r="R863" s="42"/>
      <c r="S863" s="3"/>
      <c r="T863" s="3" t="s">
        <v>417</v>
      </c>
      <c r="U863" s="3">
        <v>1</v>
      </c>
      <c r="V863" s="3">
        <v>1325</v>
      </c>
      <c r="W863" s="3">
        <v>3369</v>
      </c>
      <c r="X863" s="3"/>
      <c r="Y863" s="17">
        <v>3359</v>
      </c>
      <c r="Z863" s="3"/>
      <c r="AA863" s="3">
        <f t="shared" si="305"/>
        <v>1325</v>
      </c>
      <c r="AB863" s="3">
        <v>58000</v>
      </c>
      <c r="AC863" s="3"/>
      <c r="AD863" s="2">
        <f t="shared" si="303"/>
        <v>59325</v>
      </c>
      <c r="AE863" s="110"/>
      <c r="AF863" s="110"/>
      <c r="AG863" s="55" t="s">
        <v>40</v>
      </c>
    </row>
    <row r="864" spans="1:35" x14ac:dyDescent="0.2">
      <c r="A864" s="3">
        <v>59</v>
      </c>
      <c r="B864" s="3" t="s">
        <v>15</v>
      </c>
      <c r="C864" s="3">
        <v>20</v>
      </c>
      <c r="D864" s="17">
        <v>121284</v>
      </c>
      <c r="E864" s="3"/>
      <c r="F864" s="3"/>
      <c r="G864" s="3"/>
      <c r="H864" s="3"/>
      <c r="I864" s="3"/>
      <c r="J864" s="3"/>
      <c r="K864" s="3"/>
      <c r="L864" s="3"/>
      <c r="M864" s="3"/>
      <c r="N864" s="161">
        <v>67000</v>
      </c>
      <c r="O864" s="23"/>
      <c r="P864" s="3"/>
      <c r="Q864" s="42"/>
      <c r="R864" s="42"/>
      <c r="S864" s="3"/>
      <c r="T864" s="3" t="s">
        <v>417</v>
      </c>
      <c r="U864" s="3">
        <v>1</v>
      </c>
      <c r="V864" s="3">
        <v>1581</v>
      </c>
      <c r="W864" s="3">
        <v>3370</v>
      </c>
      <c r="X864" s="3"/>
      <c r="Y864" s="17">
        <v>3360</v>
      </c>
      <c r="Z864" s="3"/>
      <c r="AA864" s="3">
        <f t="shared" si="305"/>
        <v>1581</v>
      </c>
      <c r="AB864" s="3">
        <v>67000</v>
      </c>
      <c r="AC864" s="3"/>
      <c r="AD864" s="2">
        <f t="shared" si="303"/>
        <v>68581</v>
      </c>
      <c r="AE864" s="110"/>
      <c r="AF864" s="110"/>
      <c r="AG864" s="55" t="s">
        <v>40</v>
      </c>
    </row>
    <row r="865" spans="1:36" x14ac:dyDescent="0.2">
      <c r="A865" s="3">
        <v>60</v>
      </c>
      <c r="B865" s="3" t="s">
        <v>7</v>
      </c>
      <c r="C865" s="3">
        <v>20</v>
      </c>
      <c r="D865" s="17">
        <v>163040</v>
      </c>
      <c r="E865" s="3"/>
      <c r="F865" s="3"/>
      <c r="G865" s="3"/>
      <c r="H865" s="3"/>
      <c r="I865" s="3"/>
      <c r="J865" s="3"/>
      <c r="K865" s="3"/>
      <c r="L865" s="3"/>
      <c r="M865" s="3"/>
      <c r="N865" s="161">
        <v>95000</v>
      </c>
      <c r="O865" s="23"/>
      <c r="P865" s="3"/>
      <c r="Q865" s="42"/>
      <c r="R865" s="42"/>
      <c r="S865" s="3"/>
      <c r="T865" s="3" t="s">
        <v>418</v>
      </c>
      <c r="U865" s="3">
        <v>1.5</v>
      </c>
      <c r="V865" s="3">
        <v>1575</v>
      </c>
      <c r="W865" s="3">
        <v>3355</v>
      </c>
      <c r="X865" s="3"/>
      <c r="Y865" s="17">
        <v>3370</v>
      </c>
      <c r="Z865" s="3"/>
      <c r="AA865" s="3">
        <f t="shared" si="305"/>
        <v>2362.5</v>
      </c>
      <c r="AB865" s="3">
        <v>95000</v>
      </c>
      <c r="AC865" s="3"/>
      <c r="AD865" s="57">
        <f t="shared" si="303"/>
        <v>97362.5</v>
      </c>
      <c r="AE865" s="235"/>
      <c r="AF865" s="235"/>
      <c r="AG865" s="55" t="s">
        <v>34</v>
      </c>
      <c r="AH865" s="123" t="s">
        <v>420</v>
      </c>
    </row>
    <row r="866" spans="1:36" x14ac:dyDescent="0.2">
      <c r="A866" s="3"/>
      <c r="B866" s="3"/>
      <c r="C866" s="3">
        <f>SUM(C806:C865)</f>
        <v>1152</v>
      </c>
      <c r="D866" s="17"/>
      <c r="E866" s="3"/>
      <c r="F866" s="3"/>
      <c r="G866" s="3"/>
      <c r="H866" s="3"/>
      <c r="I866" s="3"/>
      <c r="J866" s="3"/>
      <c r="K866" s="3"/>
      <c r="L866" s="3"/>
      <c r="M866" s="3"/>
      <c r="N866" s="161"/>
      <c r="O866" s="23"/>
      <c r="P866" s="3"/>
      <c r="Q866" s="42"/>
      <c r="R866" s="42"/>
      <c r="S866" s="3"/>
      <c r="T866" s="3"/>
      <c r="U866" s="3"/>
      <c r="V866" s="3"/>
      <c r="W866" s="3"/>
      <c r="X866" s="3"/>
      <c r="Y866" s="17"/>
      <c r="Z866" s="3"/>
      <c r="AA866" s="3"/>
      <c r="AB866" s="3"/>
      <c r="AC866" s="3"/>
      <c r="AD866" s="57">
        <f>SUM(AD806:AD865)</f>
        <v>3725205.83</v>
      </c>
      <c r="AE866" s="235"/>
      <c r="AF866" s="235"/>
      <c r="AH866" s="123">
        <v>3763070</v>
      </c>
      <c r="AI866" s="130">
        <f>AH866-AD866</f>
        <v>37864.169999999925</v>
      </c>
      <c r="AJ866" s="55" t="s">
        <v>419</v>
      </c>
    </row>
    <row r="867" spans="1:36" x14ac:dyDescent="0.2">
      <c r="A867" s="3"/>
      <c r="B867" s="3"/>
      <c r="C867" s="3"/>
      <c r="D867" s="17"/>
      <c r="E867" s="3"/>
      <c r="F867" s="3"/>
      <c r="G867" s="3"/>
      <c r="H867" s="3"/>
      <c r="I867" s="3"/>
      <c r="J867" s="3"/>
      <c r="K867" s="3"/>
      <c r="L867" s="3"/>
      <c r="M867" s="3"/>
      <c r="N867" s="161"/>
      <c r="O867" s="23"/>
      <c r="P867" s="3"/>
      <c r="Q867" s="42"/>
      <c r="R867" s="42"/>
      <c r="S867" s="3"/>
      <c r="T867" s="3"/>
      <c r="U867" s="3"/>
      <c r="V867" s="3"/>
      <c r="W867" s="3"/>
      <c r="X867" s="3"/>
      <c r="Y867" s="17"/>
      <c r="Z867" s="3"/>
      <c r="AA867" s="3"/>
      <c r="AB867" s="3"/>
      <c r="AC867" s="3"/>
      <c r="AD867" s="23"/>
      <c r="AE867" s="28"/>
      <c r="AF867" s="28"/>
    </row>
    <row r="868" spans="1:36" x14ac:dyDescent="0.2">
      <c r="A868" s="3"/>
      <c r="B868" s="157" t="s">
        <v>421</v>
      </c>
      <c r="C868" s="3"/>
      <c r="D868" s="17"/>
      <c r="E868" s="3"/>
      <c r="F868" s="3"/>
      <c r="G868" s="3"/>
      <c r="H868" s="3"/>
      <c r="I868" s="3"/>
      <c r="J868" s="3"/>
      <c r="K868" s="3"/>
      <c r="L868" s="3"/>
      <c r="M868" s="3"/>
      <c r="N868" s="161"/>
      <c r="O868" s="23"/>
      <c r="P868" s="3"/>
      <c r="Q868" s="42"/>
      <c r="R868" s="42"/>
      <c r="S868" s="3"/>
      <c r="T868" s="3"/>
      <c r="U868" s="3"/>
      <c r="V868" s="3"/>
      <c r="W868" s="3"/>
      <c r="X868" s="3"/>
      <c r="Y868" s="17"/>
      <c r="Z868" s="3"/>
      <c r="AA868" s="3"/>
      <c r="AB868" s="3"/>
      <c r="AC868" s="3"/>
      <c r="AD868" s="23"/>
      <c r="AE868" s="28"/>
      <c r="AF868" s="28"/>
      <c r="AH868" s="130"/>
    </row>
    <row r="869" spans="1:36" ht="38.25" x14ac:dyDescent="0.2">
      <c r="A869" s="144"/>
      <c r="B869" s="145" t="s">
        <v>0</v>
      </c>
      <c r="C869" s="145" t="s">
        <v>426</v>
      </c>
      <c r="D869" s="178" t="s">
        <v>126</v>
      </c>
      <c r="E869" s="3"/>
      <c r="F869" s="3"/>
      <c r="G869" s="3"/>
      <c r="H869" s="3"/>
      <c r="I869" s="3"/>
      <c r="J869" s="3"/>
      <c r="K869" s="3"/>
      <c r="L869" s="3"/>
      <c r="M869" s="3"/>
      <c r="N869" s="178" t="s">
        <v>340</v>
      </c>
      <c r="O869" s="23"/>
      <c r="P869" s="3"/>
      <c r="Q869" s="42"/>
      <c r="R869" s="42"/>
      <c r="S869" s="3"/>
      <c r="T869" s="145" t="s">
        <v>341</v>
      </c>
      <c r="U869" s="145" t="s">
        <v>345</v>
      </c>
      <c r="V869" s="145" t="s">
        <v>342</v>
      </c>
      <c r="W869" s="145" t="s">
        <v>348</v>
      </c>
      <c r="X869" s="145"/>
      <c r="Y869" s="209" t="s">
        <v>343</v>
      </c>
      <c r="Z869" s="145"/>
      <c r="AA869" s="145" t="s">
        <v>272</v>
      </c>
      <c r="AB869" s="145" t="s">
        <v>346</v>
      </c>
      <c r="AC869" s="145"/>
      <c r="AD869" s="63" t="s">
        <v>347</v>
      </c>
      <c r="AE869" s="234"/>
      <c r="AF869" s="234"/>
      <c r="AG869" s="55" t="s">
        <v>6</v>
      </c>
    </row>
    <row r="870" spans="1:36" x14ac:dyDescent="0.2">
      <c r="A870" s="3">
        <v>1</v>
      </c>
      <c r="B870" s="3" t="s">
        <v>62</v>
      </c>
      <c r="C870" s="3">
        <v>20</v>
      </c>
      <c r="D870" s="17">
        <v>58409</v>
      </c>
      <c r="E870" s="3"/>
      <c r="F870" s="3"/>
      <c r="G870" s="3"/>
      <c r="H870" s="3"/>
      <c r="I870" s="3"/>
      <c r="J870" s="3"/>
      <c r="K870" s="3"/>
      <c r="L870" s="3"/>
      <c r="M870" s="3"/>
      <c r="N870" s="161">
        <v>28500</v>
      </c>
      <c r="O870" s="23"/>
      <c r="P870" s="3"/>
      <c r="Q870" s="42"/>
      <c r="R870" s="42"/>
      <c r="S870" s="3"/>
      <c r="T870" s="3" t="s">
        <v>422</v>
      </c>
      <c r="U870" s="3">
        <v>2</v>
      </c>
      <c r="V870" s="3">
        <v>705</v>
      </c>
      <c r="W870" s="3">
        <v>3356</v>
      </c>
      <c r="X870" s="3"/>
      <c r="Y870" s="17">
        <v>3375</v>
      </c>
      <c r="Z870" s="3"/>
      <c r="AA870" s="3">
        <f>(U870*V870)</f>
        <v>1410</v>
      </c>
      <c r="AB870" s="15">
        <v>28500</v>
      </c>
      <c r="AC870" s="17"/>
      <c r="AD870" s="36">
        <f t="shared" ref="AD870" si="306">AA870+AB870</f>
        <v>29910</v>
      </c>
      <c r="AE870" s="232"/>
      <c r="AF870" s="232"/>
      <c r="AG870" s="55" t="s">
        <v>3</v>
      </c>
    </row>
    <row r="871" spans="1:36" ht="15" x14ac:dyDescent="0.25">
      <c r="A871" s="3">
        <v>2</v>
      </c>
      <c r="B871" s="3" t="s">
        <v>318</v>
      </c>
      <c r="C871" s="3">
        <v>20</v>
      </c>
      <c r="D871" s="17">
        <v>71404</v>
      </c>
      <c r="E871" s="3"/>
      <c r="F871" s="3"/>
      <c r="G871" s="3"/>
      <c r="H871" s="3"/>
      <c r="I871" s="3"/>
      <c r="J871" s="3"/>
      <c r="K871" s="3"/>
      <c r="L871" s="3"/>
      <c r="M871" s="3"/>
      <c r="N871" s="161">
        <v>35800</v>
      </c>
      <c r="O871" s="23"/>
      <c r="P871" s="3"/>
      <c r="Q871" s="42"/>
      <c r="R871" s="42"/>
      <c r="S871" s="3"/>
      <c r="T871" s="3" t="s">
        <v>422</v>
      </c>
      <c r="U871" s="3">
        <v>1</v>
      </c>
      <c r="V871" s="3">
        <v>1274</v>
      </c>
      <c r="W871" s="3">
        <v>3357</v>
      </c>
      <c r="X871" s="3"/>
      <c r="Y871" s="30">
        <v>3376</v>
      </c>
      <c r="Z871" s="3"/>
      <c r="AA871" s="3">
        <f t="shared" ref="AA871:AA875" si="307">(U871*V871)</f>
        <v>1274</v>
      </c>
      <c r="AB871" s="16">
        <v>35800</v>
      </c>
      <c r="AC871" s="161"/>
      <c r="AD871" s="36">
        <f t="shared" ref="AD871:AD915" si="308">AA871+AB871</f>
        <v>37074</v>
      </c>
      <c r="AE871" s="232"/>
      <c r="AF871" s="232"/>
      <c r="AG871" s="55" t="s">
        <v>3</v>
      </c>
    </row>
    <row r="872" spans="1:36" x14ac:dyDescent="0.2">
      <c r="A872" s="3">
        <v>3</v>
      </c>
      <c r="B872" s="3" t="s">
        <v>14</v>
      </c>
      <c r="C872" s="3">
        <v>20</v>
      </c>
      <c r="D872" s="17">
        <v>94935</v>
      </c>
      <c r="E872" s="3"/>
      <c r="F872" s="3"/>
      <c r="G872" s="3"/>
      <c r="H872" s="3"/>
      <c r="I872" s="3"/>
      <c r="J872" s="3"/>
      <c r="K872" s="3"/>
      <c r="L872" s="3"/>
      <c r="M872" s="3"/>
      <c r="N872" s="161">
        <v>55700</v>
      </c>
      <c r="O872" s="23"/>
      <c r="P872" s="3"/>
      <c r="Q872" s="42"/>
      <c r="R872" s="42"/>
      <c r="S872" s="3"/>
      <c r="T872" s="3" t="s">
        <v>422</v>
      </c>
      <c r="U872" s="3">
        <v>0</v>
      </c>
      <c r="V872" s="3">
        <v>1329</v>
      </c>
      <c r="W872" s="3">
        <v>3358</v>
      </c>
      <c r="X872" s="3"/>
      <c r="Y872" s="17">
        <v>3377</v>
      </c>
      <c r="Z872" s="3"/>
      <c r="AA872" s="3">
        <f t="shared" si="307"/>
        <v>0</v>
      </c>
      <c r="AB872" s="16">
        <v>55700</v>
      </c>
      <c r="AC872" s="161"/>
      <c r="AD872" s="36">
        <f t="shared" si="308"/>
        <v>55700</v>
      </c>
      <c r="AE872" s="232"/>
      <c r="AF872" s="232"/>
      <c r="AG872" s="55" t="s">
        <v>3</v>
      </c>
    </row>
    <row r="873" spans="1:36" x14ac:dyDescent="0.2">
      <c r="A873" s="3">
        <v>4</v>
      </c>
      <c r="B873" s="3" t="s">
        <v>18</v>
      </c>
      <c r="C873" s="3">
        <v>20</v>
      </c>
      <c r="D873" s="17">
        <v>184461</v>
      </c>
      <c r="E873" s="3"/>
      <c r="F873" s="3"/>
      <c r="G873" s="3"/>
      <c r="H873" s="3"/>
      <c r="I873" s="3"/>
      <c r="J873" s="3"/>
      <c r="K873" s="3"/>
      <c r="L873" s="3"/>
      <c r="M873" s="3"/>
      <c r="N873" s="161">
        <v>135000</v>
      </c>
      <c r="O873" s="23"/>
      <c r="P873" s="3"/>
      <c r="Q873" s="42"/>
      <c r="R873" s="42"/>
      <c r="S873" s="3"/>
      <c r="T873" s="3" t="s">
        <v>422</v>
      </c>
      <c r="U873" s="3">
        <v>6.86</v>
      </c>
      <c r="V873" s="3">
        <v>1426</v>
      </c>
      <c r="W873" s="3">
        <v>3359</v>
      </c>
      <c r="X873" s="3"/>
      <c r="Y873" s="17">
        <v>3378</v>
      </c>
      <c r="Z873" s="3"/>
      <c r="AA873" s="3">
        <f t="shared" si="307"/>
        <v>9782.36</v>
      </c>
      <c r="AB873" s="15">
        <v>135000</v>
      </c>
      <c r="AC873" s="17"/>
      <c r="AD873" s="36">
        <f t="shared" si="308"/>
        <v>144782.35999999999</v>
      </c>
      <c r="AE873" s="232"/>
      <c r="AF873" s="232"/>
      <c r="AG873" s="55" t="s">
        <v>3</v>
      </c>
    </row>
    <row r="874" spans="1:36" x14ac:dyDescent="0.2">
      <c r="A874" s="3">
        <v>5</v>
      </c>
      <c r="B874" s="3" t="s">
        <v>37</v>
      </c>
      <c r="C874" s="3">
        <v>20</v>
      </c>
      <c r="D874" s="198">
        <v>115275</v>
      </c>
      <c r="E874" s="3"/>
      <c r="F874" s="3"/>
      <c r="G874" s="3"/>
      <c r="H874" s="3"/>
      <c r="I874" s="3"/>
      <c r="J874" s="3"/>
      <c r="K874" s="3"/>
      <c r="L874" s="3"/>
      <c r="M874" s="3"/>
      <c r="N874" s="161">
        <v>83000</v>
      </c>
      <c r="O874" s="23"/>
      <c r="P874" s="3"/>
      <c r="Q874" s="42"/>
      <c r="R874" s="42"/>
      <c r="S874" s="3"/>
      <c r="T874" s="3" t="s">
        <v>423</v>
      </c>
      <c r="U874" s="3">
        <v>3</v>
      </c>
      <c r="V874" s="3">
        <v>1169</v>
      </c>
      <c r="W874" s="3">
        <v>3400</v>
      </c>
      <c r="X874" s="3"/>
      <c r="Y874" s="17">
        <v>3383</v>
      </c>
      <c r="Z874" s="3"/>
      <c r="AA874" s="3">
        <f t="shared" si="307"/>
        <v>3507</v>
      </c>
      <c r="AB874" s="15">
        <v>83000</v>
      </c>
      <c r="AC874" s="17"/>
      <c r="AD874" s="36">
        <f t="shared" si="308"/>
        <v>86507</v>
      </c>
      <c r="AE874" s="232"/>
      <c r="AF874" s="232"/>
      <c r="AG874" s="55" t="s">
        <v>3</v>
      </c>
    </row>
    <row r="875" spans="1:36" x14ac:dyDescent="0.2">
      <c r="A875" s="3">
        <v>6</v>
      </c>
      <c r="B875" s="3" t="s">
        <v>17</v>
      </c>
      <c r="C875" s="3">
        <v>20</v>
      </c>
      <c r="D875" s="198">
        <v>70361</v>
      </c>
      <c r="E875" s="3"/>
      <c r="F875" s="3"/>
      <c r="G875" s="3"/>
      <c r="H875" s="3"/>
      <c r="I875" s="3"/>
      <c r="J875" s="3"/>
      <c r="K875" s="3"/>
      <c r="L875" s="3"/>
      <c r="M875" s="3"/>
      <c r="N875" s="161">
        <v>40500</v>
      </c>
      <c r="O875" s="23"/>
      <c r="P875" s="3"/>
      <c r="Q875" s="42"/>
      <c r="R875" s="42"/>
      <c r="S875" s="3"/>
      <c r="T875" s="3" t="s">
        <v>424</v>
      </c>
      <c r="U875" s="3">
        <v>1</v>
      </c>
      <c r="V875" s="3">
        <v>1292</v>
      </c>
      <c r="W875" s="3">
        <v>3401</v>
      </c>
      <c r="X875" s="3"/>
      <c r="Y875" s="17">
        <v>3393</v>
      </c>
      <c r="Z875" s="3"/>
      <c r="AA875" s="3">
        <f t="shared" si="307"/>
        <v>1292</v>
      </c>
      <c r="AB875" s="15">
        <v>40500</v>
      </c>
      <c r="AC875" s="3"/>
      <c r="AD875" s="36">
        <f t="shared" si="308"/>
        <v>41792</v>
      </c>
      <c r="AE875" s="232"/>
      <c r="AF875" s="232"/>
      <c r="AG875" s="55" t="s">
        <v>3</v>
      </c>
    </row>
    <row r="876" spans="1:36" x14ac:dyDescent="0.2">
      <c r="A876" s="3">
        <v>7</v>
      </c>
      <c r="B876" s="3" t="s">
        <v>21</v>
      </c>
      <c r="C876" s="3">
        <v>20</v>
      </c>
      <c r="D876" s="17">
        <v>104420</v>
      </c>
      <c r="E876" s="3"/>
      <c r="F876" s="3"/>
      <c r="G876" s="3"/>
      <c r="H876" s="3"/>
      <c r="I876" s="3"/>
      <c r="J876" s="3"/>
      <c r="K876" s="3"/>
      <c r="L876" s="3"/>
      <c r="M876" s="3"/>
      <c r="N876" s="161">
        <v>79000</v>
      </c>
      <c r="O876" s="23"/>
      <c r="P876" s="3"/>
      <c r="Q876" s="42"/>
      <c r="R876" s="42"/>
      <c r="S876" s="3"/>
      <c r="T876" s="3" t="s">
        <v>425</v>
      </c>
      <c r="U876" s="3">
        <v>2.5</v>
      </c>
      <c r="V876" s="3">
        <v>1467</v>
      </c>
      <c r="W876" s="3">
        <v>3402</v>
      </c>
      <c r="X876" s="3"/>
      <c r="Y876" s="17">
        <v>3394</v>
      </c>
      <c r="Z876" s="3"/>
      <c r="AA876" s="3">
        <f>(U876*V876)+2000</f>
        <v>5667.5</v>
      </c>
      <c r="AB876" s="15">
        <v>79000</v>
      </c>
      <c r="AC876" s="3"/>
      <c r="AD876" s="36">
        <f t="shared" si="308"/>
        <v>84667.5</v>
      </c>
      <c r="AE876" s="232"/>
      <c r="AF876" s="232"/>
      <c r="AG876" s="55" t="s">
        <v>3</v>
      </c>
    </row>
    <row r="877" spans="1:36" x14ac:dyDescent="0.2">
      <c r="A877" s="3">
        <v>8</v>
      </c>
      <c r="B877" s="3" t="s">
        <v>349</v>
      </c>
      <c r="C877" s="3">
        <v>20</v>
      </c>
      <c r="D877" s="17">
        <v>143951</v>
      </c>
      <c r="E877" s="3"/>
      <c r="F877" s="3"/>
      <c r="G877" s="3"/>
      <c r="H877" s="3"/>
      <c r="I877" s="3"/>
      <c r="J877" s="3"/>
      <c r="K877" s="3"/>
      <c r="L877" s="3"/>
      <c r="M877" s="3"/>
      <c r="N877" s="161">
        <v>102000</v>
      </c>
      <c r="O877" s="23"/>
      <c r="P877" s="3"/>
      <c r="Q877" s="42"/>
      <c r="R877" s="42"/>
      <c r="S877" s="3"/>
      <c r="T877" s="3" t="s">
        <v>425</v>
      </c>
      <c r="U877" s="3">
        <v>3</v>
      </c>
      <c r="V877" s="3">
        <v>1224</v>
      </c>
      <c r="W877" s="3">
        <v>3403</v>
      </c>
      <c r="X877" s="3"/>
      <c r="Y877" s="17">
        <v>3395</v>
      </c>
      <c r="Z877" s="3"/>
      <c r="AA877" s="3">
        <f t="shared" ref="AA877:AA915" si="309">(U877*V877)</f>
        <v>3672</v>
      </c>
      <c r="AB877" s="15">
        <v>102000</v>
      </c>
      <c r="AC877" s="3"/>
      <c r="AD877" s="36">
        <f t="shared" si="308"/>
        <v>105672</v>
      </c>
      <c r="AE877" s="232"/>
      <c r="AF877" s="232"/>
      <c r="AG877" s="55" t="s">
        <v>3</v>
      </c>
    </row>
    <row r="878" spans="1:36" x14ac:dyDescent="0.2">
      <c r="A878" s="3">
        <v>9</v>
      </c>
      <c r="B878" s="3" t="s">
        <v>35</v>
      </c>
      <c r="C878" s="3">
        <v>9</v>
      </c>
      <c r="D878" s="17"/>
      <c r="E878" s="3"/>
      <c r="F878" s="3"/>
      <c r="G878" s="3"/>
      <c r="H878" s="3"/>
      <c r="I878" s="3"/>
      <c r="J878" s="3"/>
      <c r="K878" s="3"/>
      <c r="L878" s="3"/>
      <c r="M878" s="3"/>
      <c r="N878" s="161">
        <v>9500</v>
      </c>
      <c r="O878" s="23"/>
      <c r="P878" s="3"/>
      <c r="Q878" s="42"/>
      <c r="R878" s="42"/>
      <c r="S878" s="3"/>
      <c r="T878" s="3" t="s">
        <v>425</v>
      </c>
      <c r="U878" s="3">
        <v>1.25</v>
      </c>
      <c r="V878" s="3">
        <v>660</v>
      </c>
      <c r="W878" s="3">
        <v>3412</v>
      </c>
      <c r="X878" s="3"/>
      <c r="Y878" s="17">
        <v>3396</v>
      </c>
      <c r="Z878" s="3"/>
      <c r="AA878" s="3">
        <f t="shared" si="309"/>
        <v>825</v>
      </c>
      <c r="AB878" s="15">
        <v>9500</v>
      </c>
      <c r="AC878" s="3"/>
      <c r="AD878" s="36">
        <f t="shared" si="308"/>
        <v>10325</v>
      </c>
      <c r="AE878" s="232"/>
      <c r="AF878" s="232"/>
      <c r="AG878" s="55" t="s">
        <v>34</v>
      </c>
    </row>
    <row r="879" spans="1:36" x14ac:dyDescent="0.2">
      <c r="A879" s="3">
        <v>10</v>
      </c>
      <c r="B879" s="3" t="s">
        <v>33</v>
      </c>
      <c r="C879" s="3">
        <v>20</v>
      </c>
      <c r="D879" s="17">
        <v>38831</v>
      </c>
      <c r="E879" s="3"/>
      <c r="F879" s="3"/>
      <c r="G879" s="3"/>
      <c r="H879" s="3"/>
      <c r="I879" s="3"/>
      <c r="J879" s="3"/>
      <c r="K879" s="3"/>
      <c r="L879" s="3"/>
      <c r="M879" s="3"/>
      <c r="N879" s="161">
        <v>23000</v>
      </c>
      <c r="O879" s="23"/>
      <c r="P879" s="3"/>
      <c r="Q879" s="42"/>
      <c r="R879" s="42"/>
      <c r="S879" s="3"/>
      <c r="T879" s="3" t="s">
        <v>427</v>
      </c>
      <c r="U879" s="3">
        <v>1.9</v>
      </c>
      <c r="V879" s="3">
        <v>1334</v>
      </c>
      <c r="W879" s="3">
        <v>3445</v>
      </c>
      <c r="X879" s="3"/>
      <c r="Y879" s="17">
        <v>3401</v>
      </c>
      <c r="Z879" s="3"/>
      <c r="AA879" s="42">
        <f t="shared" si="309"/>
        <v>2534.6</v>
      </c>
      <c r="AB879" s="15">
        <v>23000</v>
      </c>
      <c r="AC879" s="3"/>
      <c r="AD879" s="36">
        <f t="shared" si="308"/>
        <v>25534.6</v>
      </c>
      <c r="AE879" s="232"/>
      <c r="AF879" s="232"/>
      <c r="AG879" s="55" t="s">
        <v>3</v>
      </c>
    </row>
    <row r="880" spans="1:36" x14ac:dyDescent="0.2">
      <c r="A880" s="3">
        <v>11</v>
      </c>
      <c r="B880" s="3" t="s">
        <v>78</v>
      </c>
      <c r="C880" s="3">
        <v>20</v>
      </c>
      <c r="D880" s="17">
        <v>138257</v>
      </c>
      <c r="E880" s="3"/>
      <c r="F880" s="3"/>
      <c r="G880" s="3"/>
      <c r="H880" s="3"/>
      <c r="I880" s="3"/>
      <c r="J880" s="3"/>
      <c r="K880" s="3"/>
      <c r="L880" s="3"/>
      <c r="M880" s="3"/>
      <c r="N880" s="161">
        <v>85000</v>
      </c>
      <c r="O880" s="23"/>
      <c r="P880" s="3"/>
      <c r="Q880" s="42"/>
      <c r="R880" s="42"/>
      <c r="S880" s="3"/>
      <c r="T880" s="3" t="s">
        <v>427</v>
      </c>
      <c r="U880" s="3">
        <v>3.25</v>
      </c>
      <c r="V880" s="3">
        <v>1844</v>
      </c>
      <c r="W880" s="3">
        <v>3404</v>
      </c>
      <c r="X880" s="3"/>
      <c r="Y880" s="17">
        <v>3403</v>
      </c>
      <c r="Z880" s="3"/>
      <c r="AA880" s="3">
        <f t="shared" si="309"/>
        <v>5993</v>
      </c>
      <c r="AB880" s="15">
        <v>85000</v>
      </c>
      <c r="AC880" s="3"/>
      <c r="AD880" s="36">
        <f t="shared" si="308"/>
        <v>90993</v>
      </c>
      <c r="AE880" s="232"/>
      <c r="AF880" s="232"/>
      <c r="AG880" s="55" t="s">
        <v>3</v>
      </c>
    </row>
    <row r="881" spans="1:36" x14ac:dyDescent="0.2">
      <c r="A881" s="3">
        <v>12</v>
      </c>
      <c r="B881" s="3" t="s">
        <v>318</v>
      </c>
      <c r="C881" s="3">
        <v>20</v>
      </c>
      <c r="D881" s="17">
        <v>71404</v>
      </c>
      <c r="E881" s="3"/>
      <c r="F881" s="3"/>
      <c r="G881" s="3"/>
      <c r="H881" s="3"/>
      <c r="I881" s="3"/>
      <c r="J881" s="3"/>
      <c r="K881" s="3"/>
      <c r="L881" s="3"/>
      <c r="M881" s="3"/>
      <c r="N881" s="161">
        <v>35800</v>
      </c>
      <c r="O881" s="23"/>
      <c r="P881" s="3"/>
      <c r="Q881" s="42"/>
      <c r="R881" s="42"/>
      <c r="S881" s="3"/>
      <c r="T881" s="3" t="s">
        <v>428</v>
      </c>
      <c r="U881" s="3">
        <v>1</v>
      </c>
      <c r="V881" s="3">
        <v>1140</v>
      </c>
      <c r="W881" s="3">
        <v>3440</v>
      </c>
      <c r="X881" s="3"/>
      <c r="Y881" s="17">
        <v>3407</v>
      </c>
      <c r="Z881" s="3"/>
      <c r="AA881" s="3">
        <f t="shared" si="309"/>
        <v>1140</v>
      </c>
      <c r="AB881" s="15">
        <v>35800</v>
      </c>
      <c r="AC881" s="3"/>
      <c r="AD881" s="36">
        <f t="shared" si="308"/>
        <v>36940</v>
      </c>
      <c r="AE881" s="232"/>
      <c r="AF881" s="232"/>
      <c r="AG881" s="55" t="s">
        <v>3</v>
      </c>
    </row>
    <row r="882" spans="1:36" x14ac:dyDescent="0.2">
      <c r="A882" s="3">
        <v>13</v>
      </c>
      <c r="B882" s="3" t="s">
        <v>15</v>
      </c>
      <c r="C882" s="3">
        <v>20</v>
      </c>
      <c r="D882" s="17">
        <v>121284</v>
      </c>
      <c r="E882" s="3"/>
      <c r="F882" s="3"/>
      <c r="G882" s="3"/>
      <c r="H882" s="3"/>
      <c r="I882" s="3"/>
      <c r="J882" s="3"/>
      <c r="K882" s="3"/>
      <c r="L882" s="3"/>
      <c r="M882" s="3"/>
      <c r="N882" s="161">
        <v>67000</v>
      </c>
      <c r="O882" s="23"/>
      <c r="P882" s="3"/>
      <c r="Q882" s="42"/>
      <c r="R882" s="42"/>
      <c r="S882" s="3"/>
      <c r="T882" s="3" t="s">
        <v>428</v>
      </c>
      <c r="U882" s="3">
        <v>1</v>
      </c>
      <c r="V882" s="3">
        <v>1459</v>
      </c>
      <c r="W882" s="3">
        <v>3441</v>
      </c>
      <c r="X882" s="3"/>
      <c r="Y882" s="17">
        <v>3408</v>
      </c>
      <c r="Z882" s="3"/>
      <c r="AA882" s="3">
        <f t="shared" si="309"/>
        <v>1459</v>
      </c>
      <c r="AB882" s="15">
        <v>67000</v>
      </c>
      <c r="AC882" s="3"/>
      <c r="AD882" s="36">
        <f t="shared" si="308"/>
        <v>68459</v>
      </c>
      <c r="AE882" s="232"/>
      <c r="AF882" s="232"/>
      <c r="AG882" s="55" t="s">
        <v>3</v>
      </c>
    </row>
    <row r="883" spans="1:36" x14ac:dyDescent="0.2">
      <c r="A883" s="3">
        <v>14</v>
      </c>
      <c r="B883" s="3" t="s">
        <v>353</v>
      </c>
      <c r="C883" s="3">
        <v>15</v>
      </c>
      <c r="D883" s="17">
        <v>90968</v>
      </c>
      <c r="E883" s="3"/>
      <c r="F883" s="3"/>
      <c r="G883" s="3"/>
      <c r="H883" s="3"/>
      <c r="I883" s="3"/>
      <c r="J883" s="3"/>
      <c r="K883" s="3"/>
      <c r="L883" s="3"/>
      <c r="M883" s="3"/>
      <c r="N883" s="161">
        <v>70000</v>
      </c>
      <c r="O883" s="23"/>
      <c r="P883" s="3"/>
      <c r="Q883" s="42"/>
      <c r="R883" s="42"/>
      <c r="S883" s="3"/>
      <c r="T883" s="3" t="s">
        <v>429</v>
      </c>
      <c r="U883" s="3">
        <v>1</v>
      </c>
      <c r="V883" s="3">
        <v>1180</v>
      </c>
      <c r="W883" s="3">
        <v>3442</v>
      </c>
      <c r="X883" s="3"/>
      <c r="Y883" s="17">
        <v>3415</v>
      </c>
      <c r="Z883" s="3"/>
      <c r="AA883" s="3">
        <f t="shared" si="309"/>
        <v>1180</v>
      </c>
      <c r="AB883" s="15">
        <v>70000</v>
      </c>
      <c r="AC883" s="3"/>
      <c r="AD883" s="36">
        <f t="shared" si="308"/>
        <v>71180</v>
      </c>
      <c r="AE883" s="232"/>
      <c r="AF883" s="232"/>
      <c r="AG883" s="55" t="s">
        <v>40</v>
      </c>
    </row>
    <row r="884" spans="1:36" x14ac:dyDescent="0.2">
      <c r="A884" s="3">
        <v>15</v>
      </c>
      <c r="B884" s="3" t="s">
        <v>62</v>
      </c>
      <c r="C884" s="3">
        <v>20</v>
      </c>
      <c r="D884" s="17">
        <v>58409</v>
      </c>
      <c r="E884" s="3"/>
      <c r="F884" s="3"/>
      <c r="G884" s="3"/>
      <c r="H884" s="3"/>
      <c r="I884" s="3"/>
      <c r="J884" s="3"/>
      <c r="K884" s="3"/>
      <c r="L884" s="3"/>
      <c r="M884" s="3"/>
      <c r="N884" s="161">
        <v>30000</v>
      </c>
      <c r="O884" s="23"/>
      <c r="P884" s="3"/>
      <c r="Q884" s="42"/>
      <c r="R884" s="42"/>
      <c r="S884" s="3"/>
      <c r="T884" s="3" t="s">
        <v>429</v>
      </c>
      <c r="U884" s="3">
        <v>2</v>
      </c>
      <c r="V884" s="3">
        <v>1290</v>
      </c>
      <c r="W884" s="3">
        <v>3443</v>
      </c>
      <c r="X884" s="3"/>
      <c r="Y884" s="17">
        <v>3416</v>
      </c>
      <c r="Z884" s="3"/>
      <c r="AA884" s="3">
        <f t="shared" si="309"/>
        <v>2580</v>
      </c>
      <c r="AB884" s="15">
        <v>30000</v>
      </c>
      <c r="AC884" s="3"/>
      <c r="AD884" s="36">
        <f t="shared" si="308"/>
        <v>32580</v>
      </c>
      <c r="AE884" s="232"/>
      <c r="AF884" s="232"/>
      <c r="AG884" s="55" t="s">
        <v>40</v>
      </c>
    </row>
    <row r="885" spans="1:36" x14ac:dyDescent="0.2">
      <c r="A885" s="3">
        <v>16</v>
      </c>
      <c r="B885" s="3" t="s">
        <v>18</v>
      </c>
      <c r="C885" s="3">
        <v>20</v>
      </c>
      <c r="D885" s="17">
        <v>184461</v>
      </c>
      <c r="E885" s="3"/>
      <c r="F885" s="3"/>
      <c r="G885" s="3"/>
      <c r="H885" s="3"/>
      <c r="I885" s="3"/>
      <c r="J885" s="3"/>
      <c r="K885" s="3"/>
      <c r="L885" s="3"/>
      <c r="M885" s="3"/>
      <c r="N885" s="161">
        <v>138000</v>
      </c>
      <c r="O885" s="23"/>
      <c r="P885" s="3"/>
      <c r="Q885" s="42"/>
      <c r="R885" s="42"/>
      <c r="S885" s="3"/>
      <c r="T885" s="3" t="s">
        <v>429</v>
      </c>
      <c r="U885" s="3">
        <v>6.86</v>
      </c>
      <c r="V885" s="3">
        <v>1408</v>
      </c>
      <c r="W885" s="3">
        <v>3444</v>
      </c>
      <c r="X885" s="3"/>
      <c r="Y885" s="17">
        <v>3417</v>
      </c>
      <c r="Z885" s="3"/>
      <c r="AA885" s="3">
        <f t="shared" si="309"/>
        <v>9658.880000000001</v>
      </c>
      <c r="AB885" s="15">
        <v>138000</v>
      </c>
      <c r="AC885" s="3"/>
      <c r="AD885" s="36">
        <f t="shared" si="308"/>
        <v>147658.88</v>
      </c>
      <c r="AE885" s="232"/>
      <c r="AF885" s="232"/>
      <c r="AG885" s="55" t="s">
        <v>40</v>
      </c>
    </row>
    <row r="886" spans="1:36" x14ac:dyDescent="0.2">
      <c r="A886" s="3">
        <v>17</v>
      </c>
      <c r="B886" s="3" t="s">
        <v>7</v>
      </c>
      <c r="C886" s="3">
        <v>20</v>
      </c>
      <c r="D886" s="17">
        <v>163040</v>
      </c>
      <c r="E886" s="3"/>
      <c r="F886" s="3"/>
      <c r="G886" s="3"/>
      <c r="H886" s="3"/>
      <c r="I886" s="3"/>
      <c r="J886" s="3"/>
      <c r="K886" s="3"/>
      <c r="L886" s="3"/>
      <c r="M886" s="3"/>
      <c r="N886" s="161">
        <v>93000</v>
      </c>
      <c r="O886" s="23"/>
      <c r="P886" s="3"/>
      <c r="Q886" s="42"/>
      <c r="R886" s="42"/>
      <c r="S886" s="3"/>
      <c r="T886" s="3" t="s">
        <v>430</v>
      </c>
      <c r="U886" s="3">
        <v>1.5</v>
      </c>
      <c r="V886" s="3">
        <v>1341</v>
      </c>
      <c r="W886" s="3">
        <v>3453</v>
      </c>
      <c r="X886" s="3"/>
      <c r="Y886" s="17">
        <v>3425</v>
      </c>
      <c r="Z886" s="3"/>
      <c r="AA886" s="3">
        <f t="shared" si="309"/>
        <v>2011.5</v>
      </c>
      <c r="AB886" s="15">
        <v>93000</v>
      </c>
      <c r="AC886" s="3"/>
      <c r="AD886" s="36">
        <f t="shared" si="308"/>
        <v>95011.5</v>
      </c>
      <c r="AE886" s="232"/>
      <c r="AF886" s="232"/>
      <c r="AG886" s="55" t="s">
        <v>34</v>
      </c>
    </row>
    <row r="887" spans="1:36" x14ac:dyDescent="0.2">
      <c r="A887" s="3">
        <v>18</v>
      </c>
      <c r="B887" s="3" t="s">
        <v>318</v>
      </c>
      <c r="C887" s="3">
        <v>20</v>
      </c>
      <c r="D887" s="17">
        <v>71404</v>
      </c>
      <c r="E887" s="3"/>
      <c r="F887" s="3"/>
      <c r="G887" s="3"/>
      <c r="H887" s="3"/>
      <c r="I887" s="3"/>
      <c r="J887" s="3"/>
      <c r="K887" s="3"/>
      <c r="L887" s="3"/>
      <c r="M887" s="3"/>
      <c r="N887" s="161">
        <v>36500</v>
      </c>
      <c r="O887" s="23"/>
      <c r="P887" s="3"/>
      <c r="Q887" s="42"/>
      <c r="R887" s="42"/>
      <c r="S887" s="3"/>
      <c r="T887" s="3" t="s">
        <v>430</v>
      </c>
      <c r="U887" s="3">
        <v>1</v>
      </c>
      <c r="V887" s="3">
        <v>1131</v>
      </c>
      <c r="W887" s="3">
        <v>3454</v>
      </c>
      <c r="X887" s="3"/>
      <c r="Y887" s="17">
        <v>3426</v>
      </c>
      <c r="Z887" s="3"/>
      <c r="AA887" s="3">
        <f t="shared" si="309"/>
        <v>1131</v>
      </c>
      <c r="AB887" s="15">
        <v>36500</v>
      </c>
      <c r="AC887" s="3"/>
      <c r="AD887" s="23">
        <f t="shared" si="308"/>
        <v>37631</v>
      </c>
      <c r="AE887" s="28"/>
      <c r="AF887" s="28"/>
      <c r="AG887" s="55" t="s">
        <v>40</v>
      </c>
    </row>
    <row r="888" spans="1:36" x14ac:dyDescent="0.2">
      <c r="A888" s="3">
        <v>19</v>
      </c>
      <c r="B888" s="3" t="s">
        <v>7</v>
      </c>
      <c r="C888" s="3">
        <v>20</v>
      </c>
      <c r="D888" s="17">
        <v>163040</v>
      </c>
      <c r="E888" s="3"/>
      <c r="F888" s="3"/>
      <c r="G888" s="3"/>
      <c r="H888" s="3"/>
      <c r="I888" s="3"/>
      <c r="J888" s="3"/>
      <c r="K888" s="3"/>
      <c r="L888" s="3"/>
      <c r="M888" s="3"/>
      <c r="N888" s="161">
        <v>93000</v>
      </c>
      <c r="O888" s="23"/>
      <c r="P888" s="3"/>
      <c r="Q888" s="42"/>
      <c r="R888" s="42"/>
      <c r="S888" s="3"/>
      <c r="T888" s="3" t="s">
        <v>430</v>
      </c>
      <c r="U888" s="3">
        <v>1.5</v>
      </c>
      <c r="V888" s="3">
        <v>1492</v>
      </c>
      <c r="W888" s="3">
        <v>3455</v>
      </c>
      <c r="X888" s="3"/>
      <c r="Y888" s="17">
        <v>3427</v>
      </c>
      <c r="Z888" s="3"/>
      <c r="AA888" s="3">
        <f t="shared" si="309"/>
        <v>2238</v>
      </c>
      <c r="AB888" s="15">
        <v>93000</v>
      </c>
      <c r="AC888" s="3"/>
      <c r="AD888" s="23">
        <f t="shared" si="308"/>
        <v>95238</v>
      </c>
      <c r="AE888" s="28"/>
      <c r="AF888" s="28"/>
      <c r="AG888" s="55" t="s">
        <v>34</v>
      </c>
    </row>
    <row r="889" spans="1:36" x14ac:dyDescent="0.2">
      <c r="A889" s="3">
        <v>20</v>
      </c>
      <c r="B889" s="3" t="s">
        <v>13</v>
      </c>
      <c r="C889" s="3">
        <v>15</v>
      </c>
      <c r="D889" s="17">
        <v>57838</v>
      </c>
      <c r="E889" s="3"/>
      <c r="F889" s="3"/>
      <c r="G889" s="3"/>
      <c r="H889" s="3"/>
      <c r="I889" s="3"/>
      <c r="J889" s="3"/>
      <c r="K889" s="3"/>
      <c r="L889" s="3"/>
      <c r="M889" s="3"/>
      <c r="N889" s="161">
        <v>48000</v>
      </c>
      <c r="O889" s="23"/>
      <c r="P889" s="3"/>
      <c r="Q889" s="42"/>
      <c r="R889" s="42"/>
      <c r="S889" s="3"/>
      <c r="T889" s="3" t="s">
        <v>430</v>
      </c>
      <c r="U889" s="3">
        <v>1</v>
      </c>
      <c r="V889" s="3">
        <v>1053</v>
      </c>
      <c r="W889" s="3">
        <v>3456</v>
      </c>
      <c r="X889" s="3"/>
      <c r="Y889" s="17">
        <v>3428</v>
      </c>
      <c r="Z889" s="3"/>
      <c r="AA889" s="3">
        <f>(U889*V889)</f>
        <v>1053</v>
      </c>
      <c r="AB889" s="15">
        <v>48000</v>
      </c>
      <c r="AC889" s="3"/>
      <c r="AD889" s="23">
        <f t="shared" si="308"/>
        <v>49053</v>
      </c>
      <c r="AE889" s="28"/>
      <c r="AF889" s="28"/>
      <c r="AG889" s="55" t="s">
        <v>40</v>
      </c>
      <c r="AH889" s="211"/>
    </row>
    <row r="890" spans="1:36" x14ac:dyDescent="0.2">
      <c r="A890" s="3">
        <v>21</v>
      </c>
      <c r="B890" s="3" t="s">
        <v>14</v>
      </c>
      <c r="C890" s="3">
        <v>15</v>
      </c>
      <c r="D890" s="17">
        <v>71201</v>
      </c>
      <c r="E890" s="3"/>
      <c r="F890" s="3"/>
      <c r="G890" s="3"/>
      <c r="H890" s="3"/>
      <c r="I890" s="3"/>
      <c r="J890" s="3"/>
      <c r="K890" s="3"/>
      <c r="L890" s="3"/>
      <c r="M890" s="3"/>
      <c r="N890" s="161">
        <v>45000</v>
      </c>
      <c r="O890" s="23"/>
      <c r="P890" s="3"/>
      <c r="Q890" s="42"/>
      <c r="R890" s="42"/>
      <c r="S890" s="3"/>
      <c r="T890" s="3" t="s">
        <v>431</v>
      </c>
      <c r="U890" s="3">
        <v>0</v>
      </c>
      <c r="V890" s="3">
        <v>983</v>
      </c>
      <c r="W890" s="3">
        <v>3457</v>
      </c>
      <c r="X890" s="3"/>
      <c r="Y890" s="17">
        <v>3429</v>
      </c>
      <c r="Z890" s="3"/>
      <c r="AA890" s="3">
        <f t="shared" si="309"/>
        <v>0</v>
      </c>
      <c r="AB890" s="15">
        <v>45000</v>
      </c>
      <c r="AC890" s="3"/>
      <c r="AD890" s="23">
        <f t="shared" si="308"/>
        <v>45000</v>
      </c>
      <c r="AE890" s="28"/>
      <c r="AF890" s="28"/>
      <c r="AG890" s="55" t="s">
        <v>40</v>
      </c>
    </row>
    <row r="891" spans="1:36" x14ac:dyDescent="0.2">
      <c r="A891" s="3">
        <v>22</v>
      </c>
      <c r="B891" s="3" t="s">
        <v>65</v>
      </c>
      <c r="C891" s="3">
        <v>15</v>
      </c>
      <c r="D891" s="17">
        <v>74167</v>
      </c>
      <c r="E891" s="3"/>
      <c r="F891" s="3"/>
      <c r="G891" s="3"/>
      <c r="H891" s="3"/>
      <c r="I891" s="3"/>
      <c r="J891" s="3"/>
      <c r="K891" s="3"/>
      <c r="L891" s="3"/>
      <c r="M891" s="3"/>
      <c r="N891" s="161">
        <v>53000</v>
      </c>
      <c r="O891" s="23"/>
      <c r="P891" s="3"/>
      <c r="Q891" s="42"/>
      <c r="R891" s="42"/>
      <c r="S891" s="3"/>
      <c r="T891" s="3" t="s">
        <v>431</v>
      </c>
      <c r="U891" s="3">
        <v>1.9</v>
      </c>
      <c r="V891" s="3">
        <v>980</v>
      </c>
      <c r="W891" s="3">
        <v>3510</v>
      </c>
      <c r="X891" s="3"/>
      <c r="Y891" s="17">
        <v>3430</v>
      </c>
      <c r="Z891" s="3"/>
      <c r="AA891" s="3">
        <f>(U891*V891)</f>
        <v>1862</v>
      </c>
      <c r="AB891" s="15">
        <v>53000</v>
      </c>
      <c r="AC891" s="3"/>
      <c r="AD891" s="23">
        <f t="shared" si="308"/>
        <v>54862</v>
      </c>
      <c r="AE891" s="28"/>
      <c r="AF891" s="28"/>
      <c r="AG891" s="55" t="s">
        <v>40</v>
      </c>
      <c r="AH891" s="123"/>
    </row>
    <row r="892" spans="1:36" x14ac:dyDescent="0.2">
      <c r="A892" s="3">
        <v>23</v>
      </c>
      <c r="B892" s="3" t="s">
        <v>31</v>
      </c>
      <c r="C892" s="3">
        <v>20</v>
      </c>
      <c r="D892" s="17">
        <v>86577</v>
      </c>
      <c r="E892" s="3"/>
      <c r="F892" s="3"/>
      <c r="G892" s="3"/>
      <c r="H892" s="3"/>
      <c r="I892" s="3"/>
      <c r="J892" s="3"/>
      <c r="K892" s="3"/>
      <c r="L892" s="3"/>
      <c r="M892" s="3"/>
      <c r="N892" s="161">
        <v>58000</v>
      </c>
      <c r="O892" s="23"/>
      <c r="P892" s="3"/>
      <c r="Q892" s="42"/>
      <c r="R892" s="42"/>
      <c r="S892" s="3"/>
      <c r="T892" s="3" t="s">
        <v>432</v>
      </c>
      <c r="U892" s="3">
        <v>1</v>
      </c>
      <c r="V892" s="3">
        <v>1555</v>
      </c>
      <c r="W892" s="3">
        <v>3458</v>
      </c>
      <c r="X892" s="3"/>
      <c r="Y892" s="17">
        <v>3431</v>
      </c>
      <c r="Z892" s="3"/>
      <c r="AA892" s="3">
        <f t="shared" si="309"/>
        <v>1555</v>
      </c>
      <c r="AB892" s="15">
        <v>58000</v>
      </c>
      <c r="AC892" s="3"/>
      <c r="AD892" s="23">
        <f t="shared" si="308"/>
        <v>59555</v>
      </c>
      <c r="AE892" s="28"/>
      <c r="AF892" s="28"/>
      <c r="AG892" s="55" t="s">
        <v>40</v>
      </c>
    </row>
    <row r="893" spans="1:36" x14ac:dyDescent="0.2">
      <c r="A893" s="3">
        <v>24</v>
      </c>
      <c r="B893" s="3" t="s">
        <v>17</v>
      </c>
      <c r="C893" s="3">
        <v>20</v>
      </c>
      <c r="D893" s="17">
        <v>70361</v>
      </c>
      <c r="E893" s="3"/>
      <c r="F893" s="3"/>
      <c r="G893" s="3"/>
      <c r="H893" s="3"/>
      <c r="I893" s="3"/>
      <c r="J893" s="3"/>
      <c r="K893" s="3"/>
      <c r="L893" s="3"/>
      <c r="M893" s="3"/>
      <c r="N893" s="161">
        <v>40500</v>
      </c>
      <c r="O893" s="23"/>
      <c r="P893" s="3"/>
      <c r="Q893" s="42"/>
      <c r="R893" s="42"/>
      <c r="S893" s="3"/>
      <c r="T893" s="3" t="s">
        <v>432</v>
      </c>
      <c r="U893" s="3">
        <v>1</v>
      </c>
      <c r="V893" s="3">
        <v>1566</v>
      </c>
      <c r="W893" s="3">
        <v>3459</v>
      </c>
      <c r="X893" s="3"/>
      <c r="Y893" s="17">
        <v>3432</v>
      </c>
      <c r="Z893" s="3"/>
      <c r="AA893" s="3">
        <f t="shared" si="309"/>
        <v>1566</v>
      </c>
      <c r="AB893" s="15">
        <v>40500</v>
      </c>
      <c r="AC893" s="3"/>
      <c r="AD893" s="23">
        <f t="shared" si="308"/>
        <v>42066</v>
      </c>
      <c r="AE893" s="28"/>
      <c r="AF893" s="28"/>
      <c r="AG893" s="55" t="s">
        <v>3</v>
      </c>
    </row>
    <row r="894" spans="1:36" x14ac:dyDescent="0.2">
      <c r="A894" s="3">
        <v>25</v>
      </c>
      <c r="B894" s="3" t="s">
        <v>12</v>
      </c>
      <c r="C894" s="3">
        <v>9</v>
      </c>
      <c r="D894" s="17"/>
      <c r="E894" s="3"/>
      <c r="F894" s="3"/>
      <c r="G894" s="3"/>
      <c r="H894" s="3"/>
      <c r="I894" s="3"/>
      <c r="J894" s="3"/>
      <c r="K894" s="3"/>
      <c r="L894" s="3"/>
      <c r="M894" s="3"/>
      <c r="N894" s="161">
        <v>10500</v>
      </c>
      <c r="O894" s="23"/>
      <c r="P894" s="3"/>
      <c r="Q894" s="42"/>
      <c r="R894" s="42"/>
      <c r="S894" s="3"/>
      <c r="T894" s="3" t="s">
        <v>433</v>
      </c>
      <c r="U894" s="3">
        <v>1</v>
      </c>
      <c r="V894" s="3">
        <v>570</v>
      </c>
      <c r="W894" s="3">
        <v>3511</v>
      </c>
      <c r="X894" s="3"/>
      <c r="Y894" s="17">
        <v>3444</v>
      </c>
      <c r="Z894" s="3"/>
      <c r="AA894" s="3">
        <f t="shared" ref="AA894:AA900" si="310">(U894*V894)</f>
        <v>570</v>
      </c>
      <c r="AB894" s="16">
        <v>10500</v>
      </c>
      <c r="AC894" s="161"/>
      <c r="AD894" s="36">
        <f t="shared" si="308"/>
        <v>11070</v>
      </c>
      <c r="AE894" s="232"/>
      <c r="AF894" s="232"/>
      <c r="AG894" s="55" t="s">
        <v>34</v>
      </c>
    </row>
    <row r="895" spans="1:36" x14ac:dyDescent="0.2">
      <c r="A895" s="3">
        <v>26</v>
      </c>
      <c r="B895" s="3" t="s">
        <v>35</v>
      </c>
      <c r="C895" s="3">
        <v>9</v>
      </c>
      <c r="D895" s="17"/>
      <c r="E895" s="3"/>
      <c r="F895" s="3"/>
      <c r="G895" s="3"/>
      <c r="H895" s="3"/>
      <c r="I895" s="3"/>
      <c r="J895" s="3"/>
      <c r="K895" s="3"/>
      <c r="L895" s="3"/>
      <c r="M895" s="3"/>
      <c r="N895" s="161">
        <v>9500</v>
      </c>
      <c r="O895" s="23"/>
      <c r="P895" s="3"/>
      <c r="Q895" s="42"/>
      <c r="R895" s="42"/>
      <c r="S895" s="3"/>
      <c r="T895" s="3" t="s">
        <v>433</v>
      </c>
      <c r="U895" s="3">
        <v>1.25</v>
      </c>
      <c r="V895" s="3">
        <v>601</v>
      </c>
      <c r="W895" s="3">
        <v>3512</v>
      </c>
      <c r="X895" s="3"/>
      <c r="Y895" s="17">
        <v>3445</v>
      </c>
      <c r="Z895" s="3"/>
      <c r="AA895" s="42">
        <f t="shared" si="310"/>
        <v>751.25</v>
      </c>
      <c r="AB895" s="16">
        <v>9500</v>
      </c>
      <c r="AC895" s="161"/>
      <c r="AD895" s="36">
        <f t="shared" si="308"/>
        <v>10251.25</v>
      </c>
      <c r="AE895" s="232"/>
      <c r="AF895" s="232"/>
      <c r="AG895" s="55" t="s">
        <v>34</v>
      </c>
    </row>
    <row r="896" spans="1:36" x14ac:dyDescent="0.2">
      <c r="A896" s="3">
        <v>27</v>
      </c>
      <c r="B896" s="3" t="s">
        <v>318</v>
      </c>
      <c r="C896" s="3">
        <v>16</v>
      </c>
      <c r="D896" s="17">
        <v>57123</v>
      </c>
      <c r="E896" s="3"/>
      <c r="F896" s="3"/>
      <c r="G896" s="3"/>
      <c r="H896" s="3"/>
      <c r="I896" s="3"/>
      <c r="J896" s="3"/>
      <c r="K896" s="3"/>
      <c r="L896" s="3"/>
      <c r="M896" s="3"/>
      <c r="N896" s="161">
        <v>29200</v>
      </c>
      <c r="O896" s="23"/>
      <c r="P896" s="3"/>
      <c r="Q896" s="42"/>
      <c r="R896" s="42"/>
      <c r="S896" s="3"/>
      <c r="T896" s="3" t="s">
        <v>433</v>
      </c>
      <c r="U896" s="3">
        <v>1</v>
      </c>
      <c r="V896" s="3">
        <v>975</v>
      </c>
      <c r="W896" s="3">
        <v>3513</v>
      </c>
      <c r="X896" s="3"/>
      <c r="Y896" s="17">
        <v>3446</v>
      </c>
      <c r="Z896" s="3"/>
      <c r="AA896" s="3">
        <f t="shared" si="310"/>
        <v>975</v>
      </c>
      <c r="AB896" s="16">
        <v>29200</v>
      </c>
      <c r="AC896" s="161"/>
      <c r="AD896" s="36">
        <f t="shared" si="308"/>
        <v>30175</v>
      </c>
      <c r="AE896" s="232"/>
      <c r="AF896" s="232"/>
      <c r="AG896" s="55" t="s">
        <v>40</v>
      </c>
      <c r="AH896" s="55">
        <f>36500/20</f>
        <v>1825</v>
      </c>
      <c r="AI896" s="55">
        <f>AH896*16</f>
        <v>29200</v>
      </c>
      <c r="AJ896" s="55" t="s">
        <v>444</v>
      </c>
    </row>
    <row r="897" spans="1:33" x14ac:dyDescent="0.2">
      <c r="A897" s="3">
        <v>28</v>
      </c>
      <c r="B897" s="3" t="s">
        <v>38</v>
      </c>
      <c r="C897" s="3">
        <v>9</v>
      </c>
      <c r="D897" s="17"/>
      <c r="E897" s="3"/>
      <c r="F897" s="3"/>
      <c r="G897" s="3"/>
      <c r="H897" s="3"/>
      <c r="I897" s="3"/>
      <c r="J897" s="3"/>
      <c r="K897" s="3"/>
      <c r="L897" s="3"/>
      <c r="M897" s="3"/>
      <c r="N897" s="161">
        <v>10500</v>
      </c>
      <c r="O897" s="23"/>
      <c r="P897" s="3"/>
      <c r="Q897" s="42"/>
      <c r="R897" s="42"/>
      <c r="S897" s="3"/>
      <c r="T897" s="3" t="s">
        <v>433</v>
      </c>
      <c r="U897" s="3">
        <v>1.5</v>
      </c>
      <c r="V897" s="3">
        <v>593</v>
      </c>
      <c r="W897" s="3">
        <v>3514</v>
      </c>
      <c r="X897" s="3"/>
      <c r="Y897" s="17">
        <v>3447</v>
      </c>
      <c r="Z897" s="3"/>
      <c r="AA897" s="42">
        <f t="shared" si="310"/>
        <v>889.5</v>
      </c>
      <c r="AB897" s="16">
        <v>10500</v>
      </c>
      <c r="AC897" s="161"/>
      <c r="AD897" s="36">
        <f t="shared" si="308"/>
        <v>11389.5</v>
      </c>
      <c r="AE897" s="232"/>
      <c r="AF897" s="232"/>
      <c r="AG897" s="55" t="s">
        <v>40</v>
      </c>
    </row>
    <row r="898" spans="1:33" x14ac:dyDescent="0.2">
      <c r="A898" s="3">
        <v>29</v>
      </c>
      <c r="B898" s="3" t="s">
        <v>7</v>
      </c>
      <c r="C898" s="3">
        <v>20</v>
      </c>
      <c r="D898" s="17">
        <v>163040</v>
      </c>
      <c r="E898" s="3"/>
      <c r="F898" s="3"/>
      <c r="G898" s="3"/>
      <c r="H898" s="3"/>
      <c r="I898" s="3"/>
      <c r="J898" s="3"/>
      <c r="K898" s="3"/>
      <c r="L898" s="3"/>
      <c r="M898" s="3"/>
      <c r="N898" s="161">
        <v>95000</v>
      </c>
      <c r="O898" s="23"/>
      <c r="P898" s="3"/>
      <c r="Q898" s="42"/>
      <c r="R898" s="42"/>
      <c r="S898" s="3"/>
      <c r="T898" s="3" t="s">
        <v>434</v>
      </c>
      <c r="U898" s="3">
        <v>1.5</v>
      </c>
      <c r="V898" s="3">
        <v>1578</v>
      </c>
      <c r="W898" s="3">
        <v>3515</v>
      </c>
      <c r="X898" s="3"/>
      <c r="Y898" s="17">
        <v>3451</v>
      </c>
      <c r="Z898" s="3"/>
      <c r="AA898" s="3">
        <f t="shared" si="310"/>
        <v>2367</v>
      </c>
      <c r="AB898" s="16">
        <v>95000</v>
      </c>
      <c r="AC898" s="161"/>
      <c r="AD898" s="36">
        <f t="shared" si="308"/>
        <v>97367</v>
      </c>
      <c r="AE898" s="232"/>
      <c r="AF898" s="232"/>
      <c r="AG898" s="55" t="s">
        <v>34</v>
      </c>
    </row>
    <row r="899" spans="1:33" x14ac:dyDescent="0.2">
      <c r="A899" s="3">
        <v>30</v>
      </c>
      <c r="B899" s="3" t="s">
        <v>26</v>
      </c>
      <c r="C899" s="3">
        <v>16</v>
      </c>
      <c r="D899" s="17">
        <v>77465</v>
      </c>
      <c r="E899" s="3"/>
      <c r="F899" s="3"/>
      <c r="G899" s="3"/>
      <c r="H899" s="3"/>
      <c r="I899" s="3"/>
      <c r="J899" s="3"/>
      <c r="K899" s="3"/>
      <c r="L899" s="3"/>
      <c r="M899" s="3"/>
      <c r="N899" s="158">
        <v>62000</v>
      </c>
      <c r="O899" s="23"/>
      <c r="P899" s="3"/>
      <c r="Q899" s="42"/>
      <c r="R899" s="42"/>
      <c r="S899" s="3"/>
      <c r="T899" s="3" t="s">
        <v>434</v>
      </c>
      <c r="U899" s="3">
        <v>3</v>
      </c>
      <c r="V899" s="3">
        <v>1255</v>
      </c>
      <c r="W899" s="3">
        <v>3516</v>
      </c>
      <c r="X899" s="3"/>
      <c r="Y899" s="17">
        <v>3452</v>
      </c>
      <c r="Z899" s="3"/>
      <c r="AA899" s="3">
        <f t="shared" si="310"/>
        <v>3765</v>
      </c>
      <c r="AB899" s="219">
        <v>62000</v>
      </c>
      <c r="AC899" s="158"/>
      <c r="AD899" s="36">
        <f t="shared" si="308"/>
        <v>65765</v>
      </c>
      <c r="AE899" s="232"/>
      <c r="AF899" s="232"/>
      <c r="AG899" s="55" t="s">
        <v>40</v>
      </c>
    </row>
    <row r="900" spans="1:33" x14ac:dyDescent="0.2">
      <c r="A900" s="3">
        <v>31</v>
      </c>
      <c r="B900" s="3" t="s">
        <v>7</v>
      </c>
      <c r="C900" s="3">
        <v>20</v>
      </c>
      <c r="D900" s="17">
        <v>28377</v>
      </c>
      <c r="E900" s="3"/>
      <c r="F900" s="3"/>
      <c r="G900" s="3"/>
      <c r="H900" s="3"/>
      <c r="I900" s="3"/>
      <c r="J900" s="3"/>
      <c r="K900" s="3"/>
      <c r="L900" s="3"/>
      <c r="M900" s="3"/>
      <c r="N900" s="158">
        <v>95000</v>
      </c>
      <c r="O900" s="23"/>
      <c r="P900" s="3"/>
      <c r="Q900" s="42"/>
      <c r="R900" s="42"/>
      <c r="S900" s="3"/>
      <c r="T900" s="3" t="s">
        <v>435</v>
      </c>
      <c r="U900" s="3">
        <v>1.5</v>
      </c>
      <c r="V900" s="3">
        <v>1653</v>
      </c>
      <c r="W900" s="3">
        <v>3532</v>
      </c>
      <c r="X900" s="3"/>
      <c r="Y900" s="158">
        <v>3513</v>
      </c>
      <c r="Z900" s="3"/>
      <c r="AA900" s="3">
        <f t="shared" si="310"/>
        <v>2479.5</v>
      </c>
      <c r="AB900" s="219">
        <v>95000</v>
      </c>
      <c r="AC900" s="158"/>
      <c r="AD900" s="36">
        <f t="shared" si="308"/>
        <v>97479.5</v>
      </c>
      <c r="AE900" s="232"/>
      <c r="AF900" s="232"/>
      <c r="AG900" s="55" t="s">
        <v>34</v>
      </c>
    </row>
    <row r="901" spans="1:33" x14ac:dyDescent="0.2">
      <c r="A901" s="3">
        <v>32</v>
      </c>
      <c r="B901" s="3" t="s">
        <v>14</v>
      </c>
      <c r="C901" s="3">
        <v>20</v>
      </c>
      <c r="D901" s="17">
        <v>94935</v>
      </c>
      <c r="E901" s="3"/>
      <c r="F901" s="3"/>
      <c r="G901" s="3"/>
      <c r="H901" s="3"/>
      <c r="I901" s="3"/>
      <c r="J901" s="3"/>
      <c r="K901" s="3"/>
      <c r="L901" s="3"/>
      <c r="M901" s="3"/>
      <c r="N901" s="161">
        <v>56000</v>
      </c>
      <c r="O901" s="23"/>
      <c r="P901" s="3"/>
      <c r="Q901" s="42"/>
      <c r="R901" s="42"/>
      <c r="S901" s="3"/>
      <c r="T901" s="3" t="s">
        <v>436</v>
      </c>
      <c r="U901" s="3">
        <v>0</v>
      </c>
      <c r="V901" s="3">
        <v>1416</v>
      </c>
      <c r="W901" s="3">
        <v>3517</v>
      </c>
      <c r="X901" s="3"/>
      <c r="Y901" s="17">
        <v>3464</v>
      </c>
      <c r="Z901" s="3"/>
      <c r="AA901" s="3">
        <f t="shared" si="309"/>
        <v>0</v>
      </c>
      <c r="AB901" s="16">
        <v>56000</v>
      </c>
      <c r="AC901" s="161"/>
      <c r="AD901" s="36">
        <f t="shared" si="308"/>
        <v>56000</v>
      </c>
      <c r="AE901" s="232"/>
      <c r="AF901" s="232"/>
      <c r="AG901" s="55" t="s">
        <v>40</v>
      </c>
    </row>
    <row r="902" spans="1:33" x14ac:dyDescent="0.2">
      <c r="A902" s="3">
        <v>33</v>
      </c>
      <c r="B902" s="3" t="s">
        <v>21</v>
      </c>
      <c r="C902" s="3">
        <v>20</v>
      </c>
      <c r="D902" s="17">
        <v>104420</v>
      </c>
      <c r="E902" s="3"/>
      <c r="F902" s="3"/>
      <c r="G902" s="3"/>
      <c r="H902" s="3"/>
      <c r="I902" s="3"/>
      <c r="J902" s="3"/>
      <c r="K902" s="3"/>
      <c r="L902" s="3"/>
      <c r="M902" s="3"/>
      <c r="N902" s="161">
        <v>79000</v>
      </c>
      <c r="O902" s="23"/>
      <c r="P902" s="3"/>
      <c r="Q902" s="42"/>
      <c r="R902" s="42"/>
      <c r="S902" s="3"/>
      <c r="T902" s="3" t="s">
        <v>437</v>
      </c>
      <c r="U902" s="3">
        <v>2.5</v>
      </c>
      <c r="V902" s="3">
        <v>1635</v>
      </c>
      <c r="W902" s="3">
        <v>3518</v>
      </c>
      <c r="X902" s="3"/>
      <c r="Y902" s="17">
        <v>3471</v>
      </c>
      <c r="Z902" s="3"/>
      <c r="AA902" s="3">
        <f>(U902*V902)+2000</f>
        <v>6087.5</v>
      </c>
      <c r="AB902" s="16">
        <v>79000</v>
      </c>
      <c r="AC902" s="161"/>
      <c r="AD902" s="36">
        <f t="shared" si="308"/>
        <v>85087.5</v>
      </c>
      <c r="AE902" s="232"/>
      <c r="AF902" s="232"/>
      <c r="AG902" s="55" t="s">
        <v>40</v>
      </c>
    </row>
    <row r="903" spans="1:33" x14ac:dyDescent="0.2">
      <c r="A903" s="3">
        <v>34</v>
      </c>
      <c r="B903" s="3" t="s">
        <v>318</v>
      </c>
      <c r="C903" s="3">
        <v>20</v>
      </c>
      <c r="D903" s="17">
        <v>71404</v>
      </c>
      <c r="E903" s="3"/>
      <c r="F903" s="3"/>
      <c r="G903" s="3"/>
      <c r="H903" s="3"/>
      <c r="I903" s="3"/>
      <c r="J903" s="3"/>
      <c r="K903" s="3"/>
      <c r="L903" s="3"/>
      <c r="M903" s="3"/>
      <c r="N903" s="161">
        <v>36500</v>
      </c>
      <c r="O903" s="23"/>
      <c r="P903" s="3"/>
      <c r="Q903" s="42"/>
      <c r="R903" s="42"/>
      <c r="S903" s="3"/>
      <c r="T903" s="3" t="s">
        <v>438</v>
      </c>
      <c r="U903" s="3">
        <v>1</v>
      </c>
      <c r="V903" s="3">
        <v>1331</v>
      </c>
      <c r="W903" s="3">
        <v>3519</v>
      </c>
      <c r="X903" s="3"/>
      <c r="Y903" s="17">
        <v>3475</v>
      </c>
      <c r="Z903" s="3"/>
      <c r="AA903" s="3">
        <f>(U903*V903)</f>
        <v>1331</v>
      </c>
      <c r="AB903" s="16">
        <v>36500</v>
      </c>
      <c r="AC903" s="161"/>
      <c r="AD903" s="36">
        <f t="shared" si="308"/>
        <v>37831</v>
      </c>
      <c r="AE903" s="232"/>
      <c r="AF903" s="232"/>
      <c r="AG903" s="55" t="s">
        <v>40</v>
      </c>
    </row>
    <row r="904" spans="1:33" x14ac:dyDescent="0.2">
      <c r="A904" s="3">
        <v>35</v>
      </c>
      <c r="B904" s="3" t="s">
        <v>31</v>
      </c>
      <c r="C904" s="3">
        <v>20</v>
      </c>
      <c r="D904" s="17">
        <v>86577</v>
      </c>
      <c r="E904" s="3"/>
      <c r="F904" s="3"/>
      <c r="G904" s="3"/>
      <c r="H904" s="3"/>
      <c r="I904" s="3"/>
      <c r="J904" s="3"/>
      <c r="K904" s="3"/>
      <c r="L904" s="3"/>
      <c r="M904" s="3"/>
      <c r="N904" s="161">
        <v>58000</v>
      </c>
      <c r="O904" s="23"/>
      <c r="P904" s="3"/>
      <c r="Q904" s="42"/>
      <c r="R904" s="42"/>
      <c r="S904" s="3"/>
      <c r="T904" s="3" t="s">
        <v>439</v>
      </c>
      <c r="U904" s="3">
        <v>1</v>
      </c>
      <c r="V904" s="3">
        <v>1532</v>
      </c>
      <c r="W904" s="3">
        <v>3520</v>
      </c>
      <c r="X904" s="3"/>
      <c r="Y904" s="17">
        <v>3476</v>
      </c>
      <c r="Z904" s="3"/>
      <c r="AA904" s="3">
        <f>(U904*V904)</f>
        <v>1532</v>
      </c>
      <c r="AB904" s="16">
        <v>58000</v>
      </c>
      <c r="AC904" s="161"/>
      <c r="AD904" s="36">
        <f t="shared" si="308"/>
        <v>59532</v>
      </c>
      <c r="AE904" s="232"/>
      <c r="AF904" s="232"/>
      <c r="AG904" s="55" t="s">
        <v>40</v>
      </c>
    </row>
    <row r="905" spans="1:33" x14ac:dyDescent="0.2">
      <c r="A905" s="3">
        <v>36</v>
      </c>
      <c r="B905" s="3" t="s">
        <v>17</v>
      </c>
      <c r="C905" s="3">
        <v>20</v>
      </c>
      <c r="D905" s="17">
        <v>70361</v>
      </c>
      <c r="E905" s="3"/>
      <c r="F905" s="3"/>
      <c r="G905" s="3"/>
      <c r="H905" s="3"/>
      <c r="I905" s="3"/>
      <c r="J905" s="3"/>
      <c r="K905" s="3"/>
      <c r="L905" s="3"/>
      <c r="M905" s="3"/>
      <c r="N905" s="161">
        <v>43000</v>
      </c>
      <c r="O905" s="23"/>
      <c r="P905" s="3"/>
      <c r="Q905" s="42"/>
      <c r="R905" s="42"/>
      <c r="S905" s="3"/>
      <c r="T905" s="3" t="s">
        <v>439</v>
      </c>
      <c r="U905" s="3">
        <v>1</v>
      </c>
      <c r="V905" s="3">
        <v>1370</v>
      </c>
      <c r="W905" s="3">
        <v>3521</v>
      </c>
      <c r="X905" s="3"/>
      <c r="Y905" s="17">
        <v>3480</v>
      </c>
      <c r="Z905" s="3"/>
      <c r="AA905" s="3">
        <f t="shared" si="309"/>
        <v>1370</v>
      </c>
      <c r="AB905" s="16">
        <v>43000</v>
      </c>
      <c r="AC905" s="161"/>
      <c r="AD905" s="36">
        <f t="shared" si="308"/>
        <v>44370</v>
      </c>
      <c r="AE905" s="232"/>
      <c r="AF905" s="232"/>
      <c r="AG905" s="55" t="s">
        <v>40</v>
      </c>
    </row>
    <row r="906" spans="1:33" x14ac:dyDescent="0.2">
      <c r="A906" s="3">
        <v>37</v>
      </c>
      <c r="B906" s="3" t="s">
        <v>62</v>
      </c>
      <c r="C906" s="3">
        <v>20</v>
      </c>
      <c r="D906" s="17">
        <v>58409</v>
      </c>
      <c r="E906" s="3"/>
      <c r="F906" s="3"/>
      <c r="G906" s="3"/>
      <c r="H906" s="3"/>
      <c r="I906" s="3"/>
      <c r="J906" s="3"/>
      <c r="K906" s="3"/>
      <c r="L906" s="3"/>
      <c r="M906" s="3"/>
      <c r="N906" s="161">
        <v>30000</v>
      </c>
      <c r="O906" s="23"/>
      <c r="P906" s="3"/>
      <c r="Q906" s="42"/>
      <c r="R906" s="42"/>
      <c r="S906" s="3"/>
      <c r="T906" s="3" t="s">
        <v>440</v>
      </c>
      <c r="U906" s="3">
        <v>2</v>
      </c>
      <c r="V906" s="3">
        <v>1268</v>
      </c>
      <c r="W906" s="3">
        <v>3522</v>
      </c>
      <c r="X906" s="3"/>
      <c r="Y906" s="17">
        <v>3481</v>
      </c>
      <c r="Z906" s="3"/>
      <c r="AA906" s="3">
        <f t="shared" si="309"/>
        <v>2536</v>
      </c>
      <c r="AB906" s="16">
        <v>30000</v>
      </c>
      <c r="AC906" s="161"/>
      <c r="AD906" s="36">
        <f t="shared" si="308"/>
        <v>32536</v>
      </c>
      <c r="AE906" s="232"/>
      <c r="AF906" s="232"/>
      <c r="AG906" s="55" t="s">
        <v>40</v>
      </c>
    </row>
    <row r="907" spans="1:33" x14ac:dyDescent="0.2">
      <c r="A907" s="3">
        <v>38</v>
      </c>
      <c r="B907" s="3" t="s">
        <v>15</v>
      </c>
      <c r="C907" s="3">
        <v>20</v>
      </c>
      <c r="D907" s="17">
        <v>121284</v>
      </c>
      <c r="E907" s="3"/>
      <c r="F907" s="3"/>
      <c r="G907" s="3"/>
      <c r="H907" s="3"/>
      <c r="I907" s="3"/>
      <c r="J907" s="3"/>
      <c r="K907" s="3"/>
      <c r="L907" s="3"/>
      <c r="M907" s="3"/>
      <c r="N907" s="161">
        <v>67000</v>
      </c>
      <c r="O907" s="23"/>
      <c r="P907" s="3"/>
      <c r="Q907" s="42"/>
      <c r="R907" s="42"/>
      <c r="S907" s="3"/>
      <c r="T907" s="3" t="s">
        <v>440</v>
      </c>
      <c r="U907" s="3">
        <v>1</v>
      </c>
      <c r="V907" s="3">
        <v>1342</v>
      </c>
      <c r="W907" s="3">
        <v>3523</v>
      </c>
      <c r="X907" s="3"/>
      <c r="Y907" s="17">
        <v>3482</v>
      </c>
      <c r="Z907" s="3"/>
      <c r="AA907" s="3">
        <f t="shared" si="309"/>
        <v>1342</v>
      </c>
      <c r="AB907" s="16">
        <v>67000</v>
      </c>
      <c r="AC907" s="161"/>
      <c r="AD907" s="36">
        <f t="shared" si="308"/>
        <v>68342</v>
      </c>
      <c r="AE907" s="232"/>
      <c r="AF907" s="232"/>
      <c r="AG907" s="55" t="s">
        <v>40</v>
      </c>
    </row>
    <row r="908" spans="1:33" x14ac:dyDescent="0.2">
      <c r="A908" s="3">
        <v>39</v>
      </c>
      <c r="B908" s="3" t="s">
        <v>318</v>
      </c>
      <c r="C908" s="3">
        <v>20</v>
      </c>
      <c r="D908" s="17">
        <v>71404</v>
      </c>
      <c r="E908" s="3"/>
      <c r="F908" s="3"/>
      <c r="G908" s="3"/>
      <c r="H908" s="3"/>
      <c r="I908" s="3"/>
      <c r="J908" s="3"/>
      <c r="K908" s="3"/>
      <c r="L908" s="3"/>
      <c r="M908" s="3"/>
      <c r="N908" s="161">
        <v>36500</v>
      </c>
      <c r="O908" s="23"/>
      <c r="P908" s="3"/>
      <c r="Q908" s="42"/>
      <c r="R908" s="42"/>
      <c r="S908" s="3"/>
      <c r="T908" s="3" t="s">
        <v>440</v>
      </c>
      <c r="U908" s="3">
        <v>1</v>
      </c>
      <c r="V908" s="3">
        <v>1273</v>
      </c>
      <c r="W908" s="3">
        <v>3524</v>
      </c>
      <c r="X908" s="3"/>
      <c r="Y908" s="17">
        <v>3483</v>
      </c>
      <c r="Z908" s="3"/>
      <c r="AA908" s="3">
        <f>(U908*V908)</f>
        <v>1273</v>
      </c>
      <c r="AB908" s="16">
        <v>36500</v>
      </c>
      <c r="AC908" s="161"/>
      <c r="AD908" s="36">
        <f t="shared" si="308"/>
        <v>37773</v>
      </c>
      <c r="AE908" s="232"/>
      <c r="AF908" s="232"/>
      <c r="AG908" s="55" t="s">
        <v>40</v>
      </c>
    </row>
    <row r="909" spans="1:33" x14ac:dyDescent="0.2">
      <c r="A909" s="3">
        <v>40</v>
      </c>
      <c r="B909" s="3" t="s">
        <v>18</v>
      </c>
      <c r="C909" s="3">
        <v>20</v>
      </c>
      <c r="D909" s="17">
        <v>184461</v>
      </c>
      <c r="E909" s="3"/>
      <c r="F909" s="3"/>
      <c r="G909" s="3"/>
      <c r="H909" s="3"/>
      <c r="I909" s="3"/>
      <c r="J909" s="3"/>
      <c r="K909" s="3"/>
      <c r="L909" s="3"/>
      <c r="M909" s="3"/>
      <c r="N909" s="161">
        <v>138000</v>
      </c>
      <c r="O909" s="23"/>
      <c r="P909" s="3"/>
      <c r="Q909" s="42"/>
      <c r="R909" s="42"/>
      <c r="S909" s="3"/>
      <c r="T909" s="3" t="s">
        <v>441</v>
      </c>
      <c r="U909" s="3">
        <v>6.86</v>
      </c>
      <c r="V909" s="3">
        <v>1391</v>
      </c>
      <c r="W909" s="3">
        <v>3525</v>
      </c>
      <c r="X909" s="3"/>
      <c r="Y909" s="17">
        <v>3487</v>
      </c>
      <c r="Z909" s="3"/>
      <c r="AA909" s="3">
        <f>(U909*V909)</f>
        <v>9542.26</v>
      </c>
      <c r="AB909" s="16">
        <v>138000</v>
      </c>
      <c r="AC909" s="161"/>
      <c r="AD909" s="36">
        <f t="shared" si="308"/>
        <v>147542.26</v>
      </c>
      <c r="AE909" s="232"/>
      <c r="AF909" s="232"/>
      <c r="AG909" s="55" t="s">
        <v>40</v>
      </c>
    </row>
    <row r="910" spans="1:33" x14ac:dyDescent="0.2">
      <c r="A910" s="3">
        <v>41</v>
      </c>
      <c r="B910" s="3" t="s">
        <v>35</v>
      </c>
      <c r="C910" s="3">
        <v>9</v>
      </c>
      <c r="D910" s="17"/>
      <c r="E910" s="3"/>
      <c r="F910" s="3"/>
      <c r="G910" s="3"/>
      <c r="H910" s="3"/>
      <c r="I910" s="3"/>
      <c r="J910" s="3"/>
      <c r="K910" s="3"/>
      <c r="L910" s="3"/>
      <c r="M910" s="3"/>
      <c r="N910" s="161">
        <v>9500</v>
      </c>
      <c r="O910" s="23"/>
      <c r="P910" s="3"/>
      <c r="Q910" s="42"/>
      <c r="R910" s="42"/>
      <c r="S910" s="3"/>
      <c r="T910" s="3" t="s">
        <v>441</v>
      </c>
      <c r="U910" s="3">
        <v>1.25</v>
      </c>
      <c r="V910" s="3">
        <v>633</v>
      </c>
      <c r="W910" s="3">
        <v>3526</v>
      </c>
      <c r="X910" s="3"/>
      <c r="Y910" s="17">
        <v>3488</v>
      </c>
      <c r="Z910" s="3"/>
      <c r="AA910" s="3">
        <f>(U910*V910)</f>
        <v>791.25</v>
      </c>
      <c r="AB910" s="16">
        <v>9500</v>
      </c>
      <c r="AC910" s="161"/>
      <c r="AD910" s="36">
        <f t="shared" si="308"/>
        <v>10291.25</v>
      </c>
      <c r="AE910" s="232"/>
      <c r="AF910" s="232"/>
      <c r="AG910" s="55" t="s">
        <v>34</v>
      </c>
    </row>
    <row r="911" spans="1:33" x14ac:dyDescent="0.2">
      <c r="A911" s="3">
        <v>42</v>
      </c>
      <c r="B911" s="3" t="s">
        <v>21</v>
      </c>
      <c r="C911" s="3">
        <v>20</v>
      </c>
      <c r="D911" s="17">
        <v>104420</v>
      </c>
      <c r="E911" s="3"/>
      <c r="F911" s="3"/>
      <c r="G911" s="3"/>
      <c r="H911" s="3"/>
      <c r="I911" s="3"/>
      <c r="J911" s="3"/>
      <c r="K911" s="3"/>
      <c r="L911" s="3"/>
      <c r="M911" s="3"/>
      <c r="N911" s="161">
        <v>79000</v>
      </c>
      <c r="O911" s="23"/>
      <c r="P911" s="3"/>
      <c r="Q911" s="42"/>
      <c r="R911" s="42"/>
      <c r="S911" s="3"/>
      <c r="T911" s="3" t="s">
        <v>441</v>
      </c>
      <c r="U911" s="3">
        <v>2.5</v>
      </c>
      <c r="V911" s="3">
        <v>1713</v>
      </c>
      <c r="W911" s="3">
        <v>3527</v>
      </c>
      <c r="X911" s="3"/>
      <c r="Y911" s="17">
        <v>3489</v>
      </c>
      <c r="Z911" s="3"/>
      <c r="AA911" s="3">
        <f>(U911*V911)+2000</f>
        <v>6282.5</v>
      </c>
      <c r="AB911" s="16">
        <v>79000</v>
      </c>
      <c r="AC911" s="161"/>
      <c r="AD911" s="36">
        <f t="shared" si="308"/>
        <v>85282.5</v>
      </c>
      <c r="AE911" s="232"/>
      <c r="AF911" s="232"/>
      <c r="AG911" s="55" t="s">
        <v>40</v>
      </c>
    </row>
    <row r="912" spans="1:33" x14ac:dyDescent="0.2">
      <c r="A912" s="3">
        <v>43</v>
      </c>
      <c r="B912" s="3" t="s">
        <v>22</v>
      </c>
      <c r="C912" s="3">
        <v>20</v>
      </c>
      <c r="D912" s="17">
        <v>109404</v>
      </c>
      <c r="E912" s="3"/>
      <c r="F912" s="3"/>
      <c r="G912" s="3"/>
      <c r="H912" s="3"/>
      <c r="I912" s="3"/>
      <c r="J912" s="3"/>
      <c r="K912" s="3"/>
      <c r="L912" s="3"/>
      <c r="M912" s="3"/>
      <c r="N912" s="161">
        <v>69000</v>
      </c>
      <c r="O912" s="23"/>
      <c r="P912" s="3"/>
      <c r="Q912" s="42"/>
      <c r="R912" s="42"/>
      <c r="S912" s="3"/>
      <c r="T912" s="3" t="s">
        <v>442</v>
      </c>
      <c r="U912" s="3">
        <v>1.2</v>
      </c>
      <c r="V912" s="3">
        <v>1694</v>
      </c>
      <c r="W912" s="3">
        <v>3528</v>
      </c>
      <c r="X912" s="3"/>
      <c r="Y912" s="17">
        <v>3494</v>
      </c>
      <c r="Z912" s="3"/>
      <c r="AA912" s="3">
        <f>(U912*V912)</f>
        <v>2032.8</v>
      </c>
      <c r="AB912" s="16">
        <v>69000</v>
      </c>
      <c r="AC912" s="161"/>
      <c r="AD912" s="36">
        <f t="shared" si="308"/>
        <v>71032.800000000003</v>
      </c>
      <c r="AE912" s="232"/>
      <c r="AF912" s="232"/>
      <c r="AG912" s="55" t="s">
        <v>40</v>
      </c>
    </row>
    <row r="913" spans="1:36" x14ac:dyDescent="0.2">
      <c r="A913" s="3">
        <v>44</v>
      </c>
      <c r="B913" s="3" t="s">
        <v>12</v>
      </c>
      <c r="C913" s="3">
        <v>9</v>
      </c>
      <c r="D913" s="17"/>
      <c r="E913" s="3"/>
      <c r="F913" s="3"/>
      <c r="G913" s="3"/>
      <c r="H913" s="3"/>
      <c r="I913" s="3"/>
      <c r="J913" s="3"/>
      <c r="K913" s="3"/>
      <c r="L913" s="3"/>
      <c r="M913" s="3"/>
      <c r="N913" s="158">
        <v>10500</v>
      </c>
      <c r="O913" s="23"/>
      <c r="P913" s="3"/>
      <c r="Q913" s="42"/>
      <c r="R913" s="42"/>
      <c r="S913" s="3"/>
      <c r="T913" s="3" t="s">
        <v>443</v>
      </c>
      <c r="U913" s="3">
        <v>1</v>
      </c>
      <c r="V913" s="3">
        <v>608</v>
      </c>
      <c r="W913" s="3">
        <v>3529</v>
      </c>
      <c r="X913" s="3"/>
      <c r="Y913" s="17">
        <v>3500</v>
      </c>
      <c r="Z913" s="3"/>
      <c r="AA913" s="3">
        <f>(U913*V913)</f>
        <v>608</v>
      </c>
      <c r="AB913" s="219">
        <v>10500</v>
      </c>
      <c r="AC913" s="158"/>
      <c r="AD913" s="36">
        <f t="shared" si="308"/>
        <v>11108</v>
      </c>
      <c r="AE913" s="232"/>
      <c r="AF913" s="232"/>
      <c r="AG913" s="55" t="s">
        <v>40</v>
      </c>
    </row>
    <row r="914" spans="1:36" x14ac:dyDescent="0.2">
      <c r="A914" s="3">
        <v>45</v>
      </c>
      <c r="B914" s="3" t="s">
        <v>26</v>
      </c>
      <c r="C914" s="3">
        <v>20</v>
      </c>
      <c r="D914" s="17">
        <v>96831</v>
      </c>
      <c r="E914" s="3"/>
      <c r="F914" s="3"/>
      <c r="G914" s="3"/>
      <c r="H914" s="3"/>
      <c r="I914" s="3"/>
      <c r="J914" s="3"/>
      <c r="K914" s="3"/>
      <c r="L914" s="3"/>
      <c r="M914" s="3"/>
      <c r="N914" s="161">
        <v>67000</v>
      </c>
      <c r="O914" s="23"/>
      <c r="P914" s="3"/>
      <c r="Q914" s="42"/>
      <c r="R914" s="42"/>
      <c r="S914" s="3"/>
      <c r="T914" s="3" t="s">
        <v>443</v>
      </c>
      <c r="U914" s="3">
        <v>3</v>
      </c>
      <c r="V914" s="3">
        <v>1529</v>
      </c>
      <c r="W914" s="3">
        <v>3530</v>
      </c>
      <c r="X914" s="3"/>
      <c r="Y914" s="17">
        <v>3501</v>
      </c>
      <c r="Z914" s="3"/>
      <c r="AA914" s="3">
        <f t="shared" si="309"/>
        <v>4587</v>
      </c>
      <c r="AB914" s="16">
        <v>67000</v>
      </c>
      <c r="AC914" s="161"/>
      <c r="AD914" s="36">
        <f t="shared" si="308"/>
        <v>71587</v>
      </c>
      <c r="AE914" s="232"/>
      <c r="AF914" s="232"/>
      <c r="AG914" s="55" t="s">
        <v>40</v>
      </c>
    </row>
    <row r="915" spans="1:36" x14ac:dyDescent="0.2">
      <c r="A915" s="3">
        <v>46</v>
      </c>
      <c r="B915" s="3" t="s">
        <v>318</v>
      </c>
      <c r="C915" s="3">
        <v>20</v>
      </c>
      <c r="D915" s="17">
        <v>71404</v>
      </c>
      <c r="E915" s="3"/>
      <c r="F915" s="3"/>
      <c r="G915" s="3"/>
      <c r="H915" s="3"/>
      <c r="I915" s="3"/>
      <c r="J915" s="3"/>
      <c r="K915" s="3"/>
      <c r="L915" s="3"/>
      <c r="M915" s="3"/>
      <c r="N915" s="161">
        <v>36500</v>
      </c>
      <c r="O915" s="23"/>
      <c r="P915" s="3"/>
      <c r="Q915" s="42"/>
      <c r="R915" s="42"/>
      <c r="S915" s="3"/>
      <c r="T915" s="3" t="s">
        <v>443</v>
      </c>
      <c r="U915" s="3">
        <v>1</v>
      </c>
      <c r="V915" s="3">
        <v>1086</v>
      </c>
      <c r="W915" s="3">
        <v>3531</v>
      </c>
      <c r="X915" s="3"/>
      <c r="Y915" s="17">
        <v>3502</v>
      </c>
      <c r="Z915" s="3"/>
      <c r="AA915" s="3">
        <f t="shared" si="309"/>
        <v>1086</v>
      </c>
      <c r="AB915" s="16">
        <v>36500</v>
      </c>
      <c r="AC915" s="161"/>
      <c r="AD915" s="36">
        <f t="shared" si="308"/>
        <v>37586</v>
      </c>
      <c r="AE915" s="232"/>
      <c r="AF915" s="232"/>
      <c r="AG915" s="55" t="s">
        <v>40</v>
      </c>
    </row>
    <row r="916" spans="1:36" x14ac:dyDescent="0.2">
      <c r="A916" s="3"/>
      <c r="B916" s="3"/>
      <c r="C916" s="3">
        <f>SUM(C870:C915)</f>
        <v>826</v>
      </c>
      <c r="D916" s="17"/>
      <c r="E916" s="3"/>
      <c r="F916" s="3"/>
      <c r="G916" s="3"/>
      <c r="H916" s="3"/>
      <c r="I916" s="3"/>
      <c r="J916" s="3"/>
      <c r="K916" s="3"/>
      <c r="L916" s="3"/>
      <c r="M916" s="3"/>
      <c r="N916" s="161"/>
      <c r="O916" s="23"/>
      <c r="P916" s="3"/>
      <c r="Q916" s="42"/>
      <c r="R916" s="42"/>
      <c r="S916" s="3"/>
      <c r="T916" s="3"/>
      <c r="U916" s="3"/>
      <c r="V916" s="3"/>
      <c r="W916" s="3"/>
      <c r="X916" s="3"/>
      <c r="Y916" s="17"/>
      <c r="Z916" s="3"/>
      <c r="AA916" s="3"/>
      <c r="AB916" s="3"/>
      <c r="AC916" s="3"/>
      <c r="AD916" s="57">
        <f>SUM(AD870:AD915)</f>
        <v>2727590.3999999994</v>
      </c>
      <c r="AE916" s="235"/>
      <c r="AF916" s="235"/>
      <c r="AG916" s="55" t="s">
        <v>93</v>
      </c>
    </row>
    <row r="917" spans="1:36" x14ac:dyDescent="0.2">
      <c r="A917" s="3"/>
      <c r="B917" s="3"/>
      <c r="C917" s="3"/>
      <c r="D917" s="17"/>
      <c r="E917" s="3"/>
      <c r="F917" s="3"/>
      <c r="G917" s="3"/>
      <c r="H917" s="3"/>
      <c r="I917" s="3"/>
      <c r="J917" s="3"/>
      <c r="K917" s="3"/>
      <c r="L917" s="3"/>
      <c r="M917" s="3"/>
      <c r="N917" s="161"/>
      <c r="O917" s="23"/>
      <c r="P917" s="3"/>
      <c r="Q917" s="42"/>
      <c r="R917" s="42"/>
      <c r="S917" s="3"/>
      <c r="T917" s="3"/>
      <c r="U917" s="3"/>
      <c r="V917" s="3"/>
      <c r="W917" s="3"/>
      <c r="X917" s="3"/>
      <c r="Y917" s="17"/>
      <c r="Z917" s="3"/>
      <c r="AA917" s="3"/>
      <c r="AB917" s="3"/>
      <c r="AC917" s="3"/>
      <c r="AD917" s="23"/>
      <c r="AE917" s="28"/>
      <c r="AF917" s="28"/>
    </row>
    <row r="918" spans="1:36" x14ac:dyDescent="0.2">
      <c r="A918" s="3"/>
      <c r="B918" s="3"/>
      <c r="C918" s="3"/>
      <c r="D918" s="17"/>
      <c r="E918" s="3"/>
      <c r="F918" s="3"/>
      <c r="G918" s="3"/>
      <c r="H918" s="3"/>
      <c r="I918" s="3"/>
      <c r="J918" s="3"/>
      <c r="K918" s="3"/>
      <c r="L918" s="3"/>
      <c r="M918" s="3"/>
      <c r="N918" s="161"/>
      <c r="O918" s="23"/>
      <c r="P918" s="3"/>
      <c r="Q918" s="42"/>
      <c r="R918" s="42"/>
      <c r="S918" s="3"/>
      <c r="T918" s="3"/>
      <c r="U918" s="3"/>
      <c r="V918" s="3"/>
      <c r="W918" s="3"/>
      <c r="X918" s="3"/>
      <c r="Y918" s="17"/>
      <c r="Z918" s="3"/>
      <c r="AA918" s="3"/>
      <c r="AB918" s="3"/>
      <c r="AC918" s="3"/>
      <c r="AD918" s="23"/>
      <c r="AE918" s="28"/>
      <c r="AF918" s="28"/>
    </row>
    <row r="919" spans="1:36" x14ac:dyDescent="0.2">
      <c r="A919" s="3"/>
      <c r="B919" s="157" t="s">
        <v>445</v>
      </c>
      <c r="C919" s="3"/>
      <c r="D919" s="17"/>
      <c r="E919" s="3"/>
      <c r="F919" s="3"/>
      <c r="G919" s="3"/>
      <c r="H919" s="3"/>
      <c r="I919" s="3"/>
      <c r="J919" s="3"/>
      <c r="K919" s="3"/>
      <c r="L919" s="3"/>
      <c r="M919" s="3"/>
      <c r="N919" s="161"/>
      <c r="O919" s="23"/>
      <c r="P919" s="3"/>
      <c r="Q919" s="42"/>
      <c r="R919" s="42"/>
      <c r="S919" s="3"/>
      <c r="T919" s="3"/>
      <c r="U919" s="3"/>
      <c r="V919" s="3"/>
      <c r="W919" s="3"/>
      <c r="X919" s="3"/>
      <c r="Y919" s="17"/>
      <c r="Z919" s="3"/>
      <c r="AA919" s="3"/>
      <c r="AB919" s="3"/>
      <c r="AC919" s="3"/>
      <c r="AD919" s="23"/>
      <c r="AE919" s="28"/>
      <c r="AF919" s="28"/>
    </row>
    <row r="920" spans="1:36" ht="38.25" x14ac:dyDescent="0.2">
      <c r="A920" s="144"/>
      <c r="B920" s="145" t="s">
        <v>0</v>
      </c>
      <c r="C920" s="145" t="s">
        <v>426</v>
      </c>
      <c r="D920" s="178" t="s">
        <v>126</v>
      </c>
      <c r="E920" s="3"/>
      <c r="F920" s="3"/>
      <c r="G920" s="3"/>
      <c r="H920" s="3"/>
      <c r="I920" s="3"/>
      <c r="J920" s="3"/>
      <c r="K920" s="3"/>
      <c r="L920" s="3"/>
      <c r="M920" s="3"/>
      <c r="N920" s="178" t="s">
        <v>340</v>
      </c>
      <c r="O920" s="23"/>
      <c r="P920" s="3"/>
      <c r="Q920" s="42"/>
      <c r="R920" s="42"/>
      <c r="S920" s="3"/>
      <c r="T920" s="145" t="s">
        <v>341</v>
      </c>
      <c r="U920" s="145" t="s">
        <v>345</v>
      </c>
      <c r="V920" s="145" t="s">
        <v>342</v>
      </c>
      <c r="W920" s="145" t="s">
        <v>348</v>
      </c>
      <c r="X920" s="145"/>
      <c r="Y920" s="209" t="s">
        <v>343</v>
      </c>
      <c r="Z920" s="145"/>
      <c r="AA920" s="145" t="s">
        <v>272</v>
      </c>
      <c r="AB920" s="145" t="s">
        <v>346</v>
      </c>
      <c r="AC920" s="145" t="s">
        <v>490</v>
      </c>
      <c r="AD920" s="63" t="s">
        <v>347</v>
      </c>
      <c r="AE920" s="63"/>
      <c r="AF920" s="63"/>
      <c r="AG920" s="145" t="s">
        <v>6</v>
      </c>
    </row>
    <row r="921" spans="1:36" x14ac:dyDescent="0.2">
      <c r="A921" s="3">
        <v>1</v>
      </c>
      <c r="B921" s="3" t="s">
        <v>7</v>
      </c>
      <c r="C921" s="3">
        <v>20</v>
      </c>
      <c r="D921" s="17">
        <v>163040</v>
      </c>
      <c r="E921" s="3"/>
      <c r="F921" s="3"/>
      <c r="G921" s="3"/>
      <c r="H921" s="3"/>
      <c r="I921" s="3"/>
      <c r="J921" s="3"/>
      <c r="K921" s="3"/>
      <c r="L921" s="3"/>
      <c r="M921" s="3"/>
      <c r="N921" s="161">
        <v>93000</v>
      </c>
      <c r="O921" s="23"/>
      <c r="P921" s="3"/>
      <c r="Q921" s="42"/>
      <c r="R921" s="42"/>
      <c r="S921" s="3"/>
      <c r="T921" s="3" t="s">
        <v>446</v>
      </c>
      <c r="U921" s="3">
        <v>1.5</v>
      </c>
      <c r="V921" s="3">
        <v>1668</v>
      </c>
      <c r="W921" s="3">
        <v>3533</v>
      </c>
      <c r="X921" s="3"/>
      <c r="Y921" s="17">
        <v>3503</v>
      </c>
      <c r="Z921" s="3"/>
      <c r="AA921" s="3">
        <f>(U921*V921)</f>
        <v>2502</v>
      </c>
      <c r="AB921" s="17">
        <v>93000</v>
      </c>
      <c r="AC921" s="17">
        <v>93000</v>
      </c>
      <c r="AD921" s="36">
        <f>AA921+AC921</f>
        <v>95502</v>
      </c>
      <c r="AE921" s="36">
        <v>1</v>
      </c>
      <c r="AF921" s="36"/>
      <c r="AG921" s="3" t="s">
        <v>34</v>
      </c>
    </row>
    <row r="922" spans="1:36" ht="15" x14ac:dyDescent="0.25">
      <c r="A922" s="3">
        <v>2</v>
      </c>
      <c r="B922" s="3" t="s">
        <v>7</v>
      </c>
      <c r="C922" s="3">
        <v>20</v>
      </c>
      <c r="D922" s="17">
        <v>163040</v>
      </c>
      <c r="E922" s="3"/>
      <c r="F922" s="3"/>
      <c r="G922" s="3"/>
      <c r="H922" s="3"/>
      <c r="I922" s="3"/>
      <c r="J922" s="3"/>
      <c r="K922" s="3"/>
      <c r="L922" s="3"/>
      <c r="M922" s="3"/>
      <c r="N922" s="161">
        <v>93000</v>
      </c>
      <c r="O922" s="23"/>
      <c r="P922" s="3"/>
      <c r="Q922" s="42"/>
      <c r="R922" s="42"/>
      <c r="S922" s="3"/>
      <c r="T922" s="3" t="s">
        <v>446</v>
      </c>
      <c r="U922" s="3">
        <v>1.5</v>
      </c>
      <c r="V922" s="3">
        <v>1675</v>
      </c>
      <c r="W922" s="3">
        <v>3534</v>
      </c>
      <c r="X922" s="3"/>
      <c r="Y922" s="30">
        <v>3504</v>
      </c>
      <c r="Z922" s="3"/>
      <c r="AA922" s="3">
        <f t="shared" ref="AA922:AA926" si="311">(U922*V922)</f>
        <v>2512.5</v>
      </c>
      <c r="AB922" s="161">
        <v>93000</v>
      </c>
      <c r="AC922" s="161">
        <v>93000</v>
      </c>
      <c r="AD922" s="36">
        <f>AA922+AC922</f>
        <v>95512.5</v>
      </c>
      <c r="AE922" s="36">
        <v>1</v>
      </c>
      <c r="AF922" s="36"/>
      <c r="AG922" s="3" t="s">
        <v>34</v>
      </c>
    </row>
    <row r="923" spans="1:36" x14ac:dyDescent="0.2">
      <c r="A923" s="3">
        <v>3</v>
      </c>
      <c r="B923" s="3" t="s">
        <v>318</v>
      </c>
      <c r="C923" s="3">
        <v>20</v>
      </c>
      <c r="D923" s="17">
        <v>71404</v>
      </c>
      <c r="E923" s="3"/>
      <c r="F923" s="3"/>
      <c r="G923" s="3"/>
      <c r="H923" s="3"/>
      <c r="I923" s="3"/>
      <c r="J923" s="3"/>
      <c r="K923" s="3"/>
      <c r="L923" s="3"/>
      <c r="M923" s="3"/>
      <c r="N923" s="161">
        <v>36500</v>
      </c>
      <c r="O923" s="23"/>
      <c r="P923" s="3"/>
      <c r="Q923" s="42"/>
      <c r="R923" s="42"/>
      <c r="S923" s="3"/>
      <c r="T923" s="3" t="s">
        <v>446</v>
      </c>
      <c r="U923" s="3">
        <v>1</v>
      </c>
      <c r="V923" s="3">
        <v>1227</v>
      </c>
      <c r="W923" s="3">
        <v>3535</v>
      </c>
      <c r="X923" s="3"/>
      <c r="Y923" s="17">
        <v>3505</v>
      </c>
      <c r="Z923" s="3"/>
      <c r="AA923" s="3">
        <f t="shared" si="311"/>
        <v>1227</v>
      </c>
      <c r="AB923" s="16">
        <v>36500</v>
      </c>
      <c r="AC923" s="23">
        <v>35230</v>
      </c>
      <c r="AD923" s="36">
        <f t="shared" ref="AD923:AD976" si="312">AA923+AC923</f>
        <v>36457</v>
      </c>
      <c r="AE923" s="36">
        <v>1</v>
      </c>
      <c r="AF923" s="36"/>
      <c r="AG923" s="3" t="s">
        <v>40</v>
      </c>
    </row>
    <row r="924" spans="1:36" x14ac:dyDescent="0.2">
      <c r="A924" s="3">
        <v>4</v>
      </c>
      <c r="B924" s="3" t="s">
        <v>31</v>
      </c>
      <c r="C924" s="3">
        <v>20</v>
      </c>
      <c r="D924" s="17">
        <v>86577</v>
      </c>
      <c r="E924" s="3"/>
      <c r="F924" s="3"/>
      <c r="G924" s="3"/>
      <c r="H924" s="3"/>
      <c r="I924" s="3"/>
      <c r="J924" s="3"/>
      <c r="K924" s="3"/>
      <c r="L924" s="3"/>
      <c r="M924" s="3"/>
      <c r="N924" s="161">
        <v>56500</v>
      </c>
      <c r="O924" s="23"/>
      <c r="P924" s="3"/>
      <c r="Q924" s="42"/>
      <c r="R924" s="42"/>
      <c r="S924" s="3"/>
      <c r="T924" s="3" t="s">
        <v>446</v>
      </c>
      <c r="U924" s="3">
        <v>1</v>
      </c>
      <c r="V924" s="3">
        <v>1671</v>
      </c>
      <c r="W924" s="3">
        <v>3536</v>
      </c>
      <c r="X924" s="3"/>
      <c r="Y924" s="17">
        <v>3506</v>
      </c>
      <c r="Z924" s="3"/>
      <c r="AA924" s="3">
        <f t="shared" si="311"/>
        <v>1671</v>
      </c>
      <c r="AB924" s="17">
        <v>56500</v>
      </c>
      <c r="AC924" s="17">
        <v>55245</v>
      </c>
      <c r="AD924" s="36">
        <f t="shared" si="312"/>
        <v>56916</v>
      </c>
      <c r="AE924" s="36">
        <v>1</v>
      </c>
      <c r="AF924" s="36"/>
      <c r="AG924" s="3" t="s">
        <v>48</v>
      </c>
    </row>
    <row r="925" spans="1:36" x14ac:dyDescent="0.2">
      <c r="A925" s="3">
        <v>5</v>
      </c>
      <c r="B925" s="3" t="s">
        <v>447</v>
      </c>
      <c r="C925" s="3">
        <v>20</v>
      </c>
      <c r="D925" s="17">
        <v>138257</v>
      </c>
      <c r="E925" s="3"/>
      <c r="F925" s="3"/>
      <c r="G925" s="3"/>
      <c r="H925" s="3"/>
      <c r="I925" s="3"/>
      <c r="J925" s="3"/>
      <c r="K925" s="3"/>
      <c r="L925" s="3"/>
      <c r="M925" s="3"/>
      <c r="N925" s="161">
        <v>85000</v>
      </c>
      <c r="O925" s="23"/>
      <c r="P925" s="3"/>
      <c r="Q925" s="42"/>
      <c r="R925" s="42"/>
      <c r="S925" s="3"/>
      <c r="T925" s="3" t="s">
        <v>446</v>
      </c>
      <c r="U925" s="3">
        <v>3.25</v>
      </c>
      <c r="V925" s="3">
        <v>1932</v>
      </c>
      <c r="W925" s="3">
        <v>3537</v>
      </c>
      <c r="X925" s="3"/>
      <c r="Y925" s="17">
        <v>3507</v>
      </c>
      <c r="Z925" s="3"/>
      <c r="AA925" s="3">
        <f t="shared" si="311"/>
        <v>6279</v>
      </c>
      <c r="AB925" s="15">
        <v>85000</v>
      </c>
      <c r="AC925" s="3">
        <v>83000</v>
      </c>
      <c r="AD925" s="36">
        <f t="shared" si="312"/>
        <v>89279</v>
      </c>
      <c r="AE925" s="36"/>
      <c r="AF925" s="36"/>
      <c r="AG925" s="3" t="s">
        <v>40</v>
      </c>
    </row>
    <row r="926" spans="1:36" x14ac:dyDescent="0.2">
      <c r="A926" s="3">
        <v>6</v>
      </c>
      <c r="B926" s="3" t="s">
        <v>14</v>
      </c>
      <c r="C926" s="3">
        <v>20</v>
      </c>
      <c r="D926" s="17">
        <v>94935</v>
      </c>
      <c r="E926" s="3"/>
      <c r="F926" s="3"/>
      <c r="G926" s="3"/>
      <c r="H926" s="3"/>
      <c r="I926" s="3"/>
      <c r="J926" s="3"/>
      <c r="K926" s="3"/>
      <c r="L926" s="3"/>
      <c r="M926" s="3"/>
      <c r="N926" s="161">
        <v>56000</v>
      </c>
      <c r="O926" s="23"/>
      <c r="P926" s="3"/>
      <c r="Q926" s="42"/>
      <c r="R926" s="42"/>
      <c r="S926" s="3"/>
      <c r="T926" s="3" t="s">
        <v>446</v>
      </c>
      <c r="U926" s="3">
        <v>0</v>
      </c>
      <c r="V926" s="3">
        <v>1434</v>
      </c>
      <c r="W926" s="3">
        <v>3538</v>
      </c>
      <c r="X926" s="3"/>
      <c r="Y926" s="17">
        <v>3508</v>
      </c>
      <c r="Z926" s="3"/>
      <c r="AA926" s="3">
        <f t="shared" si="311"/>
        <v>0</v>
      </c>
      <c r="AB926" s="15">
        <v>56000</v>
      </c>
      <c r="AC926" s="3">
        <v>54190</v>
      </c>
      <c r="AD926" s="36">
        <f t="shared" si="312"/>
        <v>54190</v>
      </c>
      <c r="AE926" s="36">
        <v>1</v>
      </c>
      <c r="AF926" s="36"/>
      <c r="AG926" s="3" t="s">
        <v>40</v>
      </c>
    </row>
    <row r="927" spans="1:36" x14ac:dyDescent="0.2">
      <c r="A927" s="3">
        <v>7</v>
      </c>
      <c r="B927" s="3" t="s">
        <v>15</v>
      </c>
      <c r="C927" s="3">
        <v>20</v>
      </c>
      <c r="D927" s="17">
        <v>121284</v>
      </c>
      <c r="E927" s="3"/>
      <c r="F927" s="3"/>
      <c r="G927" s="3"/>
      <c r="H927" s="3"/>
      <c r="I927" s="3"/>
      <c r="J927" s="3"/>
      <c r="K927" s="3"/>
      <c r="L927" s="3"/>
      <c r="M927" s="3"/>
      <c r="N927" s="161">
        <v>67000</v>
      </c>
      <c r="O927" s="23"/>
      <c r="P927" s="3"/>
      <c r="Q927" s="42"/>
      <c r="R927" s="42"/>
      <c r="S927" s="3"/>
      <c r="T927" s="3" t="s">
        <v>446</v>
      </c>
      <c r="U927" s="3">
        <v>1</v>
      </c>
      <c r="V927" s="3">
        <v>1377</v>
      </c>
      <c r="W927" s="3">
        <v>3539</v>
      </c>
      <c r="X927" s="3"/>
      <c r="Y927" s="17">
        <v>3509</v>
      </c>
      <c r="Z927" s="3"/>
      <c r="AA927" s="3">
        <f t="shared" ref="AA927:AA935" si="313">(U927*V927)</f>
        <v>1377</v>
      </c>
      <c r="AB927" s="15">
        <v>67000</v>
      </c>
      <c r="AC927" s="3">
        <v>65460</v>
      </c>
      <c r="AD927" s="36">
        <f t="shared" si="312"/>
        <v>66837</v>
      </c>
      <c r="AE927" s="36">
        <v>1</v>
      </c>
      <c r="AF927" s="36"/>
      <c r="AG927" s="3" t="s">
        <v>40</v>
      </c>
    </row>
    <row r="928" spans="1:36" x14ac:dyDescent="0.2">
      <c r="A928" s="3">
        <v>8</v>
      </c>
      <c r="B928" s="3" t="s">
        <v>32</v>
      </c>
      <c r="C928" s="3">
        <v>20</v>
      </c>
      <c r="D928" s="17">
        <v>59193</v>
      </c>
      <c r="E928" s="3"/>
      <c r="F928" s="3"/>
      <c r="G928" s="3"/>
      <c r="H928" s="3"/>
      <c r="I928" s="3"/>
      <c r="J928" s="3"/>
      <c r="K928" s="3"/>
      <c r="L928" s="3"/>
      <c r="M928" s="3"/>
      <c r="N928" s="161">
        <v>39000</v>
      </c>
      <c r="O928" s="23"/>
      <c r="P928" s="3"/>
      <c r="Q928" s="42"/>
      <c r="R928" s="42"/>
      <c r="S928" s="3"/>
      <c r="T928" s="3" t="s">
        <v>448</v>
      </c>
      <c r="U928" s="3">
        <v>1.75</v>
      </c>
      <c r="V928" s="3">
        <v>1508</v>
      </c>
      <c r="W928" s="3">
        <v>3540</v>
      </c>
      <c r="X928" s="3"/>
      <c r="Y928" s="17">
        <v>3516</v>
      </c>
      <c r="Z928" s="3"/>
      <c r="AA928" s="3">
        <f t="shared" si="313"/>
        <v>2639</v>
      </c>
      <c r="AB928" s="15">
        <v>39000</v>
      </c>
      <c r="AC928" s="3">
        <v>38260</v>
      </c>
      <c r="AD928" s="36">
        <f t="shared" si="312"/>
        <v>40899</v>
      </c>
      <c r="AE928" s="36"/>
      <c r="AF928" s="36"/>
      <c r="AG928" s="3" t="s">
        <v>40</v>
      </c>
      <c r="AH928" s="123">
        <v>41262</v>
      </c>
      <c r="AI928" s="123">
        <f>AH928-AD928</f>
        <v>363</v>
      </c>
      <c r="AJ928" s="123" t="s">
        <v>470</v>
      </c>
    </row>
    <row r="929" spans="1:36" x14ac:dyDescent="0.2">
      <c r="A929" s="3">
        <v>9</v>
      </c>
      <c r="B929" s="3" t="s">
        <v>318</v>
      </c>
      <c r="C929" s="3">
        <v>20</v>
      </c>
      <c r="D929" s="17">
        <v>71404</v>
      </c>
      <c r="E929" s="3"/>
      <c r="F929" s="3"/>
      <c r="G929" s="3"/>
      <c r="H929" s="3"/>
      <c r="I929" s="3"/>
      <c r="J929" s="3"/>
      <c r="K929" s="3"/>
      <c r="L929" s="3"/>
      <c r="M929" s="3"/>
      <c r="N929" s="161">
        <v>36500</v>
      </c>
      <c r="O929" s="23"/>
      <c r="P929" s="3"/>
      <c r="Q929" s="42"/>
      <c r="R929" s="42"/>
      <c r="S929" s="3"/>
      <c r="T929" s="3" t="s">
        <v>449</v>
      </c>
      <c r="U929" s="3">
        <v>1</v>
      </c>
      <c r="V929" s="3">
        <v>1164</v>
      </c>
      <c r="W929" s="3">
        <v>3541</v>
      </c>
      <c r="X929" s="3"/>
      <c r="Y929" s="17">
        <v>3517</v>
      </c>
      <c r="Z929" s="3"/>
      <c r="AA929" s="3">
        <f t="shared" si="313"/>
        <v>1164</v>
      </c>
      <c r="AB929" s="15">
        <v>36500</v>
      </c>
      <c r="AC929" s="3">
        <v>35230</v>
      </c>
      <c r="AD929" s="36">
        <f t="shared" si="312"/>
        <v>36394</v>
      </c>
      <c r="AE929" s="36">
        <v>1</v>
      </c>
      <c r="AF929" s="36"/>
      <c r="AG929" s="3" t="s">
        <v>40</v>
      </c>
    </row>
    <row r="930" spans="1:36" x14ac:dyDescent="0.2">
      <c r="A930" s="3">
        <v>10</v>
      </c>
      <c r="B930" s="3" t="s">
        <v>37</v>
      </c>
      <c r="C930" s="3">
        <v>21</v>
      </c>
      <c r="D930" s="17">
        <v>115275</v>
      </c>
      <c r="E930" s="3"/>
      <c r="F930" s="3"/>
      <c r="G930" s="3"/>
      <c r="H930" s="3"/>
      <c r="I930" s="3"/>
      <c r="J930" s="3"/>
      <c r="K930" s="3"/>
      <c r="L930" s="3"/>
      <c r="M930" s="3"/>
      <c r="N930" s="161">
        <f>84000+4200</f>
        <v>88200</v>
      </c>
      <c r="O930" s="23"/>
      <c r="P930" s="3"/>
      <c r="Q930" s="42"/>
      <c r="R930" s="42"/>
      <c r="S930" s="3"/>
      <c r="T930" s="3" t="s">
        <v>450</v>
      </c>
      <c r="U930" s="3">
        <v>3</v>
      </c>
      <c r="V930" s="3">
        <v>1302</v>
      </c>
      <c r="W930" s="3">
        <v>3542</v>
      </c>
      <c r="X930" s="3"/>
      <c r="Y930" s="17">
        <v>3519</v>
      </c>
      <c r="Z930" s="3"/>
      <c r="AA930" s="3">
        <f t="shared" si="313"/>
        <v>3906</v>
      </c>
      <c r="AB930" s="15">
        <f>84000+4200</f>
        <v>88200</v>
      </c>
      <c r="AC930" s="3">
        <v>86100</v>
      </c>
      <c r="AD930" s="36">
        <f t="shared" si="312"/>
        <v>90006</v>
      </c>
      <c r="AE930" s="36"/>
      <c r="AF930" s="36"/>
      <c r="AG930" s="3" t="s">
        <v>40</v>
      </c>
      <c r="AH930" s="55">
        <f>84000/20</f>
        <v>4200</v>
      </c>
      <c r="AI930" s="55" t="s">
        <v>451</v>
      </c>
    </row>
    <row r="931" spans="1:36" x14ac:dyDescent="0.2">
      <c r="A931" s="3">
        <v>11</v>
      </c>
      <c r="B931" s="3" t="s">
        <v>7</v>
      </c>
      <c r="C931" s="3">
        <v>20</v>
      </c>
      <c r="D931" s="17">
        <v>163040</v>
      </c>
      <c r="E931" s="3"/>
      <c r="F931" s="3"/>
      <c r="G931" s="3"/>
      <c r="H931" s="3"/>
      <c r="I931" s="3"/>
      <c r="J931" s="3"/>
      <c r="K931" s="3"/>
      <c r="L931" s="3"/>
      <c r="M931" s="3"/>
      <c r="N931" s="161">
        <v>95000</v>
      </c>
      <c r="O931" s="23"/>
      <c r="P931" s="3"/>
      <c r="Q931" s="42"/>
      <c r="R931" s="42"/>
      <c r="S931" s="3"/>
      <c r="T931" s="3" t="s">
        <v>452</v>
      </c>
      <c r="U931" s="3">
        <v>1.5</v>
      </c>
      <c r="V931" s="3">
        <v>1755</v>
      </c>
      <c r="W931" s="3">
        <v>3543</v>
      </c>
      <c r="X931" s="3"/>
      <c r="Y931" s="17">
        <v>3521</v>
      </c>
      <c r="Z931" s="3"/>
      <c r="AA931" s="3">
        <f t="shared" si="313"/>
        <v>2632.5</v>
      </c>
      <c r="AB931" s="3">
        <v>95000</v>
      </c>
      <c r="AC931" s="3">
        <v>95000</v>
      </c>
      <c r="AD931" s="36">
        <f t="shared" si="312"/>
        <v>97632.5</v>
      </c>
      <c r="AE931" s="36">
        <v>1</v>
      </c>
      <c r="AF931" s="36"/>
      <c r="AG931" s="3" t="s">
        <v>34</v>
      </c>
    </row>
    <row r="932" spans="1:36" x14ac:dyDescent="0.2">
      <c r="A932" s="3">
        <v>12</v>
      </c>
      <c r="B932" s="3" t="s">
        <v>18</v>
      </c>
      <c r="C932" s="3">
        <v>21</v>
      </c>
      <c r="D932" s="17"/>
      <c r="E932" s="3"/>
      <c r="F932" s="3"/>
      <c r="G932" s="3"/>
      <c r="H932" s="3"/>
      <c r="I932" s="3"/>
      <c r="J932" s="3"/>
      <c r="K932" s="3"/>
      <c r="L932" s="3"/>
      <c r="M932" s="3"/>
      <c r="N932" s="161">
        <v>138000</v>
      </c>
      <c r="O932" s="23"/>
      <c r="P932" s="3"/>
      <c r="Q932" s="42"/>
      <c r="R932" s="42"/>
      <c r="S932" s="3"/>
      <c r="T932" s="3" t="s">
        <v>452</v>
      </c>
      <c r="U932" s="3">
        <v>6.86</v>
      </c>
      <c r="V932" s="3">
        <v>1415</v>
      </c>
      <c r="W932" s="3">
        <v>3544</v>
      </c>
      <c r="X932" s="3"/>
      <c r="Y932" s="17">
        <v>3522</v>
      </c>
      <c r="Z932" s="3"/>
      <c r="AA932" s="3">
        <f t="shared" si="313"/>
        <v>9706.9</v>
      </c>
      <c r="AB932" s="15">
        <f>138000+AH932</f>
        <v>144900</v>
      </c>
      <c r="AC932" s="3">
        <v>141488</v>
      </c>
      <c r="AD932" s="36">
        <f t="shared" si="312"/>
        <v>151194.9</v>
      </c>
      <c r="AE932" s="36"/>
      <c r="AF932" s="36"/>
      <c r="AG932" s="3" t="s">
        <v>40</v>
      </c>
      <c r="AH932" s="55">
        <f>N932/20</f>
        <v>6900</v>
      </c>
      <c r="AI932" s="55" t="s">
        <v>453</v>
      </c>
    </row>
    <row r="933" spans="1:36" x14ac:dyDescent="0.2">
      <c r="A933" s="3">
        <v>13</v>
      </c>
      <c r="B933" s="3" t="s">
        <v>318</v>
      </c>
      <c r="C933" s="3">
        <v>20</v>
      </c>
      <c r="D933" s="17">
        <v>71404</v>
      </c>
      <c r="E933" s="3"/>
      <c r="F933" s="3"/>
      <c r="G933" s="3"/>
      <c r="H933" s="3"/>
      <c r="I933" s="3"/>
      <c r="J933" s="3"/>
      <c r="K933" s="3"/>
      <c r="L933" s="3"/>
      <c r="M933" s="3"/>
      <c r="N933" s="161">
        <v>36500</v>
      </c>
      <c r="O933" s="23"/>
      <c r="P933" s="3"/>
      <c r="Q933" s="42"/>
      <c r="R933" s="42"/>
      <c r="S933" s="3"/>
      <c r="T933" s="3" t="s">
        <v>452</v>
      </c>
      <c r="U933" s="3">
        <v>1</v>
      </c>
      <c r="V933" s="3">
        <v>1161</v>
      </c>
      <c r="W933" s="3">
        <v>3545</v>
      </c>
      <c r="X933" s="3"/>
      <c r="Y933" s="17">
        <v>3523</v>
      </c>
      <c r="Z933" s="3"/>
      <c r="AA933" s="3">
        <f t="shared" si="313"/>
        <v>1161</v>
      </c>
      <c r="AB933" s="15">
        <v>36500</v>
      </c>
      <c r="AC933" s="3">
        <v>35230</v>
      </c>
      <c r="AD933" s="36">
        <f t="shared" si="312"/>
        <v>36391</v>
      </c>
      <c r="AE933" s="36">
        <v>1</v>
      </c>
      <c r="AF933" s="36"/>
      <c r="AG933" s="3" t="s">
        <v>40</v>
      </c>
    </row>
    <row r="934" spans="1:36" x14ac:dyDescent="0.2">
      <c r="A934" s="3">
        <v>14</v>
      </c>
      <c r="B934" s="3" t="s">
        <v>14</v>
      </c>
      <c r="C934" s="3">
        <v>20</v>
      </c>
      <c r="D934" s="17">
        <v>94935</v>
      </c>
      <c r="E934" s="3"/>
      <c r="F934" s="3"/>
      <c r="G934" s="3"/>
      <c r="H934" s="3"/>
      <c r="I934" s="3"/>
      <c r="J934" s="3"/>
      <c r="K934" s="3"/>
      <c r="L934" s="3"/>
      <c r="M934" s="3"/>
      <c r="N934" s="161">
        <v>56000</v>
      </c>
      <c r="O934" s="23"/>
      <c r="P934" s="3"/>
      <c r="Q934" s="42"/>
      <c r="R934" s="42"/>
      <c r="S934" s="3"/>
      <c r="T934" s="3" t="s">
        <v>452</v>
      </c>
      <c r="U934" s="3">
        <v>0</v>
      </c>
      <c r="V934" s="3">
        <v>1372</v>
      </c>
      <c r="W934" s="3">
        <v>3546</v>
      </c>
      <c r="X934" s="3"/>
      <c r="Y934" s="17">
        <v>3524</v>
      </c>
      <c r="Z934" s="3"/>
      <c r="AA934" s="3">
        <f t="shared" si="313"/>
        <v>0</v>
      </c>
      <c r="AB934" s="15">
        <v>56000</v>
      </c>
      <c r="AC934" s="3">
        <v>54190</v>
      </c>
      <c r="AD934" s="36">
        <f t="shared" si="312"/>
        <v>54190</v>
      </c>
      <c r="AE934" s="36">
        <v>1</v>
      </c>
      <c r="AF934" s="36"/>
      <c r="AG934" s="3" t="s">
        <v>40</v>
      </c>
    </row>
    <row r="935" spans="1:36" x14ac:dyDescent="0.2">
      <c r="A935" s="3">
        <v>15</v>
      </c>
      <c r="B935" s="3" t="s">
        <v>17</v>
      </c>
      <c r="C935" s="3">
        <v>20</v>
      </c>
      <c r="D935" s="17">
        <v>70361</v>
      </c>
      <c r="E935" s="3"/>
      <c r="F935" s="3"/>
      <c r="G935" s="3"/>
      <c r="H935" s="3"/>
      <c r="I935" s="3"/>
      <c r="J935" s="3"/>
      <c r="K935" s="3"/>
      <c r="L935" s="3"/>
      <c r="M935" s="3"/>
      <c r="N935" s="161">
        <v>43000</v>
      </c>
      <c r="O935" s="23"/>
      <c r="P935" s="3"/>
      <c r="Q935" s="42"/>
      <c r="R935" s="42"/>
      <c r="S935" s="3"/>
      <c r="T935" s="3" t="s">
        <v>452</v>
      </c>
      <c r="U935" s="3">
        <v>1</v>
      </c>
      <c r="V935" s="3">
        <v>1367</v>
      </c>
      <c r="W935" s="3">
        <v>3547</v>
      </c>
      <c r="X935" s="3"/>
      <c r="Y935" s="17">
        <v>3525</v>
      </c>
      <c r="Z935" s="3"/>
      <c r="AA935" s="3">
        <f t="shared" si="313"/>
        <v>1367</v>
      </c>
      <c r="AB935" s="15">
        <v>43000</v>
      </c>
      <c r="AC935" s="3">
        <v>41760</v>
      </c>
      <c r="AD935" s="36">
        <f t="shared" si="312"/>
        <v>43127</v>
      </c>
      <c r="AE935" s="36">
        <v>1</v>
      </c>
      <c r="AF935" s="36"/>
      <c r="AG935" s="3" t="s">
        <v>40</v>
      </c>
    </row>
    <row r="936" spans="1:36" x14ac:dyDescent="0.2">
      <c r="A936" s="3">
        <v>16</v>
      </c>
      <c r="B936" s="94" t="s">
        <v>35</v>
      </c>
      <c r="C936" s="94">
        <v>9</v>
      </c>
      <c r="D936" s="187"/>
      <c r="E936" s="94"/>
      <c r="F936" s="94"/>
      <c r="G936" s="94"/>
      <c r="H936" s="94"/>
      <c r="I936" s="94"/>
      <c r="J936" s="94"/>
      <c r="K936" s="94"/>
      <c r="L936" s="94"/>
      <c r="M936" s="94"/>
      <c r="N936" s="174">
        <v>9500</v>
      </c>
      <c r="O936" s="27"/>
      <c r="P936" s="94"/>
      <c r="Q936" s="108"/>
      <c r="R936" s="108"/>
      <c r="S936" s="94"/>
      <c r="T936" s="94" t="s">
        <v>454</v>
      </c>
      <c r="U936" s="94">
        <v>1.25</v>
      </c>
      <c r="V936" s="94">
        <v>607</v>
      </c>
      <c r="W936" s="94">
        <v>3565</v>
      </c>
      <c r="X936" s="94"/>
      <c r="Y936" s="187">
        <v>3545</v>
      </c>
      <c r="Z936" s="94"/>
      <c r="AA936" s="108">
        <f>(U936*V936)</f>
        <v>758.75</v>
      </c>
      <c r="AB936" s="217">
        <v>9500</v>
      </c>
      <c r="AC936" s="94">
        <v>9500</v>
      </c>
      <c r="AD936" s="36">
        <f t="shared" si="312"/>
        <v>10258.75</v>
      </c>
      <c r="AE936" s="36"/>
      <c r="AF936" s="36"/>
      <c r="AG936" s="3" t="s">
        <v>40</v>
      </c>
      <c r="AI936" s="130"/>
    </row>
    <row r="937" spans="1:36" x14ac:dyDescent="0.2">
      <c r="A937" s="3">
        <v>17</v>
      </c>
      <c r="B937" s="3" t="s">
        <v>21</v>
      </c>
      <c r="C937" s="3">
        <v>20</v>
      </c>
      <c r="D937" s="17">
        <v>104420</v>
      </c>
      <c r="E937" s="3"/>
      <c r="F937" s="3"/>
      <c r="G937" s="3"/>
      <c r="H937" s="3"/>
      <c r="I937" s="3"/>
      <c r="J937" s="3"/>
      <c r="K937" s="3"/>
      <c r="L937" s="3"/>
      <c r="M937" s="3"/>
      <c r="N937" s="161">
        <v>79000</v>
      </c>
      <c r="O937" s="23"/>
      <c r="P937" s="3"/>
      <c r="Q937" s="42"/>
      <c r="R937" s="42"/>
      <c r="S937" s="3"/>
      <c r="T937" s="3" t="s">
        <v>454</v>
      </c>
      <c r="U937" s="3">
        <v>2.5</v>
      </c>
      <c r="V937" s="3">
        <v>1695</v>
      </c>
      <c r="W937" s="3">
        <v>3570</v>
      </c>
      <c r="X937" s="3"/>
      <c r="Y937" s="17">
        <v>3533</v>
      </c>
      <c r="Z937" s="3"/>
      <c r="AA937" s="3">
        <f>(U937*V937)+2000</f>
        <v>6237.5</v>
      </c>
      <c r="AB937" s="15">
        <v>79000</v>
      </c>
      <c r="AC937" s="3">
        <v>77120</v>
      </c>
      <c r="AD937" s="36">
        <f t="shared" si="312"/>
        <v>83357.5</v>
      </c>
      <c r="AE937" s="36"/>
      <c r="AF937" s="36"/>
      <c r="AG937" s="3" t="s">
        <v>40</v>
      </c>
    </row>
    <row r="938" spans="1:36" x14ac:dyDescent="0.2">
      <c r="A938" s="3">
        <v>18</v>
      </c>
      <c r="B938" s="3" t="s">
        <v>31</v>
      </c>
      <c r="C938" s="3">
        <v>20</v>
      </c>
      <c r="D938" s="17">
        <v>86577</v>
      </c>
      <c r="E938" s="3"/>
      <c r="F938" s="3"/>
      <c r="G938" s="3"/>
      <c r="H938" s="3"/>
      <c r="I938" s="3"/>
      <c r="J938" s="3"/>
      <c r="K938" s="3"/>
      <c r="L938" s="3"/>
      <c r="M938" s="3"/>
      <c r="N938" s="161">
        <v>58000</v>
      </c>
      <c r="O938" s="23"/>
      <c r="P938" s="3"/>
      <c r="Q938" s="42"/>
      <c r="R938" s="42"/>
      <c r="S938" s="3"/>
      <c r="T938" s="3" t="s">
        <v>455</v>
      </c>
      <c r="U938" s="3">
        <v>1</v>
      </c>
      <c r="V938" s="3">
        <v>1289</v>
      </c>
      <c r="W938" s="3">
        <v>3563</v>
      </c>
      <c r="X938" s="3"/>
      <c r="Y938" s="17">
        <v>3541</v>
      </c>
      <c r="Z938" s="3"/>
      <c r="AA938" s="3">
        <f t="shared" ref="AA938:AA952" si="314">(U938*V938)</f>
        <v>1289</v>
      </c>
      <c r="AB938" s="15">
        <v>58000</v>
      </c>
      <c r="AC938" s="3">
        <v>56745</v>
      </c>
      <c r="AD938" s="36">
        <f t="shared" si="312"/>
        <v>58034</v>
      </c>
      <c r="AE938" s="36">
        <v>1</v>
      </c>
      <c r="AF938" s="36"/>
      <c r="AG938" s="3" t="s">
        <v>40</v>
      </c>
    </row>
    <row r="939" spans="1:36" x14ac:dyDescent="0.2">
      <c r="A939" s="3">
        <v>19</v>
      </c>
      <c r="B939" s="3" t="s">
        <v>17</v>
      </c>
      <c r="C939" s="3">
        <v>20</v>
      </c>
      <c r="D939" s="17">
        <v>70361</v>
      </c>
      <c r="E939" s="3"/>
      <c r="F939" s="3"/>
      <c r="G939" s="3"/>
      <c r="H939" s="3"/>
      <c r="I939" s="3"/>
      <c r="J939" s="3"/>
      <c r="K939" s="3"/>
      <c r="L939" s="3"/>
      <c r="M939" s="3"/>
      <c r="N939" s="161">
        <v>43000</v>
      </c>
      <c r="O939" s="23"/>
      <c r="P939" s="3"/>
      <c r="Q939" s="42"/>
      <c r="R939" s="42"/>
      <c r="S939" s="3"/>
      <c r="T939" s="3" t="s">
        <v>455</v>
      </c>
      <c r="U939" s="3">
        <v>1</v>
      </c>
      <c r="V939" s="3">
        <v>1300</v>
      </c>
      <c r="W939" s="3">
        <v>3564</v>
      </c>
      <c r="X939" s="3"/>
      <c r="Y939" s="17">
        <v>3542</v>
      </c>
      <c r="Z939" s="3"/>
      <c r="AA939" s="3">
        <f t="shared" si="314"/>
        <v>1300</v>
      </c>
      <c r="AB939" s="15">
        <v>43000</v>
      </c>
      <c r="AC939" s="3">
        <v>41760</v>
      </c>
      <c r="AD939" s="36">
        <f t="shared" si="312"/>
        <v>43060</v>
      </c>
      <c r="AE939" s="36">
        <v>1</v>
      </c>
      <c r="AF939" s="36"/>
      <c r="AG939" s="3" t="s">
        <v>40</v>
      </c>
    </row>
    <row r="940" spans="1:36" x14ac:dyDescent="0.2">
      <c r="A940" s="3">
        <v>20</v>
      </c>
      <c r="B940" s="3" t="s">
        <v>318</v>
      </c>
      <c r="C940" s="3">
        <v>15</v>
      </c>
      <c r="D940" s="17">
        <v>53553</v>
      </c>
      <c r="E940" s="3"/>
      <c r="F940" s="3"/>
      <c r="G940" s="3"/>
      <c r="H940" s="3"/>
      <c r="I940" s="3"/>
      <c r="J940" s="3"/>
      <c r="K940" s="3"/>
      <c r="L940" s="3"/>
      <c r="M940" s="3"/>
      <c r="N940" s="161">
        <v>28000</v>
      </c>
      <c r="O940" s="23"/>
      <c r="P940" s="3"/>
      <c r="Q940" s="42"/>
      <c r="R940" s="42"/>
      <c r="S940" s="3"/>
      <c r="T940" s="3" t="s">
        <v>456</v>
      </c>
      <c r="U940" s="3">
        <v>1</v>
      </c>
      <c r="V940" s="3">
        <v>948</v>
      </c>
      <c r="W940" s="3">
        <v>3611</v>
      </c>
      <c r="X940" s="3"/>
      <c r="Y940" s="17">
        <v>3551</v>
      </c>
      <c r="Z940" s="3"/>
      <c r="AA940" s="3">
        <f t="shared" si="314"/>
        <v>948</v>
      </c>
      <c r="AB940" s="15">
        <v>28000</v>
      </c>
      <c r="AC940" s="3">
        <v>28000</v>
      </c>
      <c r="AD940" s="36">
        <f t="shared" si="312"/>
        <v>28948</v>
      </c>
      <c r="AE940" s="36">
        <v>1</v>
      </c>
      <c r="AF940" s="36"/>
      <c r="AG940" s="3" t="s">
        <v>40</v>
      </c>
      <c r="AH940" s="55">
        <f>36500/20</f>
        <v>1825</v>
      </c>
      <c r="AI940" s="55">
        <f>AH940*15</f>
        <v>27375</v>
      </c>
      <c r="AJ940" s="55" t="s">
        <v>458</v>
      </c>
    </row>
    <row r="941" spans="1:36" x14ac:dyDescent="0.2">
      <c r="A941" s="3">
        <v>21</v>
      </c>
      <c r="B941" s="3" t="s">
        <v>7</v>
      </c>
      <c r="C941" s="3">
        <v>20</v>
      </c>
      <c r="D941" s="17">
        <v>163040</v>
      </c>
      <c r="E941" s="3"/>
      <c r="F941" s="3"/>
      <c r="G941" s="3"/>
      <c r="H941" s="3"/>
      <c r="I941" s="3"/>
      <c r="J941" s="3"/>
      <c r="K941" s="3"/>
      <c r="L941" s="3"/>
      <c r="M941" s="3"/>
      <c r="N941" s="161">
        <v>95000</v>
      </c>
      <c r="O941" s="23"/>
      <c r="P941" s="3"/>
      <c r="Q941" s="42"/>
      <c r="R941" s="42"/>
      <c r="S941" s="3"/>
      <c r="T941" s="3" t="s">
        <v>457</v>
      </c>
      <c r="U941" s="3">
        <v>1.5</v>
      </c>
      <c r="V941" s="3">
        <v>1656</v>
      </c>
      <c r="W941" s="3">
        <v>3610</v>
      </c>
      <c r="X941" s="3"/>
      <c r="Y941" s="17">
        <v>3564</v>
      </c>
      <c r="Z941" s="3"/>
      <c r="AA941" s="3">
        <f>(U941*V941)</f>
        <v>2484</v>
      </c>
      <c r="AB941" s="3">
        <v>95000</v>
      </c>
      <c r="AC941" s="3">
        <v>95000</v>
      </c>
      <c r="AD941" s="36">
        <f t="shared" si="312"/>
        <v>97484</v>
      </c>
      <c r="AE941" s="36">
        <v>1</v>
      </c>
      <c r="AF941" s="36"/>
      <c r="AG941" s="3" t="s">
        <v>34</v>
      </c>
    </row>
    <row r="942" spans="1:36" x14ac:dyDescent="0.2">
      <c r="A942" s="3">
        <v>22</v>
      </c>
      <c r="B942" s="3" t="s">
        <v>318</v>
      </c>
      <c r="C942" s="3">
        <v>20</v>
      </c>
      <c r="D942" s="17">
        <v>71404</v>
      </c>
      <c r="E942" s="3"/>
      <c r="F942" s="3"/>
      <c r="G942" s="3"/>
      <c r="H942" s="3"/>
      <c r="I942" s="3"/>
      <c r="J942" s="3"/>
      <c r="K942" s="3"/>
      <c r="L942" s="3"/>
      <c r="M942" s="3"/>
      <c r="N942" s="161">
        <v>36500</v>
      </c>
      <c r="O942" s="23"/>
      <c r="P942" s="3"/>
      <c r="Q942" s="42"/>
      <c r="R942" s="42"/>
      <c r="S942" s="3"/>
      <c r="T942" s="3" t="s">
        <v>457</v>
      </c>
      <c r="U942" s="3">
        <v>1</v>
      </c>
      <c r="V942" s="3">
        <v>1363</v>
      </c>
      <c r="W942" s="3">
        <v>3612</v>
      </c>
      <c r="X942" s="3"/>
      <c r="Y942" s="17">
        <v>3565</v>
      </c>
      <c r="Z942" s="3"/>
      <c r="AA942" s="3">
        <f>(U942*V942)</f>
        <v>1363</v>
      </c>
      <c r="AB942" s="15">
        <v>36500</v>
      </c>
      <c r="AC942" s="3">
        <v>35230</v>
      </c>
      <c r="AD942" s="36">
        <f t="shared" si="312"/>
        <v>36593</v>
      </c>
      <c r="AE942" s="36">
        <v>1</v>
      </c>
      <c r="AF942" s="36"/>
      <c r="AG942" s="3" t="s">
        <v>40</v>
      </c>
    </row>
    <row r="943" spans="1:36" x14ac:dyDescent="0.2">
      <c r="A943" s="3">
        <v>23</v>
      </c>
      <c r="B943" s="147" t="s">
        <v>33</v>
      </c>
      <c r="C943" s="147">
        <v>15</v>
      </c>
      <c r="D943" s="17">
        <v>29123</v>
      </c>
      <c r="E943" s="3"/>
      <c r="F943" s="3"/>
      <c r="G943" s="3"/>
      <c r="H943" s="3"/>
      <c r="I943" s="3"/>
      <c r="J943" s="3"/>
      <c r="K943" s="3"/>
      <c r="L943" s="3"/>
      <c r="M943" s="3"/>
      <c r="N943" s="161">
        <v>17000</v>
      </c>
      <c r="O943" s="23"/>
      <c r="P943" s="3"/>
      <c r="Q943" s="42"/>
      <c r="R943" s="42"/>
      <c r="S943" s="3"/>
      <c r="T943" s="3" t="s">
        <v>457</v>
      </c>
      <c r="U943" s="3">
        <v>1.9</v>
      </c>
      <c r="V943" s="3">
        <v>967</v>
      </c>
      <c r="W943" s="3">
        <v>3631</v>
      </c>
      <c r="X943" s="3"/>
      <c r="Y943" s="17">
        <v>3566</v>
      </c>
      <c r="Z943" s="3"/>
      <c r="AA943" s="3">
        <f>(U943*V943)</f>
        <v>1837.3</v>
      </c>
      <c r="AB943" s="15">
        <v>17000</v>
      </c>
      <c r="AC943" s="3">
        <v>17000</v>
      </c>
      <c r="AD943" s="36">
        <f t="shared" si="312"/>
        <v>18837.3</v>
      </c>
      <c r="AE943" s="36"/>
      <c r="AF943" s="36"/>
      <c r="AG943" s="3" t="s">
        <v>40</v>
      </c>
    </row>
    <row r="944" spans="1:36" x14ac:dyDescent="0.2">
      <c r="A944" s="3">
        <v>24</v>
      </c>
      <c r="B944" s="3" t="s">
        <v>18</v>
      </c>
      <c r="C944" s="3">
        <v>20</v>
      </c>
      <c r="D944" s="17">
        <v>184461</v>
      </c>
      <c r="E944" s="3"/>
      <c r="F944" s="3"/>
      <c r="G944" s="3"/>
      <c r="H944" s="3"/>
      <c r="I944" s="3"/>
      <c r="J944" s="3"/>
      <c r="K944" s="3"/>
      <c r="L944" s="3"/>
      <c r="M944" s="3"/>
      <c r="N944" s="161">
        <v>138000</v>
      </c>
      <c r="O944" s="23"/>
      <c r="P944" s="3"/>
      <c r="Q944" s="42"/>
      <c r="R944" s="42"/>
      <c r="S944" s="3"/>
      <c r="T944" s="3" t="s">
        <v>459</v>
      </c>
      <c r="U944" s="3">
        <v>6.86</v>
      </c>
      <c r="V944" s="3">
        <v>1546</v>
      </c>
      <c r="W944" s="3">
        <v>3613</v>
      </c>
      <c r="X944" s="3"/>
      <c r="Y944" s="17">
        <v>3567</v>
      </c>
      <c r="Z944" s="3"/>
      <c r="AA944" s="3">
        <f t="shared" si="314"/>
        <v>10605.560000000001</v>
      </c>
      <c r="AB944" s="3">
        <v>138000</v>
      </c>
      <c r="AC944" s="3">
        <v>138000</v>
      </c>
      <c r="AD944" s="36">
        <f t="shared" si="312"/>
        <v>148605.56</v>
      </c>
      <c r="AE944" s="36"/>
      <c r="AF944" s="36"/>
      <c r="AG944" s="3" t="s">
        <v>34</v>
      </c>
    </row>
    <row r="945" spans="1:35" x14ac:dyDescent="0.2">
      <c r="A945" s="3">
        <v>25</v>
      </c>
      <c r="B945" s="3" t="s">
        <v>17</v>
      </c>
      <c r="C945" s="3">
        <v>20</v>
      </c>
      <c r="D945" s="17">
        <v>70361</v>
      </c>
      <c r="E945" s="3"/>
      <c r="F945" s="3"/>
      <c r="G945" s="3"/>
      <c r="H945" s="3"/>
      <c r="I945" s="3"/>
      <c r="J945" s="3"/>
      <c r="K945" s="3"/>
      <c r="L945" s="3"/>
      <c r="M945" s="3"/>
      <c r="N945" s="161">
        <v>43000</v>
      </c>
      <c r="O945" s="23"/>
      <c r="P945" s="3"/>
      <c r="Q945" s="42"/>
      <c r="R945" s="42"/>
      <c r="S945" s="3"/>
      <c r="T945" s="3" t="s">
        <v>459</v>
      </c>
      <c r="U945" s="3">
        <v>1</v>
      </c>
      <c r="V945" s="3">
        <v>1507</v>
      </c>
      <c r="W945" s="3">
        <v>3614</v>
      </c>
      <c r="X945" s="3"/>
      <c r="Y945" s="17">
        <v>3568</v>
      </c>
      <c r="Z945" s="3"/>
      <c r="AA945" s="3">
        <f t="shared" si="314"/>
        <v>1507</v>
      </c>
      <c r="AB945" s="15">
        <v>43000</v>
      </c>
      <c r="AC945" s="3">
        <v>41760</v>
      </c>
      <c r="AD945" s="36">
        <f t="shared" si="312"/>
        <v>43267</v>
      </c>
      <c r="AE945" s="36">
        <v>1</v>
      </c>
      <c r="AF945" s="36"/>
      <c r="AG945" s="3" t="s">
        <v>40</v>
      </c>
    </row>
    <row r="946" spans="1:35" x14ac:dyDescent="0.2">
      <c r="A946" s="3">
        <v>26</v>
      </c>
      <c r="B946" s="3" t="s">
        <v>318</v>
      </c>
      <c r="C946" s="3">
        <v>20</v>
      </c>
      <c r="D946" s="17">
        <v>71404</v>
      </c>
      <c r="E946" s="3"/>
      <c r="F946" s="3"/>
      <c r="G946" s="3"/>
      <c r="H946" s="3"/>
      <c r="I946" s="3"/>
      <c r="J946" s="3"/>
      <c r="K946" s="3"/>
      <c r="L946" s="3"/>
      <c r="M946" s="3"/>
      <c r="N946" s="161">
        <v>36500</v>
      </c>
      <c r="O946" s="23"/>
      <c r="P946" s="3"/>
      <c r="Q946" s="42"/>
      <c r="R946" s="42"/>
      <c r="S946" s="3"/>
      <c r="T946" s="3" t="s">
        <v>459</v>
      </c>
      <c r="U946" s="3">
        <v>1</v>
      </c>
      <c r="V946" s="3">
        <v>1380</v>
      </c>
      <c r="W946" s="3">
        <v>3615</v>
      </c>
      <c r="X946" s="3"/>
      <c r="Y946" s="17">
        <v>3576</v>
      </c>
      <c r="Z946" s="3"/>
      <c r="AA946" s="3">
        <f t="shared" si="314"/>
        <v>1380</v>
      </c>
      <c r="AB946" s="15">
        <v>36500</v>
      </c>
      <c r="AC946" s="3">
        <v>35230</v>
      </c>
      <c r="AD946" s="36">
        <f t="shared" si="312"/>
        <v>36610</v>
      </c>
      <c r="AE946" s="36">
        <v>1</v>
      </c>
      <c r="AF946" s="36"/>
      <c r="AG946" s="3" t="s">
        <v>40</v>
      </c>
    </row>
    <row r="947" spans="1:35" x14ac:dyDescent="0.2">
      <c r="A947" s="3">
        <v>27</v>
      </c>
      <c r="B947" s="3" t="s">
        <v>15</v>
      </c>
      <c r="C947" s="3">
        <v>20</v>
      </c>
      <c r="D947" s="17">
        <v>121284</v>
      </c>
      <c r="E947" s="3"/>
      <c r="F947" s="3"/>
      <c r="G947" s="3"/>
      <c r="H947" s="3"/>
      <c r="I947" s="3"/>
      <c r="J947" s="3"/>
      <c r="K947" s="3"/>
      <c r="L947" s="3"/>
      <c r="M947" s="3"/>
      <c r="N947" s="161">
        <v>67000</v>
      </c>
      <c r="O947" s="23"/>
      <c r="P947" s="3"/>
      <c r="Q947" s="42"/>
      <c r="R947" s="42"/>
      <c r="S947" s="3"/>
      <c r="T947" s="3" t="s">
        <v>460</v>
      </c>
      <c r="U947" s="3">
        <v>1</v>
      </c>
      <c r="V947" s="3">
        <v>1454</v>
      </c>
      <c r="W947" s="3">
        <v>3616</v>
      </c>
      <c r="X947" s="3"/>
      <c r="Y947" s="17">
        <v>3577</v>
      </c>
      <c r="Z947" s="3"/>
      <c r="AA947" s="3">
        <f t="shared" si="314"/>
        <v>1454</v>
      </c>
      <c r="AB947" s="15">
        <v>67000</v>
      </c>
      <c r="AC947" s="3">
        <v>65460</v>
      </c>
      <c r="AD947" s="36">
        <f t="shared" si="312"/>
        <v>66914</v>
      </c>
      <c r="AE947" s="36">
        <v>1</v>
      </c>
      <c r="AF947" s="36"/>
      <c r="AG947" s="3" t="s">
        <v>40</v>
      </c>
    </row>
    <row r="948" spans="1:35" ht="15" x14ac:dyDescent="0.25">
      <c r="A948" s="3">
        <v>28</v>
      </c>
      <c r="B948" s="3" t="s">
        <v>447</v>
      </c>
      <c r="C948" s="3">
        <v>20</v>
      </c>
      <c r="D948" s="17">
        <v>138257</v>
      </c>
      <c r="E948" s="3"/>
      <c r="F948" s="3"/>
      <c r="G948" s="3"/>
      <c r="H948" s="3"/>
      <c r="I948" s="3"/>
      <c r="J948" s="3"/>
      <c r="K948" s="3"/>
      <c r="L948" s="3"/>
      <c r="M948" s="3"/>
      <c r="N948" s="161">
        <v>85000</v>
      </c>
      <c r="O948" s="23"/>
      <c r="P948" s="3"/>
      <c r="Q948" s="42"/>
      <c r="R948" s="42"/>
      <c r="S948" s="3"/>
      <c r="T948" s="3" t="s">
        <v>461</v>
      </c>
      <c r="U948" s="3">
        <v>3.25</v>
      </c>
      <c r="V948" s="3">
        <v>1685</v>
      </c>
      <c r="W948" s="3">
        <v>3617</v>
      </c>
      <c r="X948" s="3"/>
      <c r="Y948" s="30">
        <v>3584</v>
      </c>
      <c r="Z948" s="3"/>
      <c r="AA948" s="3">
        <f t="shared" si="314"/>
        <v>5476.25</v>
      </c>
      <c r="AB948" s="15">
        <v>85000</v>
      </c>
      <c r="AC948" s="3">
        <v>83000</v>
      </c>
      <c r="AD948" s="36">
        <f t="shared" si="312"/>
        <v>88476.25</v>
      </c>
      <c r="AE948" s="36"/>
      <c r="AF948" s="36"/>
      <c r="AG948" s="3" t="s">
        <v>40</v>
      </c>
    </row>
    <row r="949" spans="1:35" x14ac:dyDescent="0.2">
      <c r="A949" s="3">
        <v>29</v>
      </c>
      <c r="B949" s="3" t="s">
        <v>14</v>
      </c>
      <c r="C949" s="3">
        <v>20</v>
      </c>
      <c r="D949" s="17">
        <v>94935</v>
      </c>
      <c r="E949" s="3"/>
      <c r="F949" s="3"/>
      <c r="G949" s="3"/>
      <c r="H949" s="3"/>
      <c r="I949" s="3"/>
      <c r="J949" s="3"/>
      <c r="K949" s="3"/>
      <c r="L949" s="3"/>
      <c r="M949" s="3"/>
      <c r="N949" s="161">
        <v>56000</v>
      </c>
      <c r="O949" s="23"/>
      <c r="P949" s="3"/>
      <c r="Q949" s="42"/>
      <c r="R949" s="42"/>
      <c r="S949" s="3"/>
      <c r="T949" s="3" t="s">
        <v>461</v>
      </c>
      <c r="U949" s="3">
        <v>0</v>
      </c>
      <c r="V949" s="3">
        <v>1393</v>
      </c>
      <c r="W949" s="3">
        <v>3618</v>
      </c>
      <c r="X949" s="3"/>
      <c r="Y949" s="17">
        <v>3585</v>
      </c>
      <c r="Z949" s="3"/>
      <c r="AA949" s="3">
        <f t="shared" si="314"/>
        <v>0</v>
      </c>
      <c r="AB949" s="15">
        <v>56000</v>
      </c>
      <c r="AC949" s="3">
        <v>54190</v>
      </c>
      <c r="AD949" s="36">
        <f t="shared" si="312"/>
        <v>54190</v>
      </c>
      <c r="AE949" s="36">
        <v>1</v>
      </c>
      <c r="AF949" s="36"/>
      <c r="AG949" s="3" t="s">
        <v>40</v>
      </c>
    </row>
    <row r="950" spans="1:35" x14ac:dyDescent="0.2">
      <c r="A950" s="3">
        <v>30</v>
      </c>
      <c r="B950" s="3" t="s">
        <v>7</v>
      </c>
      <c r="C950" s="3">
        <v>20</v>
      </c>
      <c r="D950" s="17">
        <v>163040</v>
      </c>
      <c r="E950" s="3"/>
      <c r="F950" s="3"/>
      <c r="G950" s="3"/>
      <c r="H950" s="3"/>
      <c r="I950" s="3"/>
      <c r="J950" s="3"/>
      <c r="K950" s="3"/>
      <c r="L950" s="3"/>
      <c r="M950" s="3"/>
      <c r="N950" s="161">
        <v>95000</v>
      </c>
      <c r="O950" s="23"/>
      <c r="P950" s="3"/>
      <c r="Q950" s="42"/>
      <c r="R950" s="42"/>
      <c r="S950" s="3"/>
      <c r="T950" s="3" t="s">
        <v>461</v>
      </c>
      <c r="U950" s="3">
        <v>1.5</v>
      </c>
      <c r="V950" s="3">
        <v>1584</v>
      </c>
      <c r="W950" s="3">
        <v>3619</v>
      </c>
      <c r="X950" s="3"/>
      <c r="Y950" s="17">
        <v>3586</v>
      </c>
      <c r="Z950" s="3"/>
      <c r="AA950" s="3">
        <f t="shared" si="314"/>
        <v>2376</v>
      </c>
      <c r="AB950" s="3">
        <v>95000</v>
      </c>
      <c r="AC950" s="3">
        <v>95000</v>
      </c>
      <c r="AD950" s="36">
        <f t="shared" si="312"/>
        <v>97376</v>
      </c>
      <c r="AE950" s="36">
        <v>1</v>
      </c>
      <c r="AF950" s="36"/>
      <c r="AG950" s="3" t="s">
        <v>34</v>
      </c>
    </row>
    <row r="951" spans="1:35" x14ac:dyDescent="0.2">
      <c r="A951" s="3">
        <v>31</v>
      </c>
      <c r="B951" s="3" t="s">
        <v>22</v>
      </c>
      <c r="C951" s="3">
        <v>20</v>
      </c>
      <c r="D951" s="17">
        <v>109404</v>
      </c>
      <c r="E951" s="3"/>
      <c r="F951" s="3"/>
      <c r="G951" s="3"/>
      <c r="H951" s="3"/>
      <c r="I951" s="3"/>
      <c r="J951" s="3"/>
      <c r="K951" s="3"/>
      <c r="L951" s="3"/>
      <c r="M951" s="3"/>
      <c r="N951" s="161">
        <v>69000</v>
      </c>
      <c r="O951" s="23"/>
      <c r="P951" s="3"/>
      <c r="Q951" s="42"/>
      <c r="R951" s="42"/>
      <c r="S951" s="3"/>
      <c r="T951" s="3" t="s">
        <v>461</v>
      </c>
      <c r="U951" s="3">
        <v>1.2</v>
      </c>
      <c r="V951" s="3">
        <v>1451</v>
      </c>
      <c r="W951" s="3">
        <v>3630</v>
      </c>
      <c r="X951" s="3"/>
      <c r="Y951" s="17">
        <v>3587</v>
      </c>
      <c r="Z951" s="3"/>
      <c r="AA951" s="3">
        <f t="shared" si="314"/>
        <v>1741.2</v>
      </c>
      <c r="AB951" s="15">
        <v>69000</v>
      </c>
      <c r="AC951" s="3">
        <v>67420</v>
      </c>
      <c r="AD951" s="36">
        <f t="shared" si="312"/>
        <v>69161.2</v>
      </c>
      <c r="AE951" s="36"/>
      <c r="AF951" s="36"/>
      <c r="AG951" s="3" t="s">
        <v>40</v>
      </c>
    </row>
    <row r="952" spans="1:35" x14ac:dyDescent="0.2">
      <c r="A952" s="3">
        <v>32</v>
      </c>
      <c r="B952" s="3" t="s">
        <v>32</v>
      </c>
      <c r="C952" s="3">
        <v>20</v>
      </c>
      <c r="D952" s="17">
        <v>59193</v>
      </c>
      <c r="E952" s="3"/>
      <c r="F952" s="3"/>
      <c r="G952" s="3"/>
      <c r="H952" s="3"/>
      <c r="I952" s="3"/>
      <c r="J952" s="3"/>
      <c r="K952" s="3"/>
      <c r="L952" s="3"/>
      <c r="M952" s="3"/>
      <c r="N952" s="161">
        <v>39000</v>
      </c>
      <c r="O952" s="23"/>
      <c r="P952" s="3"/>
      <c r="Q952" s="42"/>
      <c r="R952" s="42"/>
      <c r="S952" s="3"/>
      <c r="T952" s="3" t="s">
        <v>462</v>
      </c>
      <c r="U952" s="3">
        <v>1.75</v>
      </c>
      <c r="V952" s="3">
        <v>1784</v>
      </c>
      <c r="W952" s="97">
        <v>3632</v>
      </c>
      <c r="X952" s="3"/>
      <c r="Y952" s="17">
        <v>3592</v>
      </c>
      <c r="Z952" s="3"/>
      <c r="AA952" s="3">
        <f t="shared" si="314"/>
        <v>3122</v>
      </c>
      <c r="AB952" s="15">
        <v>39000</v>
      </c>
      <c r="AC952" s="3">
        <v>38260</v>
      </c>
      <c r="AD952" s="36">
        <f t="shared" si="312"/>
        <v>41382</v>
      </c>
      <c r="AE952" s="36"/>
      <c r="AF952" s="36"/>
      <c r="AG952" s="42" t="s">
        <v>40</v>
      </c>
    </row>
    <row r="953" spans="1:35" x14ac:dyDescent="0.2">
      <c r="A953" s="3">
        <v>33</v>
      </c>
      <c r="B953" s="3" t="s">
        <v>12</v>
      </c>
      <c r="C953" s="3">
        <v>9</v>
      </c>
      <c r="D953" s="17"/>
      <c r="E953" s="3"/>
      <c r="F953" s="3"/>
      <c r="G953" s="3"/>
      <c r="H953" s="3"/>
      <c r="I953" s="3"/>
      <c r="J953" s="3"/>
      <c r="K953" s="3"/>
      <c r="L953" s="3"/>
      <c r="M953" s="3"/>
      <c r="N953" s="161">
        <v>9500</v>
      </c>
      <c r="O953" s="23"/>
      <c r="P953" s="3"/>
      <c r="Q953" s="42"/>
      <c r="R953" s="42"/>
      <c r="S953" s="3"/>
      <c r="T953" s="3" t="s">
        <v>462</v>
      </c>
      <c r="U953" s="3">
        <v>1</v>
      </c>
      <c r="V953" s="3">
        <v>588</v>
      </c>
      <c r="W953" s="97">
        <v>3633</v>
      </c>
      <c r="X953" s="3"/>
      <c r="Y953" s="17">
        <v>3593</v>
      </c>
      <c r="Z953" s="3"/>
      <c r="AA953" s="3">
        <f>(U953*V953)</f>
        <v>588</v>
      </c>
      <c r="AB953" s="15">
        <v>9500</v>
      </c>
      <c r="AC953" s="3">
        <v>9500</v>
      </c>
      <c r="AD953" s="36">
        <f t="shared" si="312"/>
        <v>10088</v>
      </c>
      <c r="AE953" s="36"/>
      <c r="AF953" s="36"/>
      <c r="AG953" s="42" t="s">
        <v>40</v>
      </c>
    </row>
    <row r="954" spans="1:35" x14ac:dyDescent="0.2">
      <c r="A954" s="3">
        <v>34</v>
      </c>
      <c r="B954" s="3" t="s">
        <v>21</v>
      </c>
      <c r="C954" s="3">
        <v>20</v>
      </c>
      <c r="D954" s="17">
        <v>104420</v>
      </c>
      <c r="E954" s="3"/>
      <c r="F954" s="3"/>
      <c r="G954" s="3"/>
      <c r="H954" s="3"/>
      <c r="I954" s="3"/>
      <c r="J954" s="3"/>
      <c r="K954" s="3"/>
      <c r="L954" s="3"/>
      <c r="M954" s="3"/>
      <c r="N954" s="161">
        <v>79000</v>
      </c>
      <c r="O954" s="23"/>
      <c r="P954" s="3"/>
      <c r="Q954" s="42"/>
      <c r="R954" s="42"/>
      <c r="S954" s="3"/>
      <c r="T954" s="3" t="s">
        <v>463</v>
      </c>
      <c r="U954" s="3">
        <v>2.5</v>
      </c>
      <c r="V954" s="3">
        <v>1756</v>
      </c>
      <c r="W954" s="97">
        <v>3634</v>
      </c>
      <c r="X954" s="3"/>
      <c r="Y954" s="17">
        <v>3598</v>
      </c>
      <c r="Z954" s="3"/>
      <c r="AA954" s="3">
        <f>(U954*V954)+2000</f>
        <v>6390</v>
      </c>
      <c r="AB954" s="15">
        <v>79000</v>
      </c>
      <c r="AC954" s="3">
        <v>77120</v>
      </c>
      <c r="AD954" s="36">
        <f t="shared" si="312"/>
        <v>83510</v>
      </c>
      <c r="AE954" s="36"/>
      <c r="AF954" s="36"/>
      <c r="AG954" s="3" t="s">
        <v>40</v>
      </c>
      <c r="AI954" s="130"/>
    </row>
    <row r="955" spans="1:35" x14ac:dyDescent="0.2">
      <c r="A955" s="3">
        <v>35</v>
      </c>
      <c r="B955" s="3" t="s">
        <v>318</v>
      </c>
      <c r="C955" s="3">
        <v>20</v>
      </c>
      <c r="D955" s="17">
        <v>71404</v>
      </c>
      <c r="E955" s="3"/>
      <c r="F955" s="3"/>
      <c r="G955" s="3"/>
      <c r="H955" s="3"/>
      <c r="I955" s="3"/>
      <c r="J955" s="3"/>
      <c r="K955" s="3"/>
      <c r="L955" s="3"/>
      <c r="M955" s="3"/>
      <c r="N955" s="161">
        <v>36500</v>
      </c>
      <c r="O955" s="23"/>
      <c r="P955" s="3"/>
      <c r="Q955" s="42"/>
      <c r="R955" s="42"/>
      <c r="S955" s="3"/>
      <c r="T955" s="3" t="s">
        <v>463</v>
      </c>
      <c r="U955" s="3">
        <v>1</v>
      </c>
      <c r="V955" s="3">
        <v>1170</v>
      </c>
      <c r="W955" s="97">
        <v>3635</v>
      </c>
      <c r="X955" s="3"/>
      <c r="Y955" s="17">
        <v>3599</v>
      </c>
      <c r="Z955" s="3"/>
      <c r="AA955" s="3">
        <f>(U955*V955)+2000</f>
        <v>3170</v>
      </c>
      <c r="AB955" s="15">
        <v>36500</v>
      </c>
      <c r="AC955" s="3">
        <v>35230</v>
      </c>
      <c r="AD955" s="36">
        <f t="shared" si="312"/>
        <v>38400</v>
      </c>
      <c r="AE955" s="36">
        <v>1</v>
      </c>
      <c r="AF955" s="36"/>
      <c r="AG955" s="3" t="s">
        <v>40</v>
      </c>
    </row>
    <row r="956" spans="1:35" x14ac:dyDescent="0.2">
      <c r="A956" s="3">
        <v>36</v>
      </c>
      <c r="B956" s="3" t="s">
        <v>349</v>
      </c>
      <c r="C956" s="3">
        <v>15</v>
      </c>
      <c r="D956" s="17">
        <v>107963</v>
      </c>
      <c r="E956" s="3"/>
      <c r="F956" s="3"/>
      <c r="G956" s="3"/>
      <c r="H956" s="3"/>
      <c r="I956" s="3"/>
      <c r="J956" s="3"/>
      <c r="K956" s="3"/>
      <c r="L956" s="3"/>
      <c r="M956" s="3"/>
      <c r="N956" s="161">
        <v>89000</v>
      </c>
      <c r="O956" s="23"/>
      <c r="P956" s="3"/>
      <c r="Q956" s="42"/>
      <c r="R956" s="42"/>
      <c r="S956" s="3"/>
      <c r="T956" s="3" t="s">
        <v>463</v>
      </c>
      <c r="U956" s="3">
        <v>3</v>
      </c>
      <c r="V956" s="3">
        <v>985</v>
      </c>
      <c r="W956" s="97">
        <v>3636</v>
      </c>
      <c r="X956" s="3"/>
      <c r="Y956" s="17">
        <v>3600</v>
      </c>
      <c r="Z956" s="3"/>
      <c r="AA956" s="3">
        <f>(U956*V956)</f>
        <v>2955</v>
      </c>
      <c r="AB956" s="15">
        <v>89000</v>
      </c>
      <c r="AC956" s="3">
        <v>86660</v>
      </c>
      <c r="AD956" s="36">
        <f t="shared" si="312"/>
        <v>89615</v>
      </c>
      <c r="AE956" s="36"/>
      <c r="AF956" s="36"/>
      <c r="AG956" s="3" t="s">
        <v>40</v>
      </c>
    </row>
    <row r="957" spans="1:35" x14ac:dyDescent="0.2">
      <c r="A957" s="3">
        <v>37</v>
      </c>
      <c r="B957" s="212" t="s">
        <v>31</v>
      </c>
      <c r="C957" s="212">
        <v>20</v>
      </c>
      <c r="D957" s="214">
        <v>86577</v>
      </c>
      <c r="E957" s="212"/>
      <c r="F957" s="212"/>
      <c r="G957" s="212"/>
      <c r="H957" s="212"/>
      <c r="I957" s="212"/>
      <c r="J957" s="212"/>
      <c r="K957" s="212"/>
      <c r="L957" s="212"/>
      <c r="M957" s="212"/>
      <c r="N957" s="183">
        <v>58000</v>
      </c>
      <c r="O957" s="56"/>
      <c r="P957" s="212"/>
      <c r="Q957" s="213"/>
      <c r="R957" s="213"/>
      <c r="S957" s="212"/>
      <c r="T957" s="212" t="s">
        <v>464</v>
      </c>
      <c r="U957" s="212">
        <v>1</v>
      </c>
      <c r="V957" s="212">
        <v>1701</v>
      </c>
      <c r="W957" s="215">
        <v>3641</v>
      </c>
      <c r="X957" s="212"/>
      <c r="Y957" s="214">
        <v>3610</v>
      </c>
      <c r="Z957" s="212"/>
      <c r="AA957" s="212">
        <f>(U957*V957)</f>
        <v>1701</v>
      </c>
      <c r="AB957" s="218">
        <v>58000</v>
      </c>
      <c r="AC957" s="212">
        <v>56745</v>
      </c>
      <c r="AD957" s="36">
        <f t="shared" si="312"/>
        <v>58446</v>
      </c>
      <c r="AE957" s="36">
        <v>1</v>
      </c>
      <c r="AF957" s="36"/>
      <c r="AG957" s="212" t="s">
        <v>40</v>
      </c>
    </row>
    <row r="958" spans="1:35" x14ac:dyDescent="0.2">
      <c r="A958" s="3">
        <v>38</v>
      </c>
      <c r="B958" s="3" t="s">
        <v>15</v>
      </c>
      <c r="C958" s="3">
        <v>20</v>
      </c>
      <c r="D958" s="17">
        <v>121284</v>
      </c>
      <c r="E958" s="3"/>
      <c r="F958" s="3"/>
      <c r="G958" s="3"/>
      <c r="H958" s="3"/>
      <c r="I958" s="3"/>
      <c r="J958" s="3"/>
      <c r="K958" s="3"/>
      <c r="L958" s="3"/>
      <c r="M958" s="3"/>
      <c r="N958" s="161">
        <v>67000</v>
      </c>
      <c r="O958" s="23"/>
      <c r="P958" s="3"/>
      <c r="Q958" s="42"/>
      <c r="R958" s="42"/>
      <c r="S958" s="3"/>
      <c r="T958" s="3" t="s">
        <v>464</v>
      </c>
      <c r="U958" s="3">
        <v>1</v>
      </c>
      <c r="V958" s="3">
        <v>1625</v>
      </c>
      <c r="W958" s="97">
        <v>3637</v>
      </c>
      <c r="X958" s="3"/>
      <c r="Y958" s="17">
        <v>3606</v>
      </c>
      <c r="Z958" s="3"/>
      <c r="AA958" s="3">
        <f>(U958*V958)</f>
        <v>1625</v>
      </c>
      <c r="AB958" s="15">
        <v>67000</v>
      </c>
      <c r="AC958" s="3">
        <v>65460</v>
      </c>
      <c r="AD958" s="36">
        <f t="shared" si="312"/>
        <v>67085</v>
      </c>
      <c r="AE958" s="36">
        <v>1</v>
      </c>
      <c r="AF958" s="36"/>
      <c r="AG958" s="3" t="s">
        <v>40</v>
      </c>
    </row>
    <row r="959" spans="1:35" x14ac:dyDescent="0.2">
      <c r="A959" s="3">
        <v>39</v>
      </c>
      <c r="B959" s="3" t="s">
        <v>318</v>
      </c>
      <c r="C959" s="3">
        <v>20</v>
      </c>
      <c r="D959" s="17">
        <v>71404</v>
      </c>
      <c r="E959" s="3"/>
      <c r="F959" s="3"/>
      <c r="G959" s="3"/>
      <c r="H959" s="3"/>
      <c r="I959" s="3"/>
      <c r="J959" s="3"/>
      <c r="K959" s="3"/>
      <c r="L959" s="3"/>
      <c r="M959" s="3"/>
      <c r="N959" s="161">
        <v>36500</v>
      </c>
      <c r="O959" s="23"/>
      <c r="P959" s="3"/>
      <c r="Q959" s="42"/>
      <c r="R959" s="42"/>
      <c r="S959" s="3"/>
      <c r="T959" s="3" t="s">
        <v>464</v>
      </c>
      <c r="U959" s="3">
        <v>1</v>
      </c>
      <c r="V959" s="3">
        <v>1411</v>
      </c>
      <c r="W959" s="97">
        <v>3638</v>
      </c>
      <c r="X959" s="3"/>
      <c r="Y959" s="17">
        <v>3607</v>
      </c>
      <c r="Z959" s="3"/>
      <c r="AA959" s="3">
        <f t="shared" ref="AA959:AA969" si="315">(U959*V959)</f>
        <v>1411</v>
      </c>
      <c r="AB959" s="15">
        <v>36500</v>
      </c>
      <c r="AC959" s="3">
        <v>35230</v>
      </c>
      <c r="AD959" s="36">
        <f t="shared" si="312"/>
        <v>36641</v>
      </c>
      <c r="AE959" s="36">
        <v>1</v>
      </c>
      <c r="AF959" s="36"/>
      <c r="AG959" s="3" t="s">
        <v>40</v>
      </c>
    </row>
    <row r="960" spans="1:35" x14ac:dyDescent="0.2">
      <c r="A960" s="3">
        <v>40</v>
      </c>
      <c r="B960" s="3" t="s">
        <v>26</v>
      </c>
      <c r="C960" s="3">
        <v>20</v>
      </c>
      <c r="D960" s="17">
        <v>96831</v>
      </c>
      <c r="E960" s="3"/>
      <c r="F960" s="3"/>
      <c r="G960" s="3"/>
      <c r="H960" s="3"/>
      <c r="I960" s="3"/>
      <c r="J960" s="3"/>
      <c r="K960" s="3"/>
      <c r="L960" s="3"/>
      <c r="M960" s="3"/>
      <c r="N960" s="161">
        <v>67000</v>
      </c>
      <c r="O960" s="23"/>
      <c r="P960" s="3"/>
      <c r="Q960" s="42"/>
      <c r="R960" s="42"/>
      <c r="S960" s="3"/>
      <c r="T960" s="3" t="s">
        <v>464</v>
      </c>
      <c r="U960" s="3">
        <v>3</v>
      </c>
      <c r="V960" s="3">
        <v>1474</v>
      </c>
      <c r="W960" s="97">
        <v>3639</v>
      </c>
      <c r="X960" s="3"/>
      <c r="Y960" s="17">
        <v>3608</v>
      </c>
      <c r="Z960" s="3"/>
      <c r="AA960" s="3">
        <f t="shared" si="315"/>
        <v>4422</v>
      </c>
      <c r="AB960" s="15">
        <v>67000</v>
      </c>
      <c r="AC960" s="3">
        <v>65580</v>
      </c>
      <c r="AD960" s="36">
        <f t="shared" si="312"/>
        <v>70002</v>
      </c>
      <c r="AE960" s="36"/>
      <c r="AF960" s="36"/>
      <c r="AG960" s="3" t="s">
        <v>40</v>
      </c>
    </row>
    <row r="961" spans="1:35" x14ac:dyDescent="0.2">
      <c r="A961" s="3">
        <v>41</v>
      </c>
      <c r="B961" s="3" t="s">
        <v>7</v>
      </c>
      <c r="C961" s="3">
        <v>20</v>
      </c>
      <c r="D961" s="17">
        <v>163040</v>
      </c>
      <c r="E961" s="3"/>
      <c r="F961" s="3"/>
      <c r="G961" s="3"/>
      <c r="H961" s="3"/>
      <c r="I961" s="3"/>
      <c r="J961" s="3"/>
      <c r="K961" s="3"/>
      <c r="L961" s="3"/>
      <c r="M961" s="3"/>
      <c r="N961" s="161">
        <v>95000</v>
      </c>
      <c r="O961" s="23"/>
      <c r="P961" s="3"/>
      <c r="Q961" s="42"/>
      <c r="R961" s="42"/>
      <c r="S961" s="3"/>
      <c r="T961" s="3" t="s">
        <v>464</v>
      </c>
      <c r="U961" s="3">
        <v>1.5</v>
      </c>
      <c r="V961" s="3">
        <v>1560</v>
      </c>
      <c r="W961" s="97">
        <v>3640</v>
      </c>
      <c r="X961" s="3"/>
      <c r="Y961" s="17">
        <v>3609</v>
      </c>
      <c r="Z961" s="3"/>
      <c r="AA961" s="3">
        <f t="shared" si="315"/>
        <v>2340</v>
      </c>
      <c r="AB961" s="3">
        <v>95000</v>
      </c>
      <c r="AC961" s="3">
        <v>95000</v>
      </c>
      <c r="AD961" s="36">
        <f t="shared" si="312"/>
        <v>97340</v>
      </c>
      <c r="AE961" s="36">
        <v>1</v>
      </c>
      <c r="AF961" s="36"/>
      <c r="AG961" s="3" t="s">
        <v>34</v>
      </c>
    </row>
    <row r="962" spans="1:35" x14ac:dyDescent="0.2">
      <c r="A962" s="3">
        <v>42</v>
      </c>
      <c r="B962" s="3" t="s">
        <v>15</v>
      </c>
      <c r="C962" s="3">
        <v>20</v>
      </c>
      <c r="D962" s="17">
        <v>121284</v>
      </c>
      <c r="E962" s="3"/>
      <c r="F962" s="3"/>
      <c r="G962" s="3"/>
      <c r="H962" s="3"/>
      <c r="I962" s="3"/>
      <c r="J962" s="3"/>
      <c r="K962" s="3"/>
      <c r="L962" s="3"/>
      <c r="M962" s="3"/>
      <c r="N962" s="161">
        <v>67000</v>
      </c>
      <c r="O962" s="23"/>
      <c r="P962" s="3"/>
      <c r="Q962" s="42"/>
      <c r="R962" s="42"/>
      <c r="S962" s="3"/>
      <c r="T962" s="3" t="s">
        <v>465</v>
      </c>
      <c r="U962" s="3">
        <v>1</v>
      </c>
      <c r="V962" s="3">
        <v>1755</v>
      </c>
      <c r="W962" s="97">
        <v>3642</v>
      </c>
      <c r="X962" s="3"/>
      <c r="Y962" s="17">
        <v>3611</v>
      </c>
      <c r="Z962" s="3"/>
      <c r="AA962" s="3">
        <f t="shared" si="315"/>
        <v>1755</v>
      </c>
      <c r="AB962" s="15">
        <v>67000</v>
      </c>
      <c r="AC962" s="3">
        <v>65460</v>
      </c>
      <c r="AD962" s="36">
        <f t="shared" si="312"/>
        <v>67215</v>
      </c>
      <c r="AE962" s="36">
        <v>1</v>
      </c>
      <c r="AF962" s="36"/>
      <c r="AG962" s="3" t="s">
        <v>40</v>
      </c>
    </row>
    <row r="963" spans="1:35" x14ac:dyDescent="0.2">
      <c r="A963" s="3">
        <v>43</v>
      </c>
      <c r="B963" s="3" t="s">
        <v>17</v>
      </c>
      <c r="C963" s="3">
        <v>20</v>
      </c>
      <c r="D963" s="17">
        <v>70361</v>
      </c>
      <c r="E963" s="3"/>
      <c r="F963" s="3"/>
      <c r="G963" s="3"/>
      <c r="H963" s="3"/>
      <c r="I963" s="3"/>
      <c r="J963" s="3"/>
      <c r="K963" s="3"/>
      <c r="L963" s="3"/>
      <c r="M963" s="3"/>
      <c r="N963" s="161">
        <v>43000</v>
      </c>
      <c r="O963" s="23"/>
      <c r="P963" s="3"/>
      <c r="Q963" s="42"/>
      <c r="R963" s="42"/>
      <c r="S963" s="3"/>
      <c r="T963" s="3" t="s">
        <v>465</v>
      </c>
      <c r="U963" s="3">
        <v>1</v>
      </c>
      <c r="V963" s="3">
        <v>1618</v>
      </c>
      <c r="W963" s="97">
        <v>3643</v>
      </c>
      <c r="X963" s="3"/>
      <c r="Y963" s="17">
        <v>3612</v>
      </c>
      <c r="Z963" s="3"/>
      <c r="AA963" s="3">
        <f t="shared" si="315"/>
        <v>1618</v>
      </c>
      <c r="AB963" s="15">
        <v>43000</v>
      </c>
      <c r="AC963" s="3">
        <v>41760</v>
      </c>
      <c r="AD963" s="36">
        <f t="shared" si="312"/>
        <v>43378</v>
      </c>
      <c r="AE963" s="36">
        <v>1</v>
      </c>
      <c r="AF963" s="36"/>
      <c r="AG963" s="3" t="s">
        <v>40</v>
      </c>
    </row>
    <row r="964" spans="1:35" x14ac:dyDescent="0.2">
      <c r="A964" s="3">
        <v>44</v>
      </c>
      <c r="B964" s="3" t="s">
        <v>31</v>
      </c>
      <c r="C964" s="3">
        <v>20</v>
      </c>
      <c r="D964" s="17">
        <v>86577</v>
      </c>
      <c r="E964" s="3"/>
      <c r="F964" s="3"/>
      <c r="G964" s="3"/>
      <c r="H964" s="3"/>
      <c r="I964" s="3"/>
      <c r="J964" s="3"/>
      <c r="K964" s="3"/>
      <c r="L964" s="3"/>
      <c r="M964" s="3"/>
      <c r="N964" s="161">
        <v>58000</v>
      </c>
      <c r="O964" s="23"/>
      <c r="P964" s="3"/>
      <c r="Q964" s="42"/>
      <c r="R964" s="42"/>
      <c r="S964" s="3"/>
      <c r="T964" s="3" t="s">
        <v>466</v>
      </c>
      <c r="U964" s="3">
        <v>1</v>
      </c>
      <c r="V964" s="3">
        <v>1649</v>
      </c>
      <c r="W964" s="97">
        <v>3644</v>
      </c>
      <c r="X964" s="3"/>
      <c r="Y964" s="17">
        <v>3624</v>
      </c>
      <c r="Z964" s="3"/>
      <c r="AA964" s="3">
        <f t="shared" si="315"/>
        <v>1649</v>
      </c>
      <c r="AB964" s="15">
        <v>58000</v>
      </c>
      <c r="AC964" s="3">
        <v>56745</v>
      </c>
      <c r="AD964" s="36">
        <f t="shared" si="312"/>
        <v>58394</v>
      </c>
      <c r="AE964" s="36">
        <v>1</v>
      </c>
      <c r="AF964" s="36"/>
      <c r="AG964" s="3" t="s">
        <v>40</v>
      </c>
    </row>
    <row r="965" spans="1:35" x14ac:dyDescent="0.2">
      <c r="A965" s="3">
        <v>45</v>
      </c>
      <c r="B965" s="3" t="s">
        <v>15</v>
      </c>
      <c r="C965" s="3">
        <v>20</v>
      </c>
      <c r="D965" s="17">
        <v>121284</v>
      </c>
      <c r="E965" s="3"/>
      <c r="F965" s="3"/>
      <c r="G965" s="3"/>
      <c r="H965" s="3"/>
      <c r="I965" s="3"/>
      <c r="J965" s="3"/>
      <c r="K965" s="3"/>
      <c r="L965" s="3"/>
      <c r="M965" s="3"/>
      <c r="N965" s="161">
        <v>67000</v>
      </c>
      <c r="O965" s="23"/>
      <c r="P965" s="3"/>
      <c r="Q965" s="42"/>
      <c r="R965" s="42"/>
      <c r="S965" s="3"/>
      <c r="T965" s="3" t="s">
        <v>466</v>
      </c>
      <c r="U965" s="3">
        <v>1</v>
      </c>
      <c r="V965" s="3">
        <v>1636</v>
      </c>
      <c r="W965" s="97">
        <v>3645</v>
      </c>
      <c r="X965" s="3"/>
      <c r="Y965" s="17">
        <v>3625</v>
      </c>
      <c r="Z965" s="3"/>
      <c r="AA965" s="3">
        <f t="shared" si="315"/>
        <v>1636</v>
      </c>
      <c r="AB965" s="15">
        <v>67000</v>
      </c>
      <c r="AC965" s="3">
        <v>65460</v>
      </c>
      <c r="AD965" s="36">
        <f t="shared" si="312"/>
        <v>67096</v>
      </c>
      <c r="AE965" s="36">
        <v>1</v>
      </c>
      <c r="AF965" s="36"/>
      <c r="AG965" s="3" t="s">
        <v>40</v>
      </c>
    </row>
    <row r="966" spans="1:35" x14ac:dyDescent="0.2">
      <c r="A966" s="3">
        <v>46</v>
      </c>
      <c r="B966" s="94" t="s">
        <v>318</v>
      </c>
      <c r="C966" s="94">
        <v>20</v>
      </c>
      <c r="D966" s="187">
        <v>71404</v>
      </c>
      <c r="E966" s="94"/>
      <c r="F966" s="94"/>
      <c r="G966" s="94"/>
      <c r="H966" s="94"/>
      <c r="I966" s="94"/>
      <c r="J966" s="94"/>
      <c r="K966" s="94"/>
      <c r="L966" s="94"/>
      <c r="M966" s="94"/>
      <c r="N966" s="174">
        <v>36500</v>
      </c>
      <c r="O966" s="27"/>
      <c r="P966" s="94"/>
      <c r="Q966" s="108"/>
      <c r="R966" s="108"/>
      <c r="S966" s="94"/>
      <c r="T966" s="94" t="s">
        <v>466</v>
      </c>
      <c r="U966" s="94">
        <v>1</v>
      </c>
      <c r="V966" s="94">
        <v>1265</v>
      </c>
      <c r="W966" s="107">
        <v>3646</v>
      </c>
      <c r="X966" s="94"/>
      <c r="Y966" s="187">
        <v>3626</v>
      </c>
      <c r="Z966" s="94"/>
      <c r="AA966" s="94">
        <f t="shared" si="315"/>
        <v>1265</v>
      </c>
      <c r="AB966" s="217">
        <v>36500</v>
      </c>
      <c r="AC966" s="94">
        <v>35230</v>
      </c>
      <c r="AD966" s="36">
        <f t="shared" si="312"/>
        <v>36495</v>
      </c>
      <c r="AE966" s="36">
        <v>1</v>
      </c>
      <c r="AF966" s="36"/>
      <c r="AG966" s="3" t="s">
        <v>40</v>
      </c>
    </row>
    <row r="967" spans="1:35" x14ac:dyDescent="0.2">
      <c r="A967" s="3">
        <v>47</v>
      </c>
      <c r="B967" s="3" t="s">
        <v>14</v>
      </c>
      <c r="C967" s="3">
        <v>20</v>
      </c>
      <c r="D967" s="17">
        <v>94935</v>
      </c>
      <c r="E967" s="3"/>
      <c r="F967" s="3"/>
      <c r="G967" s="3"/>
      <c r="H967" s="3"/>
      <c r="I967" s="3"/>
      <c r="J967" s="3"/>
      <c r="K967" s="3"/>
      <c r="L967" s="3"/>
      <c r="M967" s="3"/>
      <c r="N967" s="161">
        <v>56000</v>
      </c>
      <c r="O967" s="23"/>
      <c r="P967" s="3"/>
      <c r="Q967" s="42"/>
      <c r="R967" s="42"/>
      <c r="S967" s="3"/>
      <c r="T967" s="3" t="s">
        <v>467</v>
      </c>
      <c r="U967" s="3">
        <v>0</v>
      </c>
      <c r="V967" s="3">
        <v>1447</v>
      </c>
      <c r="W967" s="97">
        <v>3647</v>
      </c>
      <c r="X967" s="3"/>
      <c r="Y967" s="17">
        <v>3628</v>
      </c>
      <c r="Z967" s="3"/>
      <c r="AA967" s="3">
        <f t="shared" si="315"/>
        <v>0</v>
      </c>
      <c r="AB967" s="15">
        <v>56000</v>
      </c>
      <c r="AC967" s="3">
        <v>54190</v>
      </c>
      <c r="AD967" s="36">
        <f t="shared" si="312"/>
        <v>54190</v>
      </c>
      <c r="AE967" s="36">
        <v>1</v>
      </c>
      <c r="AF967" s="36"/>
      <c r="AG967" s="3" t="s">
        <v>40</v>
      </c>
    </row>
    <row r="968" spans="1:35" x14ac:dyDescent="0.2">
      <c r="A968" s="3">
        <v>48</v>
      </c>
      <c r="B968" s="3" t="s">
        <v>35</v>
      </c>
      <c r="C968" s="3">
        <v>9</v>
      </c>
      <c r="D968" s="17"/>
      <c r="E968" s="3"/>
      <c r="F968" s="3"/>
      <c r="G968" s="3"/>
      <c r="H968" s="3"/>
      <c r="I968" s="3"/>
      <c r="J968" s="3"/>
      <c r="K968" s="3"/>
      <c r="L968" s="3"/>
      <c r="M968" s="3"/>
      <c r="N968" s="161">
        <v>9300</v>
      </c>
      <c r="O968" s="23"/>
      <c r="P968" s="3"/>
      <c r="Q968" s="42"/>
      <c r="R968" s="42"/>
      <c r="S968" s="3"/>
      <c r="T968" s="3" t="s">
        <v>467</v>
      </c>
      <c r="U968" s="3">
        <v>1.25</v>
      </c>
      <c r="V968" s="3">
        <v>605</v>
      </c>
      <c r="W968" s="97">
        <v>3648</v>
      </c>
      <c r="X968" s="3"/>
      <c r="Y968" s="17">
        <v>3629</v>
      </c>
      <c r="Z968" s="3"/>
      <c r="AA968" s="42">
        <f>(U968*V968)</f>
        <v>756.25</v>
      </c>
      <c r="AB968" s="3">
        <v>9300</v>
      </c>
      <c r="AC968" s="3">
        <v>9300</v>
      </c>
      <c r="AD968" s="36">
        <f t="shared" si="312"/>
        <v>10056.25</v>
      </c>
      <c r="AE968" s="36"/>
      <c r="AF968" s="36"/>
      <c r="AG968" s="3" t="s">
        <v>34</v>
      </c>
    </row>
    <row r="969" spans="1:35" x14ac:dyDescent="0.2">
      <c r="A969" s="3">
        <v>49</v>
      </c>
      <c r="B969" s="3" t="s">
        <v>15</v>
      </c>
      <c r="C969" s="3">
        <v>20</v>
      </c>
      <c r="D969" s="17">
        <v>121284</v>
      </c>
      <c r="E969" s="3"/>
      <c r="F969" s="3"/>
      <c r="G969" s="3"/>
      <c r="H969" s="3"/>
      <c r="I969" s="3"/>
      <c r="J969" s="3"/>
      <c r="K969" s="3"/>
      <c r="L969" s="3"/>
      <c r="M969" s="3"/>
      <c r="N969" s="161">
        <v>67000</v>
      </c>
      <c r="O969" s="23"/>
      <c r="P969" s="3"/>
      <c r="Q969" s="42"/>
      <c r="R969" s="42"/>
      <c r="S969" s="3"/>
      <c r="T969" s="3" t="s">
        <v>467</v>
      </c>
      <c r="U969" s="3">
        <v>1</v>
      </c>
      <c r="V969" s="3">
        <v>1771</v>
      </c>
      <c r="W969" s="97">
        <v>3649</v>
      </c>
      <c r="X969" s="3"/>
      <c r="Y969" s="17">
        <v>3630</v>
      </c>
      <c r="Z969" s="3"/>
      <c r="AA969" s="3">
        <f t="shared" si="315"/>
        <v>1771</v>
      </c>
      <c r="AB969" s="15">
        <v>67000</v>
      </c>
      <c r="AC969" s="3">
        <v>65460</v>
      </c>
      <c r="AD969" s="36">
        <f t="shared" si="312"/>
        <v>67231</v>
      </c>
      <c r="AE969" s="36">
        <v>1</v>
      </c>
      <c r="AF969" s="36"/>
      <c r="AG969" s="3" t="s">
        <v>40</v>
      </c>
    </row>
    <row r="970" spans="1:35" x14ac:dyDescent="0.2">
      <c r="A970" s="3">
        <v>50</v>
      </c>
      <c r="B970" s="3" t="s">
        <v>21</v>
      </c>
      <c r="C970" s="3">
        <v>20</v>
      </c>
      <c r="D970" s="17">
        <v>104420</v>
      </c>
      <c r="E970" s="3"/>
      <c r="F970" s="3"/>
      <c r="G970" s="3"/>
      <c r="H970" s="3"/>
      <c r="I970" s="3"/>
      <c r="J970" s="3"/>
      <c r="K970" s="3"/>
      <c r="L970" s="3"/>
      <c r="M970" s="3"/>
      <c r="N970" s="161">
        <v>79000</v>
      </c>
      <c r="O970" s="23"/>
      <c r="P970" s="3"/>
      <c r="Q970" s="42"/>
      <c r="R970" s="42"/>
      <c r="S970" s="3"/>
      <c r="T970" s="3" t="s">
        <v>468</v>
      </c>
      <c r="U970" s="3">
        <v>2.5</v>
      </c>
      <c r="V970" s="3">
        <v>1796</v>
      </c>
      <c r="W970" s="97">
        <v>3680</v>
      </c>
      <c r="X970" s="3"/>
      <c r="Y970" s="17">
        <v>3640</v>
      </c>
      <c r="Z970" s="3"/>
      <c r="AA970" s="3">
        <f>(U970*V970)+2000</f>
        <v>6490</v>
      </c>
      <c r="AB970" s="15">
        <v>79000</v>
      </c>
      <c r="AC970" s="3">
        <v>77120</v>
      </c>
      <c r="AD970" s="36">
        <f t="shared" si="312"/>
        <v>83610</v>
      </c>
      <c r="AE970" s="36"/>
      <c r="AF970" s="36"/>
      <c r="AG970" s="3" t="s">
        <v>40</v>
      </c>
    </row>
    <row r="971" spans="1:35" x14ac:dyDescent="0.2">
      <c r="A971" s="3">
        <v>51</v>
      </c>
      <c r="B971" s="3" t="s">
        <v>318</v>
      </c>
      <c r="C971" s="3">
        <v>20</v>
      </c>
      <c r="D971" s="17">
        <v>71404</v>
      </c>
      <c r="E971" s="3"/>
      <c r="F971" s="3"/>
      <c r="G971" s="3"/>
      <c r="H971" s="3"/>
      <c r="I971" s="3"/>
      <c r="J971" s="3"/>
      <c r="K971" s="3"/>
      <c r="L971" s="3"/>
      <c r="M971" s="3"/>
      <c r="N971" s="161">
        <v>36500</v>
      </c>
      <c r="O971" s="23"/>
      <c r="P971" s="3"/>
      <c r="Q971" s="42"/>
      <c r="R971" s="42"/>
      <c r="S971" s="3"/>
      <c r="T971" s="3" t="s">
        <v>468</v>
      </c>
      <c r="U971" s="3">
        <v>1</v>
      </c>
      <c r="V971" s="3">
        <v>1264</v>
      </c>
      <c r="W971" s="97">
        <v>3681</v>
      </c>
      <c r="X971" s="3"/>
      <c r="Y971" s="17">
        <v>3641</v>
      </c>
      <c r="Z971" s="3"/>
      <c r="AA971" s="3">
        <f t="shared" ref="AA971:AA976" si="316">(U971*V971)</f>
        <v>1264</v>
      </c>
      <c r="AB971" s="15">
        <v>36500</v>
      </c>
      <c r="AC971" s="3">
        <v>35230</v>
      </c>
      <c r="AD971" s="36">
        <f t="shared" si="312"/>
        <v>36494</v>
      </c>
      <c r="AE971" s="36">
        <v>1</v>
      </c>
      <c r="AF971" s="36"/>
      <c r="AG971" s="3" t="s">
        <v>40</v>
      </c>
    </row>
    <row r="972" spans="1:35" x14ac:dyDescent="0.2">
      <c r="A972" s="3">
        <v>52</v>
      </c>
      <c r="B972" s="3" t="s">
        <v>18</v>
      </c>
      <c r="C972" s="3">
        <v>20</v>
      </c>
      <c r="D972" s="17">
        <v>184461</v>
      </c>
      <c r="E972" s="3"/>
      <c r="F972" s="3"/>
      <c r="G972" s="3"/>
      <c r="H972" s="3"/>
      <c r="I972" s="3"/>
      <c r="J972" s="3"/>
      <c r="K972" s="3"/>
      <c r="L972" s="3"/>
      <c r="M972" s="3"/>
      <c r="N972" s="161">
        <v>135000</v>
      </c>
      <c r="O972" s="23"/>
      <c r="P972" s="3"/>
      <c r="Q972" s="42"/>
      <c r="R972" s="42"/>
      <c r="S972" s="3"/>
      <c r="T972" s="3" t="s">
        <v>469</v>
      </c>
      <c r="U972" s="3">
        <v>6.86</v>
      </c>
      <c r="V972" s="3">
        <v>1446</v>
      </c>
      <c r="W972" s="97">
        <v>3682</v>
      </c>
      <c r="X972" s="3"/>
      <c r="Y972" s="17">
        <v>3642</v>
      </c>
      <c r="Z972" s="3"/>
      <c r="AA972" s="3">
        <f t="shared" si="316"/>
        <v>9919.5600000000013</v>
      </c>
      <c r="AB972" s="3">
        <v>135000</v>
      </c>
      <c r="AC972" s="3">
        <v>131750</v>
      </c>
      <c r="AD972" s="36">
        <f t="shared" si="312"/>
        <v>141669.56</v>
      </c>
      <c r="AE972" s="36"/>
      <c r="AF972" s="36"/>
      <c r="AG972" s="3" t="s">
        <v>48</v>
      </c>
      <c r="AI972" s="130"/>
    </row>
    <row r="973" spans="1:35" x14ac:dyDescent="0.2">
      <c r="A973" s="3">
        <v>53</v>
      </c>
      <c r="B973" s="3" t="s">
        <v>402</v>
      </c>
      <c r="C973" s="3">
        <v>9</v>
      </c>
      <c r="D973" s="17">
        <v>12640</v>
      </c>
      <c r="E973" s="3"/>
      <c r="F973" s="3"/>
      <c r="G973" s="3"/>
      <c r="H973" s="3"/>
      <c r="I973" s="3"/>
      <c r="J973" s="3"/>
      <c r="K973" s="3"/>
      <c r="L973" s="3"/>
      <c r="M973" s="3"/>
      <c r="N973" s="161">
        <v>10500</v>
      </c>
      <c r="O973" s="23"/>
      <c r="P973" s="3"/>
      <c r="Q973" s="42"/>
      <c r="R973" s="42"/>
      <c r="S973" s="3"/>
      <c r="T973" s="3" t="s">
        <v>469</v>
      </c>
      <c r="U973" s="3">
        <v>1.5</v>
      </c>
      <c r="V973" s="3">
        <v>612</v>
      </c>
      <c r="W973" s="97">
        <v>3683</v>
      </c>
      <c r="X973" s="3"/>
      <c r="Y973" s="17">
        <v>3643</v>
      </c>
      <c r="Z973" s="3"/>
      <c r="AA973" s="3">
        <f t="shared" si="316"/>
        <v>918</v>
      </c>
      <c r="AB973" s="3">
        <v>10500</v>
      </c>
      <c r="AC973" s="3">
        <v>10500</v>
      </c>
      <c r="AD973" s="36">
        <f t="shared" si="312"/>
        <v>11418</v>
      </c>
      <c r="AE973" s="36"/>
      <c r="AF973" s="36"/>
      <c r="AG973" s="3" t="s">
        <v>34</v>
      </c>
    </row>
    <row r="974" spans="1:35" x14ac:dyDescent="0.2">
      <c r="A974" s="3">
        <v>54</v>
      </c>
      <c r="B974" s="3" t="s">
        <v>35</v>
      </c>
      <c r="C974" s="3">
        <v>9</v>
      </c>
      <c r="D974" s="17">
        <v>12150</v>
      </c>
      <c r="E974" s="3"/>
      <c r="F974" s="3"/>
      <c r="G974" s="3"/>
      <c r="H974" s="3"/>
      <c r="I974" s="3"/>
      <c r="J974" s="3"/>
      <c r="K974" s="3"/>
      <c r="L974" s="3"/>
      <c r="M974" s="3"/>
      <c r="N974" s="161">
        <v>9300</v>
      </c>
      <c r="O974" s="23"/>
      <c r="P974" s="3"/>
      <c r="Q974" s="42"/>
      <c r="R974" s="42"/>
      <c r="S974" s="3"/>
      <c r="T974" s="3" t="s">
        <v>471</v>
      </c>
      <c r="U974" s="3">
        <v>1.25</v>
      </c>
      <c r="V974" s="3">
        <v>670</v>
      </c>
      <c r="W974" s="97">
        <v>3684</v>
      </c>
      <c r="X974" s="3"/>
      <c r="Y974" s="17">
        <v>3658</v>
      </c>
      <c r="Z974" s="3"/>
      <c r="AA974" s="42">
        <f t="shared" si="316"/>
        <v>837.5</v>
      </c>
      <c r="AB974" s="3">
        <v>9300</v>
      </c>
      <c r="AC974" s="3">
        <v>9300</v>
      </c>
      <c r="AD974" s="36">
        <f t="shared" si="312"/>
        <v>10137.5</v>
      </c>
      <c r="AE974" s="36"/>
      <c r="AF974" s="36"/>
      <c r="AG974" s="3" t="s">
        <v>34</v>
      </c>
      <c r="AH974" s="55" t="s">
        <v>472</v>
      </c>
      <c r="AI974" s="130"/>
    </row>
    <row r="975" spans="1:35" x14ac:dyDescent="0.2">
      <c r="A975" s="3">
        <v>55</v>
      </c>
      <c r="B975" s="3" t="s">
        <v>7</v>
      </c>
      <c r="C975" s="3">
        <v>20</v>
      </c>
      <c r="D975" s="17">
        <v>160666</v>
      </c>
      <c r="E975" s="3"/>
      <c r="F975" s="3"/>
      <c r="G975" s="3"/>
      <c r="H975" s="3"/>
      <c r="I975" s="3"/>
      <c r="J975" s="3"/>
      <c r="K975" s="3"/>
      <c r="L975" s="3"/>
      <c r="M975" s="3"/>
      <c r="N975" s="161">
        <v>95000</v>
      </c>
      <c r="O975" s="23"/>
      <c r="P975" s="3"/>
      <c r="Q975" s="42"/>
      <c r="R975" s="42"/>
      <c r="S975" s="3"/>
      <c r="T975" s="3" t="s">
        <v>471</v>
      </c>
      <c r="U975" s="3">
        <v>1.5</v>
      </c>
      <c r="V975" s="3">
        <v>2020</v>
      </c>
      <c r="W975" s="97">
        <v>3685</v>
      </c>
      <c r="X975" s="3"/>
      <c r="Y975" s="17">
        <v>3659</v>
      </c>
      <c r="Z975" s="3"/>
      <c r="AA975" s="97">
        <f t="shared" si="316"/>
        <v>3030</v>
      </c>
      <c r="AB975" s="3">
        <v>95000</v>
      </c>
      <c r="AC975" s="3">
        <v>95000</v>
      </c>
      <c r="AD975" s="36">
        <f t="shared" si="312"/>
        <v>98030</v>
      </c>
      <c r="AE975" s="36">
        <v>1</v>
      </c>
      <c r="AF975" s="36"/>
      <c r="AG975" s="3" t="s">
        <v>34</v>
      </c>
      <c r="AH975" s="55" t="s">
        <v>472</v>
      </c>
    </row>
    <row r="976" spans="1:35" x14ac:dyDescent="0.2">
      <c r="A976" s="3">
        <v>56</v>
      </c>
      <c r="B976" s="3" t="s">
        <v>32</v>
      </c>
      <c r="C976" s="3">
        <v>15</v>
      </c>
      <c r="D976" s="17">
        <v>43917</v>
      </c>
      <c r="E976" s="3"/>
      <c r="F976" s="3"/>
      <c r="G976" s="3"/>
      <c r="H976" s="3"/>
      <c r="I976" s="3"/>
      <c r="J976" s="3"/>
      <c r="K976" s="3"/>
      <c r="L976" s="3"/>
      <c r="M976" s="3"/>
      <c r="N976" s="161">
        <v>29500</v>
      </c>
      <c r="O976" s="23"/>
      <c r="P976" s="3"/>
      <c r="Q976" s="42"/>
      <c r="R976" s="42"/>
      <c r="S976" s="3"/>
      <c r="T976" s="3" t="s">
        <v>471</v>
      </c>
      <c r="U976" s="3">
        <v>1.75</v>
      </c>
      <c r="V976" s="3">
        <v>1233</v>
      </c>
      <c r="W976" s="97">
        <v>3686</v>
      </c>
      <c r="X976" s="3"/>
      <c r="Y976" s="17">
        <v>3660</v>
      </c>
      <c r="Z976" s="3"/>
      <c r="AA976" s="3">
        <f t="shared" si="316"/>
        <v>2157.75</v>
      </c>
      <c r="AB976" s="3">
        <v>29500</v>
      </c>
      <c r="AC976" s="3">
        <v>29500</v>
      </c>
      <c r="AD976" s="36">
        <f t="shared" si="312"/>
        <v>31657.75</v>
      </c>
      <c r="AE976" s="36"/>
      <c r="AF976" s="36"/>
      <c r="AG976" s="3" t="s">
        <v>34</v>
      </c>
      <c r="AH976" s="55" t="s">
        <v>472</v>
      </c>
    </row>
    <row r="977" spans="1:37" x14ac:dyDescent="0.2">
      <c r="A977" s="53"/>
      <c r="B977" s="53"/>
      <c r="C977" s="53">
        <f>SUM(C921:C976)</f>
        <v>1047</v>
      </c>
      <c r="D977" s="201"/>
      <c r="E977" s="53"/>
      <c r="F977" s="53"/>
      <c r="G977" s="53"/>
      <c r="H977" s="53"/>
      <c r="I977" s="53"/>
      <c r="J977" s="53"/>
      <c r="K977" s="53"/>
      <c r="L977" s="53"/>
      <c r="M977" s="53"/>
      <c r="N977" s="200"/>
      <c r="O977" s="28"/>
      <c r="P977" s="53"/>
      <c r="Q977" s="220"/>
      <c r="R977" s="220"/>
      <c r="S977" s="53"/>
      <c r="T977" s="53"/>
      <c r="U977" s="53"/>
      <c r="W977" s="143"/>
      <c r="Y977" s="201"/>
      <c r="AA977" s="53"/>
      <c r="AB977" s="53"/>
      <c r="AC977" s="53"/>
      <c r="AD977" s="232"/>
      <c r="AE977" s="232"/>
      <c r="AF977" s="232"/>
      <c r="AG977" s="53"/>
    </row>
    <row r="978" spans="1:37" ht="15" x14ac:dyDescent="0.25">
      <c r="C978" s="123"/>
      <c r="AD978" s="225">
        <f>SUM(AD921:AD976)</f>
        <v>3435281.52</v>
      </c>
      <c r="AE978" s="225"/>
      <c r="AF978" s="225"/>
      <c r="AH978" s="123">
        <v>3498019</v>
      </c>
      <c r="AI978" s="122">
        <f>AH978-AD978</f>
        <v>62737.479999999981</v>
      </c>
      <c r="AJ978" s="123" t="s">
        <v>473</v>
      </c>
    </row>
    <row r="979" spans="1:37" x14ac:dyDescent="0.2">
      <c r="AB979" s="55">
        <f>SUBTOTAL(9,AB923:AB978)</f>
        <v>3170700</v>
      </c>
      <c r="AC979" s="55">
        <f>SUBTOTAL(9,AC923:AC978)</f>
        <v>3107588</v>
      </c>
      <c r="AD979" s="82">
        <f>AB979-AC979</f>
        <v>63112</v>
      </c>
      <c r="AG979" s="55">
        <f>AD979/AB979*100</f>
        <v>1.9904752893682782</v>
      </c>
    </row>
    <row r="980" spans="1:37" x14ac:dyDescent="0.2">
      <c r="A980" s="3"/>
      <c r="B980" s="157" t="s">
        <v>474</v>
      </c>
      <c r="C980" s="3"/>
      <c r="D980" s="17"/>
      <c r="E980" s="3"/>
      <c r="F980" s="3"/>
      <c r="G980" s="3"/>
      <c r="H980" s="3"/>
      <c r="I980" s="3"/>
      <c r="J980" s="3"/>
      <c r="K980" s="3"/>
      <c r="L980" s="3"/>
      <c r="M980" s="3"/>
      <c r="N980" s="161"/>
      <c r="O980" s="23"/>
      <c r="P980" s="3"/>
      <c r="Q980" s="42"/>
      <c r="R980" s="42"/>
      <c r="S980" s="3"/>
      <c r="T980" s="3"/>
      <c r="U980" s="3"/>
      <c r="V980" s="3"/>
      <c r="W980" s="3"/>
      <c r="X980" s="3"/>
      <c r="Y980" s="17"/>
      <c r="Z980" s="3"/>
      <c r="AA980" s="3"/>
      <c r="AB980" s="3"/>
      <c r="AC980" s="3"/>
      <c r="AD980" s="23"/>
      <c r="AE980" s="28"/>
      <c r="AF980" s="28"/>
    </row>
    <row r="981" spans="1:37" ht="38.25" x14ac:dyDescent="0.2">
      <c r="A981" s="144"/>
      <c r="B981" s="145" t="s">
        <v>0</v>
      </c>
      <c r="C981" s="145" t="s">
        <v>426</v>
      </c>
      <c r="D981" s="178" t="s">
        <v>126</v>
      </c>
      <c r="E981" s="3"/>
      <c r="F981" s="3"/>
      <c r="G981" s="3"/>
      <c r="H981" s="3"/>
      <c r="I981" s="3"/>
      <c r="J981" s="3"/>
      <c r="K981" s="3"/>
      <c r="L981" s="3"/>
      <c r="M981" s="3"/>
      <c r="N981" s="178" t="s">
        <v>340</v>
      </c>
      <c r="O981" s="23"/>
      <c r="P981" s="3"/>
      <c r="Q981" s="42"/>
      <c r="R981" s="42"/>
      <c r="S981" s="3"/>
      <c r="T981" s="145" t="s">
        <v>341</v>
      </c>
      <c r="U981" s="145" t="s">
        <v>345</v>
      </c>
      <c r="V981" s="145" t="s">
        <v>342</v>
      </c>
      <c r="W981" s="145" t="s">
        <v>348</v>
      </c>
      <c r="X981" s="145"/>
      <c r="Y981" s="209" t="s">
        <v>343</v>
      </c>
      <c r="Z981" s="145"/>
      <c r="AA981" s="145" t="s">
        <v>272</v>
      </c>
      <c r="AB981" s="145"/>
      <c r="AC981" s="145" t="s">
        <v>490</v>
      </c>
      <c r="AD981" s="63" t="s">
        <v>347</v>
      </c>
      <c r="AE981" s="63"/>
      <c r="AF981" s="63"/>
      <c r="AG981" s="145" t="s">
        <v>6</v>
      </c>
    </row>
    <row r="982" spans="1:37" x14ac:dyDescent="0.2">
      <c r="A982" s="3">
        <v>1</v>
      </c>
      <c r="B982" s="3" t="s">
        <v>78</v>
      </c>
      <c r="C982" s="3">
        <v>20</v>
      </c>
      <c r="D982" s="17">
        <v>145820</v>
      </c>
      <c r="E982" s="3"/>
      <c r="F982" s="3"/>
      <c r="G982" s="3"/>
      <c r="H982" s="3"/>
      <c r="I982" s="3"/>
      <c r="J982" s="3"/>
      <c r="K982" s="3"/>
      <c r="L982" s="3"/>
      <c r="M982" s="3"/>
      <c r="N982" s="161">
        <v>85000</v>
      </c>
      <c r="O982" s="23"/>
      <c r="P982" s="3"/>
      <c r="Q982" s="42"/>
      <c r="R982" s="42"/>
      <c r="S982" s="3"/>
      <c r="T982" s="3" t="s">
        <v>475</v>
      </c>
      <c r="U982" s="3">
        <v>3.25</v>
      </c>
      <c r="V982" s="3">
        <v>1744</v>
      </c>
      <c r="W982" s="3">
        <v>3687</v>
      </c>
      <c r="X982" s="3"/>
      <c r="Y982" s="17">
        <v>3662</v>
      </c>
      <c r="Z982" s="3"/>
      <c r="AA982" s="3">
        <f>U982*V982</f>
        <v>5668</v>
      </c>
      <c r="AB982" s="3"/>
      <c r="AC982" s="3">
        <v>83000</v>
      </c>
      <c r="AD982" s="23">
        <f>AC982+AA982</f>
        <v>88668</v>
      </c>
      <c r="AE982" s="23">
        <v>1</v>
      </c>
      <c r="AF982" s="23"/>
      <c r="AG982" s="3" t="s">
        <v>40</v>
      </c>
      <c r="AH982" s="55">
        <v>1</v>
      </c>
    </row>
    <row r="983" spans="1:37" x14ac:dyDescent="0.2">
      <c r="A983" s="3">
        <v>2</v>
      </c>
      <c r="B983" s="3" t="s">
        <v>353</v>
      </c>
      <c r="C983" s="3">
        <v>15</v>
      </c>
      <c r="D983" s="17">
        <v>87290</v>
      </c>
      <c r="E983" s="3"/>
      <c r="F983" s="3"/>
      <c r="G983" s="3"/>
      <c r="H983" s="3"/>
      <c r="I983" s="3"/>
      <c r="J983" s="3"/>
      <c r="K983" s="3"/>
      <c r="L983" s="3"/>
      <c r="M983" s="3"/>
      <c r="N983" s="161">
        <v>70000</v>
      </c>
      <c r="O983" s="23"/>
      <c r="P983" s="3"/>
      <c r="Q983" s="42"/>
      <c r="R983" s="42"/>
      <c r="S983" s="3"/>
      <c r="T983" s="3" t="s">
        <v>475</v>
      </c>
      <c r="U983" s="3">
        <v>1</v>
      </c>
      <c r="V983" s="3">
        <v>1195</v>
      </c>
      <c r="W983" s="3">
        <v>3688</v>
      </c>
      <c r="X983" s="3"/>
      <c r="Y983" s="17">
        <v>3663</v>
      </c>
      <c r="Z983" s="3"/>
      <c r="AA983" s="3">
        <f t="shared" ref="AA983:AA993" si="317">U983*V983</f>
        <v>1195</v>
      </c>
      <c r="AB983" s="3"/>
      <c r="AC983" s="3">
        <v>68520</v>
      </c>
      <c r="AD983" s="23">
        <f t="shared" ref="AD983:AD1044" si="318">AC983+AA983</f>
        <v>69715</v>
      </c>
      <c r="AE983" s="23"/>
      <c r="AF983" s="23"/>
      <c r="AG983" s="3" t="s">
        <v>40</v>
      </c>
      <c r="AH983" s="55">
        <v>1</v>
      </c>
    </row>
    <row r="984" spans="1:37" x14ac:dyDescent="0.2">
      <c r="A984" s="3">
        <v>3</v>
      </c>
      <c r="B984" s="3" t="s">
        <v>7</v>
      </c>
      <c r="C984" s="3">
        <v>20</v>
      </c>
      <c r="D984" s="17">
        <v>156000</v>
      </c>
      <c r="E984" s="3"/>
      <c r="F984" s="3"/>
      <c r="G984" s="3"/>
      <c r="H984" s="3"/>
      <c r="I984" s="3"/>
      <c r="J984" s="3"/>
      <c r="K984" s="3"/>
      <c r="L984" s="3"/>
      <c r="M984" s="3"/>
      <c r="N984" s="161">
        <v>95000</v>
      </c>
      <c r="O984" s="23"/>
      <c r="P984" s="3"/>
      <c r="Q984" s="42"/>
      <c r="R984" s="42"/>
      <c r="S984" s="3"/>
      <c r="T984" s="3" t="s">
        <v>475</v>
      </c>
      <c r="U984" s="3">
        <v>1.5</v>
      </c>
      <c r="V984" s="3">
        <v>1677</v>
      </c>
      <c r="W984" s="3">
        <v>3689</v>
      </c>
      <c r="X984" s="3"/>
      <c r="Y984" s="17">
        <v>3664</v>
      </c>
      <c r="Z984" s="3"/>
      <c r="AA984" s="3">
        <f t="shared" si="317"/>
        <v>2515.5</v>
      </c>
      <c r="AB984" s="3"/>
      <c r="AC984" s="3">
        <v>95000</v>
      </c>
      <c r="AD984" s="36">
        <f t="shared" si="318"/>
        <v>97515.5</v>
      </c>
      <c r="AE984" s="36"/>
      <c r="AF984" s="36"/>
      <c r="AG984" s="3" t="s">
        <v>34</v>
      </c>
      <c r="AH984" s="55">
        <v>1</v>
      </c>
    </row>
    <row r="985" spans="1:37" x14ac:dyDescent="0.2">
      <c r="A985" s="3">
        <v>4</v>
      </c>
      <c r="B985" s="3" t="s">
        <v>14</v>
      </c>
      <c r="C985" s="3">
        <v>20</v>
      </c>
      <c r="D985" s="17">
        <v>90966</v>
      </c>
      <c r="E985" s="3"/>
      <c r="F985" s="3"/>
      <c r="G985" s="3"/>
      <c r="H985" s="3"/>
      <c r="I985" s="3"/>
      <c r="J985" s="3"/>
      <c r="K985" s="3"/>
      <c r="L985" s="3"/>
      <c r="M985" s="3"/>
      <c r="N985" s="161">
        <v>56000</v>
      </c>
      <c r="O985" s="23"/>
      <c r="P985" s="3"/>
      <c r="Q985" s="42"/>
      <c r="R985" s="42"/>
      <c r="S985" s="3"/>
      <c r="T985" s="3" t="s">
        <v>476</v>
      </c>
      <c r="U985" s="3">
        <v>0</v>
      </c>
      <c r="V985" s="3">
        <v>1413</v>
      </c>
      <c r="W985" s="3">
        <v>3720</v>
      </c>
      <c r="X985" s="3"/>
      <c r="Y985" s="17">
        <v>3680</v>
      </c>
      <c r="Z985" s="3"/>
      <c r="AA985" s="3">
        <f t="shared" si="317"/>
        <v>0</v>
      </c>
      <c r="AB985" s="3"/>
      <c r="AC985" s="3">
        <v>54190</v>
      </c>
      <c r="AD985" s="23">
        <f t="shared" si="318"/>
        <v>54190</v>
      </c>
      <c r="AE985" s="23">
        <v>1</v>
      </c>
      <c r="AF985" s="23"/>
      <c r="AG985" s="3" t="s">
        <v>40</v>
      </c>
      <c r="AH985" s="55">
        <v>1</v>
      </c>
    </row>
    <row r="986" spans="1:37" x14ac:dyDescent="0.2">
      <c r="A986" s="3">
        <v>5</v>
      </c>
      <c r="B986" s="3" t="s">
        <v>19</v>
      </c>
      <c r="C986" s="3">
        <v>20</v>
      </c>
      <c r="D986" s="17">
        <v>68580</v>
      </c>
      <c r="E986" s="3"/>
      <c r="F986" s="3"/>
      <c r="G986" s="3"/>
      <c r="H986" s="3"/>
      <c r="I986" s="3"/>
      <c r="J986" s="3"/>
      <c r="K986" s="3"/>
      <c r="L986" s="3"/>
      <c r="M986" s="3"/>
      <c r="N986" s="161">
        <v>35800</v>
      </c>
      <c r="O986" s="23"/>
      <c r="P986" s="3"/>
      <c r="Q986" s="42"/>
      <c r="R986" s="42"/>
      <c r="S986" s="3"/>
      <c r="T986" s="3" t="s">
        <v>476</v>
      </c>
      <c r="U986" s="3">
        <v>1</v>
      </c>
      <c r="V986" s="3">
        <v>1326</v>
      </c>
      <c r="W986" s="3">
        <v>3721</v>
      </c>
      <c r="X986" s="3"/>
      <c r="Y986" s="17">
        <v>3681</v>
      </c>
      <c r="Z986" s="3"/>
      <c r="AA986" s="3">
        <f t="shared" si="317"/>
        <v>1326</v>
      </c>
      <c r="AB986" s="3"/>
      <c r="AC986" s="3">
        <v>34530</v>
      </c>
      <c r="AD986" s="23">
        <f t="shared" si="318"/>
        <v>35856</v>
      </c>
      <c r="AE986" s="23">
        <v>1</v>
      </c>
      <c r="AF986" s="23"/>
      <c r="AG986" s="3" t="s">
        <v>3</v>
      </c>
      <c r="AH986" s="55">
        <v>1</v>
      </c>
    </row>
    <row r="987" spans="1:37" x14ac:dyDescent="0.2">
      <c r="A987" s="3">
        <v>6</v>
      </c>
      <c r="B987" s="3" t="s">
        <v>15</v>
      </c>
      <c r="C987" s="3">
        <v>20</v>
      </c>
      <c r="D987" s="17">
        <v>117086</v>
      </c>
      <c r="E987" s="3"/>
      <c r="F987" s="3"/>
      <c r="G987" s="3"/>
      <c r="H987" s="3"/>
      <c r="I987" s="3"/>
      <c r="J987" s="3"/>
      <c r="K987" s="3"/>
      <c r="L987" s="3"/>
      <c r="M987" s="3"/>
      <c r="N987" s="161">
        <v>67000</v>
      </c>
      <c r="O987" s="23"/>
      <c r="P987" s="3"/>
      <c r="Q987" s="42"/>
      <c r="R987" s="42"/>
      <c r="S987" s="3"/>
      <c r="T987" s="3" t="s">
        <v>476</v>
      </c>
      <c r="U987" s="3">
        <v>1</v>
      </c>
      <c r="V987" s="3">
        <v>1639</v>
      </c>
      <c r="W987" s="3">
        <v>3722</v>
      </c>
      <c r="X987" s="3"/>
      <c r="Y987" s="17">
        <v>3689</v>
      </c>
      <c r="Z987" s="3"/>
      <c r="AA987" s="3">
        <f t="shared" si="317"/>
        <v>1639</v>
      </c>
      <c r="AB987" s="3"/>
      <c r="AC987" s="3">
        <v>65460</v>
      </c>
      <c r="AD987" s="23">
        <f t="shared" si="318"/>
        <v>67099</v>
      </c>
      <c r="AE987" s="23"/>
      <c r="AF987" s="23"/>
      <c r="AG987" s="3" t="s">
        <v>40</v>
      </c>
      <c r="AH987" s="55">
        <v>1</v>
      </c>
    </row>
    <row r="988" spans="1:37" x14ac:dyDescent="0.2">
      <c r="A988" s="3">
        <v>7</v>
      </c>
      <c r="B988" s="3" t="s">
        <v>75</v>
      </c>
      <c r="C988" s="3">
        <v>20</v>
      </c>
      <c r="D988" s="17">
        <v>138113</v>
      </c>
      <c r="E988" s="3"/>
      <c r="F988" s="3"/>
      <c r="G988" s="3"/>
      <c r="H988" s="3"/>
      <c r="I988" s="3"/>
      <c r="J988" s="3"/>
      <c r="K988" s="3"/>
      <c r="L988" s="3"/>
      <c r="M988" s="3"/>
      <c r="N988" s="161">
        <v>101000</v>
      </c>
      <c r="O988" s="23"/>
      <c r="P988" s="3"/>
      <c r="Q988" s="42"/>
      <c r="R988" s="42"/>
      <c r="S988" s="3"/>
      <c r="T988" s="3" t="s">
        <v>477</v>
      </c>
      <c r="U988" s="3">
        <v>3</v>
      </c>
      <c r="V988" s="3">
        <v>1332</v>
      </c>
      <c r="W988" s="3">
        <v>3723</v>
      </c>
      <c r="X988" s="3"/>
      <c r="Y988" s="17">
        <v>3690</v>
      </c>
      <c r="Z988" s="3"/>
      <c r="AA988" s="3">
        <f t="shared" si="317"/>
        <v>3996</v>
      </c>
      <c r="AB988" s="3"/>
      <c r="AC988" s="3">
        <v>98330</v>
      </c>
      <c r="AD988" s="23">
        <f t="shared" si="318"/>
        <v>102326</v>
      </c>
      <c r="AE988" s="23">
        <v>1</v>
      </c>
      <c r="AF988" s="23"/>
      <c r="AG988" s="3" t="s">
        <v>40</v>
      </c>
      <c r="AH988" s="55">
        <v>1</v>
      </c>
      <c r="AI988" s="55">
        <v>10137.5</v>
      </c>
      <c r="AJ988" s="55" t="s">
        <v>472</v>
      </c>
      <c r="AK988" s="130"/>
    </row>
    <row r="989" spans="1:37" x14ac:dyDescent="0.2">
      <c r="A989" s="3">
        <v>8</v>
      </c>
      <c r="B989" s="3" t="s">
        <v>22</v>
      </c>
      <c r="C989" s="3">
        <v>20</v>
      </c>
      <c r="D989" s="17">
        <v>106080</v>
      </c>
      <c r="E989" s="3"/>
      <c r="F989" s="3"/>
      <c r="G989" s="3"/>
      <c r="H989" s="3"/>
      <c r="I989" s="3"/>
      <c r="J989" s="3"/>
      <c r="K989" s="3"/>
      <c r="L989" s="3"/>
      <c r="M989" s="3"/>
      <c r="N989" s="161">
        <v>69000</v>
      </c>
      <c r="O989" s="23"/>
      <c r="P989" s="3"/>
      <c r="Q989" s="42"/>
      <c r="R989" s="42"/>
      <c r="S989" s="3"/>
      <c r="T989" s="3" t="s">
        <v>478</v>
      </c>
      <c r="U989" s="3">
        <v>1.2</v>
      </c>
      <c r="V989" s="3">
        <v>1696</v>
      </c>
      <c r="W989" s="3">
        <v>3724</v>
      </c>
      <c r="X989" s="3"/>
      <c r="Y989" s="17">
        <v>3693</v>
      </c>
      <c r="Z989" s="3"/>
      <c r="AA989" s="3">
        <f t="shared" si="317"/>
        <v>2035.1999999999998</v>
      </c>
      <c r="AB989" s="3"/>
      <c r="AC989" s="3">
        <v>67420</v>
      </c>
      <c r="AD989" s="23">
        <f t="shared" si="318"/>
        <v>69455.199999999997</v>
      </c>
      <c r="AE989" s="23"/>
      <c r="AF989" s="23"/>
      <c r="AG989" s="3" t="s">
        <v>40</v>
      </c>
      <c r="AH989" s="55">
        <v>1</v>
      </c>
      <c r="AI989" s="55">
        <v>98030</v>
      </c>
      <c r="AJ989" s="55" t="s">
        <v>472</v>
      </c>
    </row>
    <row r="990" spans="1:37" x14ac:dyDescent="0.2">
      <c r="A990" s="3">
        <v>9</v>
      </c>
      <c r="B990" s="3" t="s">
        <v>17</v>
      </c>
      <c r="C990" s="3">
        <v>20</v>
      </c>
      <c r="D990" s="17">
        <v>67555</v>
      </c>
      <c r="E990" s="3"/>
      <c r="F990" s="3"/>
      <c r="G990" s="3"/>
      <c r="H990" s="3"/>
      <c r="I990" s="3"/>
      <c r="J990" s="3"/>
      <c r="K990" s="3"/>
      <c r="L990" s="3"/>
      <c r="M990" s="3"/>
      <c r="N990" s="161">
        <v>40500</v>
      </c>
      <c r="O990" s="23"/>
      <c r="P990" s="3"/>
      <c r="Q990" s="42"/>
      <c r="R990" s="42"/>
      <c r="S990" s="3"/>
      <c r="T990" s="3" t="s">
        <v>479</v>
      </c>
      <c r="U990" s="3">
        <v>1</v>
      </c>
      <c r="V990" s="3">
        <v>1325</v>
      </c>
      <c r="W990" s="3">
        <v>3725</v>
      </c>
      <c r="X990" s="3"/>
      <c r="Y990" s="17">
        <v>3694</v>
      </c>
      <c r="Z990" s="3"/>
      <c r="AA990" s="3">
        <f t="shared" si="317"/>
        <v>1325</v>
      </c>
      <c r="AB990" s="3"/>
      <c r="AC990" s="3">
        <v>39265</v>
      </c>
      <c r="AD990" s="23">
        <f t="shared" si="318"/>
        <v>40590</v>
      </c>
      <c r="AE990" s="23"/>
      <c r="AF990" s="23"/>
      <c r="AG990" s="3" t="s">
        <v>3</v>
      </c>
      <c r="AH990" s="55">
        <v>1</v>
      </c>
      <c r="AI990" s="55">
        <v>31657.75</v>
      </c>
      <c r="AJ990" s="55" t="s">
        <v>472</v>
      </c>
    </row>
    <row r="991" spans="1:37" x14ac:dyDescent="0.2">
      <c r="A991" s="3">
        <v>10</v>
      </c>
      <c r="B991" s="23" t="s">
        <v>33</v>
      </c>
      <c r="C991" s="23">
        <v>15</v>
      </c>
      <c r="D991" s="161">
        <v>37545</v>
      </c>
      <c r="E991" s="3"/>
      <c r="F991" s="3"/>
      <c r="G991" s="3"/>
      <c r="H991" s="3"/>
      <c r="I991" s="3"/>
      <c r="J991" s="3"/>
      <c r="K991" s="3"/>
      <c r="L991" s="3"/>
      <c r="M991" s="3"/>
      <c r="N991" s="161">
        <v>18000</v>
      </c>
      <c r="O991" s="23"/>
      <c r="P991" s="3"/>
      <c r="Q991" s="42"/>
      <c r="R991" s="42"/>
      <c r="S991" s="3"/>
      <c r="T991" s="23" t="s">
        <v>479</v>
      </c>
      <c r="U991" s="23">
        <v>1.9</v>
      </c>
      <c r="V991" s="23">
        <v>1003</v>
      </c>
      <c r="W991" s="23">
        <v>3726</v>
      </c>
      <c r="X991" s="23"/>
      <c r="Y991" s="161">
        <v>3695</v>
      </c>
      <c r="Z991" s="23"/>
      <c r="AA991" s="23">
        <f t="shared" si="317"/>
        <v>1905.6999999999998</v>
      </c>
      <c r="AB991" s="23"/>
      <c r="AC991" s="23">
        <v>18000</v>
      </c>
      <c r="AD991" s="36">
        <f t="shared" si="318"/>
        <v>19905.7</v>
      </c>
      <c r="AE991" s="36"/>
      <c r="AF991" s="36"/>
      <c r="AG991" s="23" t="s">
        <v>40</v>
      </c>
      <c r="AH991" s="55">
        <v>1</v>
      </c>
      <c r="AI991" s="123">
        <f>SUM(AI988:AI990)</f>
        <v>139825.25</v>
      </c>
    </row>
    <row r="992" spans="1:37" x14ac:dyDescent="0.2">
      <c r="A992" s="3">
        <v>11</v>
      </c>
      <c r="B992" s="3" t="s">
        <v>38</v>
      </c>
      <c r="C992" s="3">
        <v>9</v>
      </c>
      <c r="D992" s="17">
        <v>12380</v>
      </c>
      <c r="E992" s="3"/>
      <c r="F992" s="3"/>
      <c r="G992" s="3"/>
      <c r="H992" s="3"/>
      <c r="I992" s="3"/>
      <c r="J992" s="3"/>
      <c r="K992" s="3"/>
      <c r="L992" s="3"/>
      <c r="M992" s="3"/>
      <c r="N992" s="161">
        <v>10000</v>
      </c>
      <c r="O992" s="23"/>
      <c r="P992" s="3"/>
      <c r="Q992" s="42"/>
      <c r="R992" s="42"/>
      <c r="S992" s="3"/>
      <c r="T992" s="3" t="s">
        <v>480</v>
      </c>
      <c r="U992" s="3">
        <v>1.5</v>
      </c>
      <c r="V992" s="3">
        <v>590</v>
      </c>
      <c r="W992" s="3">
        <v>3727</v>
      </c>
      <c r="X992" s="3"/>
      <c r="Y992" s="17">
        <v>3699</v>
      </c>
      <c r="Z992" s="3"/>
      <c r="AA992" s="3">
        <f t="shared" si="317"/>
        <v>885</v>
      </c>
      <c r="AB992" s="3"/>
      <c r="AC992" s="3">
        <v>10000</v>
      </c>
      <c r="AD992" s="23">
        <f t="shared" si="318"/>
        <v>10885</v>
      </c>
      <c r="AE992" s="23"/>
      <c r="AF992" s="23"/>
      <c r="AG992" s="3" t="s">
        <v>3</v>
      </c>
      <c r="AH992" s="55">
        <v>1</v>
      </c>
    </row>
    <row r="993" spans="1:35" x14ac:dyDescent="0.2">
      <c r="A993" s="3">
        <v>12</v>
      </c>
      <c r="B993" s="3" t="s">
        <v>35</v>
      </c>
      <c r="C993" s="3">
        <v>9</v>
      </c>
      <c r="D993" s="17">
        <v>11890</v>
      </c>
      <c r="E993" s="3"/>
      <c r="F993" s="3"/>
      <c r="G993" s="3"/>
      <c r="H993" s="3"/>
      <c r="I993" s="3"/>
      <c r="J993" s="3"/>
      <c r="K993" s="3"/>
      <c r="L993" s="3"/>
      <c r="M993" s="3"/>
      <c r="N993" s="161">
        <v>9500</v>
      </c>
      <c r="O993" s="23"/>
      <c r="P993" s="3"/>
      <c r="Q993" s="42"/>
      <c r="R993" s="42"/>
      <c r="S993" s="3"/>
      <c r="T993" s="3" t="s">
        <v>481</v>
      </c>
      <c r="U993" s="3">
        <v>1.25</v>
      </c>
      <c r="V993" s="3">
        <v>714</v>
      </c>
      <c r="W993" s="3">
        <v>3728</v>
      </c>
      <c r="X993" s="3"/>
      <c r="Y993" s="17">
        <v>3703</v>
      </c>
      <c r="Z993" s="3"/>
      <c r="AA993" s="3">
        <f t="shared" si="317"/>
        <v>892.5</v>
      </c>
      <c r="AB993" s="3"/>
      <c r="AC993" s="3">
        <v>9500</v>
      </c>
      <c r="AD993" s="23">
        <f t="shared" si="318"/>
        <v>10392.5</v>
      </c>
      <c r="AE993" s="23"/>
      <c r="AF993" s="23"/>
      <c r="AG993" s="3" t="s">
        <v>3</v>
      </c>
      <c r="AH993" s="55">
        <v>1</v>
      </c>
      <c r="AI993" s="137"/>
    </row>
    <row r="994" spans="1:35" x14ac:dyDescent="0.2">
      <c r="A994" s="3">
        <v>13</v>
      </c>
      <c r="B994" s="3" t="s">
        <v>21</v>
      </c>
      <c r="C994" s="3">
        <v>20</v>
      </c>
      <c r="D994" s="17">
        <v>100200</v>
      </c>
      <c r="E994" s="3"/>
      <c r="F994" s="3"/>
      <c r="G994" s="3"/>
      <c r="H994" s="3"/>
      <c r="I994" s="3"/>
      <c r="J994" s="3"/>
      <c r="K994" s="3"/>
      <c r="L994" s="3"/>
      <c r="M994" s="3"/>
      <c r="N994" s="161">
        <v>79000</v>
      </c>
      <c r="O994" s="23"/>
      <c r="P994" s="3"/>
      <c r="Q994" s="42"/>
      <c r="R994" s="42"/>
      <c r="S994" s="3"/>
      <c r="T994" s="3" t="s">
        <v>481</v>
      </c>
      <c r="U994" s="3">
        <v>2.5</v>
      </c>
      <c r="V994" s="3">
        <v>1804</v>
      </c>
      <c r="W994" s="3">
        <v>3729</v>
      </c>
      <c r="X994" s="3"/>
      <c r="Y994" s="17">
        <v>3704</v>
      </c>
      <c r="Z994" s="3"/>
      <c r="AA994" s="3">
        <f>(U994*V994)+2000</f>
        <v>6510</v>
      </c>
      <c r="AB994" s="3"/>
      <c r="AC994" s="3">
        <v>77120</v>
      </c>
      <c r="AD994" s="23">
        <f t="shared" si="318"/>
        <v>83630</v>
      </c>
      <c r="AE994" s="23"/>
      <c r="AF994" s="23"/>
      <c r="AG994" s="3" t="s">
        <v>40</v>
      </c>
      <c r="AH994" s="55">
        <v>1</v>
      </c>
    </row>
    <row r="995" spans="1:35" x14ac:dyDescent="0.2">
      <c r="A995" s="3">
        <v>14</v>
      </c>
      <c r="B995" s="3" t="s">
        <v>13</v>
      </c>
      <c r="C995" s="3">
        <v>20</v>
      </c>
      <c r="D995" s="17">
        <v>745555</v>
      </c>
      <c r="E995" s="3"/>
      <c r="F995" s="3"/>
      <c r="G995" s="3"/>
      <c r="H995" s="3"/>
      <c r="I995" s="3"/>
      <c r="J995" s="3"/>
      <c r="K995" s="3"/>
      <c r="L995" s="3"/>
      <c r="M995" s="3"/>
      <c r="N995" s="161">
        <v>53000</v>
      </c>
      <c r="O995" s="23"/>
      <c r="P995" s="3"/>
      <c r="Q995" s="42"/>
      <c r="R995" s="42"/>
      <c r="S995" s="3"/>
      <c r="T995" s="3" t="s">
        <v>481</v>
      </c>
      <c r="U995" s="3">
        <v>1</v>
      </c>
      <c r="V995" s="3">
        <v>1450</v>
      </c>
      <c r="W995" s="3">
        <v>3750</v>
      </c>
      <c r="X995" s="3"/>
      <c r="Y995" s="17">
        <v>3713</v>
      </c>
      <c r="Z995" s="3"/>
      <c r="AA995" s="3">
        <f>U995*V995</f>
        <v>1450</v>
      </c>
      <c r="AB995" s="3"/>
      <c r="AC995" s="3">
        <v>51935</v>
      </c>
      <c r="AD995" s="23">
        <f t="shared" si="318"/>
        <v>53385</v>
      </c>
      <c r="AE995" s="23"/>
      <c r="AF995" s="23"/>
      <c r="AG995" s="3" t="s">
        <v>40</v>
      </c>
      <c r="AH995" s="55">
        <v>1</v>
      </c>
      <c r="AI995" s="137"/>
    </row>
    <row r="996" spans="1:35" x14ac:dyDescent="0.2">
      <c r="A996" s="3">
        <v>15</v>
      </c>
      <c r="B996" s="3" t="s">
        <v>7</v>
      </c>
      <c r="C996" s="3">
        <v>20</v>
      </c>
      <c r="D996" s="17">
        <v>156000</v>
      </c>
      <c r="E996" s="3"/>
      <c r="F996" s="3"/>
      <c r="G996" s="3"/>
      <c r="H996" s="3"/>
      <c r="I996" s="3"/>
      <c r="J996" s="3"/>
      <c r="K996" s="3"/>
      <c r="L996" s="3"/>
      <c r="M996" s="3"/>
      <c r="N996" s="161">
        <v>95000</v>
      </c>
      <c r="O996" s="23"/>
      <c r="P996" s="3"/>
      <c r="Q996" s="42"/>
      <c r="R996" s="42"/>
      <c r="S996" s="3"/>
      <c r="T996" s="3" t="s">
        <v>482</v>
      </c>
      <c r="U996" s="3">
        <v>1.5</v>
      </c>
      <c r="V996" s="3">
        <v>1352</v>
      </c>
      <c r="W996" s="3">
        <v>3751</v>
      </c>
      <c r="X996" s="3"/>
      <c r="Y996" s="17">
        <v>3714</v>
      </c>
      <c r="Z996" s="3"/>
      <c r="AA996" s="3">
        <f>U996*V996</f>
        <v>2028</v>
      </c>
      <c r="AB996" s="3"/>
      <c r="AC996" s="3">
        <v>95000</v>
      </c>
      <c r="AD996" s="23">
        <f t="shared" si="318"/>
        <v>97028</v>
      </c>
      <c r="AE996" s="23"/>
      <c r="AF996" s="23"/>
      <c r="AG996" s="3" t="s">
        <v>34</v>
      </c>
      <c r="AH996" s="55">
        <v>1</v>
      </c>
    </row>
    <row r="997" spans="1:35" x14ac:dyDescent="0.2">
      <c r="A997" s="3">
        <v>16</v>
      </c>
      <c r="B997" s="3" t="s">
        <v>17</v>
      </c>
      <c r="C997" s="3">
        <v>20</v>
      </c>
      <c r="D997" s="17">
        <v>67555</v>
      </c>
      <c r="E997" s="3"/>
      <c r="F997" s="3"/>
      <c r="G997" s="3"/>
      <c r="H997" s="3"/>
      <c r="I997" s="3"/>
      <c r="J997" s="3"/>
      <c r="K997" s="3"/>
      <c r="L997" s="3"/>
      <c r="M997" s="3"/>
      <c r="N997" s="161">
        <v>43000</v>
      </c>
      <c r="O997" s="23"/>
      <c r="P997" s="3"/>
      <c r="Q997" s="42"/>
      <c r="R997" s="42"/>
      <c r="S997" s="3"/>
      <c r="T997" s="3" t="s">
        <v>482</v>
      </c>
      <c r="U997" s="3">
        <v>1</v>
      </c>
      <c r="V997" s="3">
        <v>1475</v>
      </c>
      <c r="W997" s="3">
        <v>3752</v>
      </c>
      <c r="X997" s="3"/>
      <c r="Y997" s="17">
        <v>3715</v>
      </c>
      <c r="Z997" s="3"/>
      <c r="AA997" s="3">
        <f>U997*V997</f>
        <v>1475</v>
      </c>
      <c r="AB997" s="3"/>
      <c r="AC997" s="3">
        <v>41760</v>
      </c>
      <c r="AD997" s="23">
        <f t="shared" si="318"/>
        <v>43235</v>
      </c>
      <c r="AE997" s="23"/>
      <c r="AF997" s="23"/>
      <c r="AG997" s="3" t="s">
        <v>40</v>
      </c>
      <c r="AH997" s="55">
        <v>1</v>
      </c>
    </row>
    <row r="998" spans="1:35" x14ac:dyDescent="0.2">
      <c r="A998" s="3">
        <v>17</v>
      </c>
      <c r="B998" s="3" t="s">
        <v>65</v>
      </c>
      <c r="C998" s="3">
        <v>15</v>
      </c>
      <c r="D998" s="17">
        <v>94687</v>
      </c>
      <c r="E998" s="3"/>
      <c r="F998" s="3"/>
      <c r="G998" s="3"/>
      <c r="H998" s="3"/>
      <c r="I998" s="3"/>
      <c r="J998" s="3"/>
      <c r="K998" s="3"/>
      <c r="L998" s="3"/>
      <c r="M998" s="3"/>
      <c r="N998" s="161">
        <v>48000</v>
      </c>
      <c r="O998" s="23"/>
      <c r="P998" s="3"/>
      <c r="Q998" s="42"/>
      <c r="R998" s="42"/>
      <c r="S998" s="3"/>
      <c r="T998" s="3" t="s">
        <v>482</v>
      </c>
      <c r="U998" s="3">
        <v>1.9</v>
      </c>
      <c r="V998" s="3">
        <v>985</v>
      </c>
      <c r="W998" s="3">
        <v>3753</v>
      </c>
      <c r="X998" s="3"/>
      <c r="Y998" s="17">
        <v>3716</v>
      </c>
      <c r="Z998" s="3"/>
      <c r="AA998" s="3">
        <f>U998*V998</f>
        <v>1871.5</v>
      </c>
      <c r="AB998" s="3"/>
      <c r="AC998" s="3">
        <v>48000</v>
      </c>
      <c r="AD998" s="23">
        <f t="shared" si="318"/>
        <v>49871.5</v>
      </c>
      <c r="AE998" s="23"/>
      <c r="AF998" s="23"/>
      <c r="AG998" s="3" t="s">
        <v>40</v>
      </c>
      <c r="AH998" s="55">
        <v>1</v>
      </c>
    </row>
    <row r="999" spans="1:35" x14ac:dyDescent="0.2">
      <c r="A999" s="3">
        <v>18</v>
      </c>
      <c r="B999" s="3" t="s">
        <v>19</v>
      </c>
      <c r="C999" s="3">
        <v>20</v>
      </c>
      <c r="D999" s="17">
        <v>68580</v>
      </c>
      <c r="E999" s="3"/>
      <c r="F999" s="3"/>
      <c r="G999" s="3"/>
      <c r="H999" s="3"/>
      <c r="I999" s="3"/>
      <c r="J999" s="3"/>
      <c r="K999" s="3"/>
      <c r="L999" s="3"/>
      <c r="M999" s="3"/>
      <c r="N999" s="161">
        <v>35800</v>
      </c>
      <c r="O999" s="23"/>
      <c r="P999" s="3"/>
      <c r="Q999" s="42"/>
      <c r="R999" s="42"/>
      <c r="S999" s="3"/>
      <c r="T999" s="3" t="s">
        <v>483</v>
      </c>
      <c r="U999" s="3">
        <v>1</v>
      </c>
      <c r="V999" s="3">
        <v>1301</v>
      </c>
      <c r="W999" s="3">
        <v>3762</v>
      </c>
      <c r="X999" s="3"/>
      <c r="Y999" s="17">
        <v>3720</v>
      </c>
      <c r="Z999" s="3"/>
      <c r="AA999" s="3">
        <f t="shared" ref="AA999:AA1000" si="319">U999*V999</f>
        <v>1301</v>
      </c>
      <c r="AB999" s="3"/>
      <c r="AC999" s="3">
        <v>34530</v>
      </c>
      <c r="AD999" s="23">
        <f t="shared" si="318"/>
        <v>35831</v>
      </c>
      <c r="AE999" s="23">
        <v>1</v>
      </c>
      <c r="AF999" s="23"/>
      <c r="AG999" s="3" t="s">
        <v>3</v>
      </c>
      <c r="AH999" s="55">
        <v>1</v>
      </c>
    </row>
    <row r="1000" spans="1:35" x14ac:dyDescent="0.2">
      <c r="A1000" s="3">
        <v>19</v>
      </c>
      <c r="B1000" s="3" t="s">
        <v>15</v>
      </c>
      <c r="C1000" s="3">
        <v>20</v>
      </c>
      <c r="D1000" s="17">
        <v>117089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161">
        <v>67000</v>
      </c>
      <c r="O1000" s="23"/>
      <c r="P1000" s="3"/>
      <c r="Q1000" s="42"/>
      <c r="R1000" s="42"/>
      <c r="S1000" s="3"/>
      <c r="T1000" s="3" t="s">
        <v>483</v>
      </c>
      <c r="U1000" s="3">
        <v>1</v>
      </c>
      <c r="V1000" s="3">
        <v>1434</v>
      </c>
      <c r="W1000" s="3">
        <v>3754</v>
      </c>
      <c r="X1000" s="3"/>
      <c r="Y1000" s="17">
        <v>3724</v>
      </c>
      <c r="Z1000" s="3"/>
      <c r="AA1000" s="3">
        <f t="shared" si="319"/>
        <v>1434</v>
      </c>
      <c r="AB1000" s="3"/>
      <c r="AC1000" s="3">
        <v>65460</v>
      </c>
      <c r="AD1000" s="23">
        <f t="shared" si="318"/>
        <v>66894</v>
      </c>
      <c r="AE1000" s="23"/>
      <c r="AF1000" s="23"/>
      <c r="AG1000" s="3" t="s">
        <v>40</v>
      </c>
      <c r="AH1000" s="55">
        <v>1</v>
      </c>
    </row>
    <row r="1001" spans="1:35" x14ac:dyDescent="0.2">
      <c r="A1001" s="3">
        <v>20</v>
      </c>
      <c r="B1001" s="3" t="s">
        <v>12</v>
      </c>
      <c r="C1001" s="3">
        <v>9</v>
      </c>
      <c r="D1001" s="17">
        <v>11510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161">
        <v>9400</v>
      </c>
      <c r="O1001" s="23"/>
      <c r="P1001" s="3"/>
      <c r="Q1001" s="42"/>
      <c r="R1001" s="42"/>
      <c r="S1001" s="3"/>
      <c r="T1001" s="3" t="s">
        <v>483</v>
      </c>
      <c r="U1001" s="3">
        <v>1</v>
      </c>
      <c r="V1001" s="3">
        <v>600</v>
      </c>
      <c r="W1001" s="3">
        <v>3763</v>
      </c>
      <c r="X1001" s="3"/>
      <c r="Y1001" s="17">
        <v>3721</v>
      </c>
      <c r="Z1001" s="3"/>
      <c r="AA1001" s="3">
        <f t="shared" ref="AA1001" si="320">U1001*V1001</f>
        <v>600</v>
      </c>
      <c r="AB1001" s="3"/>
      <c r="AC1001" s="3">
        <v>9400</v>
      </c>
      <c r="AD1001" s="23">
        <f t="shared" si="318"/>
        <v>10000</v>
      </c>
      <c r="AE1001" s="23"/>
      <c r="AF1001" s="23"/>
      <c r="AG1001" s="3" t="s">
        <v>3</v>
      </c>
      <c r="AH1001" s="55">
        <v>1</v>
      </c>
    </row>
    <row r="1002" spans="1:35" x14ac:dyDescent="0.2">
      <c r="A1002" s="3">
        <v>21</v>
      </c>
      <c r="B1002" s="3" t="s">
        <v>7</v>
      </c>
      <c r="C1002" s="3">
        <v>20</v>
      </c>
      <c r="D1002" s="17">
        <v>156000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161">
        <v>95000</v>
      </c>
      <c r="O1002" s="23"/>
      <c r="P1002" s="3"/>
      <c r="Q1002" s="42"/>
      <c r="R1002" s="42"/>
      <c r="S1002" s="3"/>
      <c r="T1002" s="3" t="s">
        <v>483</v>
      </c>
      <c r="U1002" s="3">
        <v>1.5</v>
      </c>
      <c r="V1002" s="3">
        <v>1365</v>
      </c>
      <c r="W1002" s="3">
        <v>3764</v>
      </c>
      <c r="X1002" s="3"/>
      <c r="Y1002" s="17">
        <v>3722</v>
      </c>
      <c r="Z1002" s="3"/>
      <c r="AA1002" s="3">
        <f t="shared" ref="AA1002:AA1007" si="321">U1002*V1002</f>
        <v>2047.5</v>
      </c>
      <c r="AB1002" s="3"/>
      <c r="AC1002" s="3">
        <v>95000</v>
      </c>
      <c r="AD1002" s="36">
        <f t="shared" si="318"/>
        <v>97047.5</v>
      </c>
      <c r="AE1002" s="36"/>
      <c r="AF1002" s="36"/>
      <c r="AG1002" s="3" t="s">
        <v>34</v>
      </c>
      <c r="AH1002" s="55">
        <v>1</v>
      </c>
    </row>
    <row r="1003" spans="1:35" x14ac:dyDescent="0.2">
      <c r="A1003" s="3">
        <v>22</v>
      </c>
      <c r="B1003" s="3" t="s">
        <v>15</v>
      </c>
      <c r="C1003" s="3">
        <v>20</v>
      </c>
      <c r="D1003" s="17">
        <v>117089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161">
        <v>67000</v>
      </c>
      <c r="O1003" s="23"/>
      <c r="P1003" s="3"/>
      <c r="Q1003" s="42"/>
      <c r="R1003" s="42"/>
      <c r="S1003" s="3"/>
      <c r="T1003" s="3" t="s">
        <v>484</v>
      </c>
      <c r="U1003" s="3">
        <v>1</v>
      </c>
      <c r="V1003" s="3">
        <v>1415</v>
      </c>
      <c r="W1003" s="3">
        <v>3755</v>
      </c>
      <c r="X1003" s="3"/>
      <c r="Y1003" s="17">
        <v>3725</v>
      </c>
      <c r="Z1003" s="3"/>
      <c r="AA1003" s="3">
        <f t="shared" si="321"/>
        <v>1415</v>
      </c>
      <c r="AB1003" s="3"/>
      <c r="AC1003" s="3">
        <v>65460</v>
      </c>
      <c r="AD1003" s="23">
        <f t="shared" si="318"/>
        <v>66875</v>
      </c>
      <c r="AE1003" s="23"/>
      <c r="AF1003" s="23"/>
      <c r="AG1003" s="3" t="s">
        <v>40</v>
      </c>
      <c r="AH1003" s="55">
        <v>1</v>
      </c>
    </row>
    <row r="1004" spans="1:35" x14ac:dyDescent="0.2">
      <c r="A1004" s="23">
        <v>23</v>
      </c>
      <c r="B1004" s="23" t="s">
        <v>18</v>
      </c>
      <c r="C1004" s="23">
        <v>21</v>
      </c>
      <c r="D1004" s="161"/>
      <c r="E1004" s="3"/>
      <c r="F1004" s="3"/>
      <c r="G1004" s="3"/>
      <c r="H1004" s="3"/>
      <c r="I1004" s="3"/>
      <c r="J1004" s="3"/>
      <c r="K1004" s="3"/>
      <c r="L1004" s="3"/>
      <c r="M1004" s="3"/>
      <c r="N1004" s="161">
        <v>138000</v>
      </c>
      <c r="O1004" s="23"/>
      <c r="P1004" s="3"/>
      <c r="Q1004" s="42"/>
      <c r="R1004" s="42"/>
      <c r="S1004" s="3"/>
      <c r="T1004" s="23" t="s">
        <v>485</v>
      </c>
      <c r="U1004" s="23">
        <v>6.86</v>
      </c>
      <c r="V1004" s="23">
        <v>1588</v>
      </c>
      <c r="W1004" s="23">
        <v>3795</v>
      </c>
      <c r="X1004" s="23"/>
      <c r="Y1004" s="161">
        <v>3737</v>
      </c>
      <c r="Z1004" s="23"/>
      <c r="AA1004" s="23">
        <f t="shared" si="321"/>
        <v>10893.68</v>
      </c>
      <c r="AB1004" s="23"/>
      <c r="AC1004" s="23">
        <v>141488</v>
      </c>
      <c r="AD1004" s="23">
        <f t="shared" si="318"/>
        <v>152381.68</v>
      </c>
      <c r="AE1004" s="23">
        <v>1</v>
      </c>
      <c r="AF1004" s="23"/>
      <c r="AG1004" s="23" t="s">
        <v>40</v>
      </c>
      <c r="AH1004" s="55">
        <v>1</v>
      </c>
    </row>
    <row r="1005" spans="1:35" x14ac:dyDescent="0.2">
      <c r="A1005" s="3">
        <v>24</v>
      </c>
      <c r="B1005" s="3" t="s">
        <v>78</v>
      </c>
      <c r="C1005" s="3">
        <v>20</v>
      </c>
      <c r="D1005" s="17"/>
      <c r="E1005" s="3"/>
      <c r="F1005" s="3"/>
      <c r="G1005" s="3"/>
      <c r="H1005" s="3"/>
      <c r="I1005" s="3"/>
      <c r="J1005" s="3"/>
      <c r="K1005" s="3"/>
      <c r="L1005" s="3"/>
      <c r="M1005" s="3"/>
      <c r="N1005" s="161">
        <v>85000</v>
      </c>
      <c r="O1005" s="23"/>
      <c r="P1005" s="3"/>
      <c r="Q1005" s="42"/>
      <c r="R1005" s="42"/>
      <c r="S1005" s="3"/>
      <c r="T1005" s="3" t="s">
        <v>485</v>
      </c>
      <c r="U1005" s="3">
        <v>3</v>
      </c>
      <c r="V1005" s="3">
        <v>1421</v>
      </c>
      <c r="W1005" s="3">
        <v>3796</v>
      </c>
      <c r="X1005" s="3"/>
      <c r="Y1005" s="17">
        <v>3738</v>
      </c>
      <c r="Z1005" s="3"/>
      <c r="AA1005" s="3">
        <f t="shared" si="321"/>
        <v>4263</v>
      </c>
      <c r="AB1005" s="3"/>
      <c r="AC1005" s="3">
        <v>83000</v>
      </c>
      <c r="AD1005" s="23">
        <f t="shared" si="318"/>
        <v>87263</v>
      </c>
      <c r="AE1005" s="23">
        <v>1</v>
      </c>
      <c r="AF1005" s="23"/>
      <c r="AG1005" s="3" t="s">
        <v>3</v>
      </c>
      <c r="AH1005" s="55">
        <v>1</v>
      </c>
    </row>
    <row r="1006" spans="1:35" x14ac:dyDescent="0.2">
      <c r="A1006" s="3">
        <v>25</v>
      </c>
      <c r="B1006" s="3" t="s">
        <v>31</v>
      </c>
      <c r="C1006" s="3">
        <v>20</v>
      </c>
      <c r="D1006" s="17"/>
      <c r="E1006" s="3"/>
      <c r="F1006" s="3"/>
      <c r="G1006" s="3"/>
      <c r="H1006" s="3"/>
      <c r="I1006" s="3"/>
      <c r="J1006" s="3"/>
      <c r="K1006" s="3"/>
      <c r="L1006" s="3"/>
      <c r="M1006" s="3"/>
      <c r="N1006" s="161">
        <v>58000</v>
      </c>
      <c r="O1006" s="23"/>
      <c r="P1006" s="3"/>
      <c r="Q1006" s="42"/>
      <c r="R1006" s="42"/>
      <c r="S1006" s="3"/>
      <c r="T1006" s="3" t="s">
        <v>485</v>
      </c>
      <c r="U1006" s="3">
        <v>1</v>
      </c>
      <c r="V1006" s="3">
        <v>1521</v>
      </c>
      <c r="W1006" s="3">
        <v>3797</v>
      </c>
      <c r="X1006" s="3"/>
      <c r="Y1006" s="17">
        <v>3739</v>
      </c>
      <c r="Z1006" s="3"/>
      <c r="AA1006" s="3">
        <f t="shared" si="321"/>
        <v>1521</v>
      </c>
      <c r="AB1006" s="3"/>
      <c r="AC1006" s="3">
        <v>56745</v>
      </c>
      <c r="AD1006" s="23">
        <f t="shared" si="318"/>
        <v>58266</v>
      </c>
      <c r="AE1006" s="23"/>
      <c r="AF1006" s="23"/>
      <c r="AG1006" s="3" t="s">
        <v>40</v>
      </c>
      <c r="AH1006" s="55">
        <v>1</v>
      </c>
    </row>
    <row r="1007" spans="1:35" x14ac:dyDescent="0.2">
      <c r="A1007" s="3">
        <v>26</v>
      </c>
      <c r="B1007" s="3" t="s">
        <v>19</v>
      </c>
      <c r="C1007" s="3">
        <v>20</v>
      </c>
      <c r="D1007" s="17"/>
      <c r="E1007" s="3"/>
      <c r="F1007" s="3"/>
      <c r="G1007" s="3"/>
      <c r="H1007" s="3"/>
      <c r="I1007" s="3"/>
      <c r="J1007" s="3"/>
      <c r="K1007" s="3"/>
      <c r="L1007" s="3"/>
      <c r="M1007" s="3"/>
      <c r="N1007" s="161">
        <v>35800</v>
      </c>
      <c r="O1007" s="23"/>
      <c r="P1007" s="3"/>
      <c r="Q1007" s="42"/>
      <c r="R1007" s="42"/>
      <c r="S1007" s="3"/>
      <c r="T1007" s="3" t="s">
        <v>486</v>
      </c>
      <c r="U1007" s="3">
        <v>1</v>
      </c>
      <c r="V1007" s="3">
        <v>1591</v>
      </c>
      <c r="W1007" s="3">
        <v>3798</v>
      </c>
      <c r="X1007" s="3"/>
      <c r="Y1007" s="17">
        <v>3752</v>
      </c>
      <c r="Z1007" s="3"/>
      <c r="AA1007" s="3">
        <f t="shared" si="321"/>
        <v>1591</v>
      </c>
      <c r="AB1007" s="3"/>
      <c r="AC1007" s="3">
        <v>34530</v>
      </c>
      <c r="AD1007" s="23">
        <f t="shared" si="318"/>
        <v>36121</v>
      </c>
      <c r="AE1007" s="23">
        <v>1</v>
      </c>
      <c r="AF1007" s="23"/>
      <c r="AG1007" s="3" t="s">
        <v>3</v>
      </c>
      <c r="AH1007" s="55">
        <v>1</v>
      </c>
    </row>
    <row r="1008" spans="1:35" x14ac:dyDescent="0.2">
      <c r="A1008" s="3">
        <v>27</v>
      </c>
      <c r="B1008" s="3" t="s">
        <v>21</v>
      </c>
      <c r="C1008" s="3">
        <v>20</v>
      </c>
      <c r="D1008" s="17"/>
      <c r="E1008" s="3"/>
      <c r="F1008" s="3"/>
      <c r="G1008" s="3"/>
      <c r="H1008" s="3"/>
      <c r="I1008" s="3"/>
      <c r="J1008" s="3"/>
      <c r="K1008" s="3"/>
      <c r="L1008" s="3"/>
      <c r="M1008" s="3"/>
      <c r="N1008" s="161">
        <v>79000</v>
      </c>
      <c r="O1008" s="23"/>
      <c r="P1008" s="3"/>
      <c r="Q1008" s="42"/>
      <c r="R1008" s="42"/>
      <c r="S1008" s="3"/>
      <c r="T1008" s="3" t="s">
        <v>486</v>
      </c>
      <c r="U1008" s="3">
        <v>2.5</v>
      </c>
      <c r="V1008" s="3">
        <v>1698</v>
      </c>
      <c r="W1008" s="3">
        <v>3799</v>
      </c>
      <c r="X1008" s="3"/>
      <c r="Y1008" s="17">
        <v>3752</v>
      </c>
      <c r="Z1008" s="3"/>
      <c r="AA1008" s="3">
        <f>(U1008*V1008)+2000</f>
        <v>6245</v>
      </c>
      <c r="AB1008" s="3"/>
      <c r="AC1008" s="3">
        <v>77120</v>
      </c>
      <c r="AD1008" s="23">
        <f t="shared" si="318"/>
        <v>83365</v>
      </c>
      <c r="AE1008" s="23"/>
      <c r="AF1008" s="23"/>
      <c r="AG1008" s="3" t="s">
        <v>40</v>
      </c>
      <c r="AH1008" s="55">
        <v>1</v>
      </c>
    </row>
    <row r="1009" spans="1:34" x14ac:dyDescent="0.2">
      <c r="A1009" s="3">
        <v>28</v>
      </c>
      <c r="B1009" s="3" t="s">
        <v>62</v>
      </c>
      <c r="C1009" s="3">
        <v>20</v>
      </c>
      <c r="D1009" s="17"/>
      <c r="E1009" s="3"/>
      <c r="F1009" s="3"/>
      <c r="G1009" s="3"/>
      <c r="H1009" s="3"/>
      <c r="I1009" s="3"/>
      <c r="J1009" s="3"/>
      <c r="K1009" s="3"/>
      <c r="L1009" s="3"/>
      <c r="M1009" s="3"/>
      <c r="N1009" s="161">
        <v>28500</v>
      </c>
      <c r="O1009" s="23"/>
      <c r="P1009" s="3"/>
      <c r="Q1009" s="42"/>
      <c r="R1009" s="42"/>
      <c r="S1009" s="3"/>
      <c r="T1009" s="3" t="s">
        <v>486</v>
      </c>
      <c r="U1009" s="3">
        <v>2</v>
      </c>
      <c r="V1009" s="3">
        <v>1373</v>
      </c>
      <c r="W1009" s="3">
        <v>3800</v>
      </c>
      <c r="X1009" s="3"/>
      <c r="Y1009" s="17">
        <v>3756</v>
      </c>
      <c r="Z1009" s="3"/>
      <c r="AA1009" s="3">
        <f t="shared" ref="AA1009:AA1025" si="322">U1009*V1009</f>
        <v>2746</v>
      </c>
      <c r="AB1009" s="3"/>
      <c r="AC1009" s="3">
        <v>27690</v>
      </c>
      <c r="AD1009" s="23">
        <f t="shared" si="318"/>
        <v>30436</v>
      </c>
      <c r="AE1009" s="23"/>
      <c r="AF1009" s="23"/>
      <c r="AG1009" s="3" t="s">
        <v>3</v>
      </c>
      <c r="AH1009" s="55">
        <v>1</v>
      </c>
    </row>
    <row r="1010" spans="1:34" x14ac:dyDescent="0.2">
      <c r="A1010" s="3">
        <v>29</v>
      </c>
      <c r="B1010" s="3" t="s">
        <v>26</v>
      </c>
      <c r="C1010" s="3">
        <v>20</v>
      </c>
      <c r="D1010" s="17"/>
      <c r="E1010" s="3"/>
      <c r="F1010" s="3"/>
      <c r="G1010" s="3"/>
      <c r="H1010" s="3"/>
      <c r="I1010" s="3"/>
      <c r="J1010" s="3"/>
      <c r="K1010" s="3"/>
      <c r="L1010" s="3"/>
      <c r="M1010" s="3"/>
      <c r="N1010" s="161">
        <v>67000</v>
      </c>
      <c r="O1010" s="23"/>
      <c r="P1010" s="3"/>
      <c r="Q1010" s="42"/>
      <c r="R1010" s="42"/>
      <c r="S1010" s="3"/>
      <c r="T1010" s="3" t="s">
        <v>486</v>
      </c>
      <c r="U1010" s="3">
        <v>3</v>
      </c>
      <c r="V1010" s="3">
        <v>1389</v>
      </c>
      <c r="W1010" s="3">
        <v>3801</v>
      </c>
      <c r="X1010" s="3"/>
      <c r="Y1010" s="17">
        <v>3754</v>
      </c>
      <c r="Z1010" s="3"/>
      <c r="AA1010" s="3">
        <f t="shared" si="322"/>
        <v>4167</v>
      </c>
      <c r="AB1010" s="3"/>
      <c r="AC1010" s="3">
        <v>65580</v>
      </c>
      <c r="AD1010" s="23">
        <f t="shared" si="318"/>
        <v>69747</v>
      </c>
      <c r="AE1010" s="23"/>
      <c r="AF1010" s="23"/>
      <c r="AG1010" s="3" t="s">
        <v>40</v>
      </c>
      <c r="AH1010" s="55">
        <v>1</v>
      </c>
    </row>
    <row r="1011" spans="1:34" x14ac:dyDescent="0.2">
      <c r="A1011" s="3">
        <v>30</v>
      </c>
      <c r="B1011" s="3" t="s">
        <v>14</v>
      </c>
      <c r="C1011" s="3">
        <v>20</v>
      </c>
      <c r="D1011" s="17"/>
      <c r="E1011" s="3"/>
      <c r="F1011" s="3"/>
      <c r="G1011" s="3"/>
      <c r="H1011" s="3"/>
      <c r="I1011" s="3"/>
      <c r="J1011" s="3"/>
      <c r="K1011" s="3"/>
      <c r="L1011" s="3"/>
      <c r="M1011" s="3"/>
      <c r="N1011" s="161">
        <v>56000</v>
      </c>
      <c r="O1011" s="23"/>
      <c r="P1011" s="3"/>
      <c r="Q1011" s="42"/>
      <c r="R1011" s="42"/>
      <c r="S1011" s="3"/>
      <c r="T1011" s="3" t="s">
        <v>486</v>
      </c>
      <c r="U1011" s="3">
        <v>0</v>
      </c>
      <c r="V1011" s="3">
        <v>1377</v>
      </c>
      <c r="W1011" s="3">
        <v>3802</v>
      </c>
      <c r="X1011" s="3"/>
      <c r="Y1011" s="17">
        <v>3755</v>
      </c>
      <c r="Z1011" s="3"/>
      <c r="AA1011" s="3">
        <f t="shared" si="322"/>
        <v>0</v>
      </c>
      <c r="AB1011" s="3"/>
      <c r="AC1011" s="3">
        <v>54190</v>
      </c>
      <c r="AD1011" s="23">
        <f t="shared" si="318"/>
        <v>54190</v>
      </c>
      <c r="AE1011" s="23">
        <v>1</v>
      </c>
      <c r="AF1011" s="23"/>
      <c r="AG1011" s="3" t="s">
        <v>40</v>
      </c>
      <c r="AH1011" s="55">
        <v>1</v>
      </c>
    </row>
    <row r="1012" spans="1:34" x14ac:dyDescent="0.2">
      <c r="A1012" s="3">
        <v>31</v>
      </c>
      <c r="B1012" s="3" t="s">
        <v>7</v>
      </c>
      <c r="C1012" s="3">
        <v>20</v>
      </c>
      <c r="D1012" s="17"/>
      <c r="E1012" s="3"/>
      <c r="F1012" s="3"/>
      <c r="G1012" s="3"/>
      <c r="H1012" s="3"/>
      <c r="I1012" s="3"/>
      <c r="J1012" s="3"/>
      <c r="K1012" s="3"/>
      <c r="L1012" s="3"/>
      <c r="M1012" s="3"/>
      <c r="N1012" s="161">
        <v>93000</v>
      </c>
      <c r="O1012" s="23"/>
      <c r="P1012" s="3"/>
      <c r="Q1012" s="42"/>
      <c r="R1012" s="42"/>
      <c r="S1012" s="3"/>
      <c r="T1012" s="3" t="s">
        <v>487</v>
      </c>
      <c r="U1012" s="3">
        <v>1.5</v>
      </c>
      <c r="V1012" s="3">
        <v>1395</v>
      </c>
      <c r="W1012" s="3">
        <v>3861</v>
      </c>
      <c r="X1012" s="3"/>
      <c r="Y1012" s="17">
        <v>3757</v>
      </c>
      <c r="Z1012" s="3"/>
      <c r="AA1012" s="3">
        <f t="shared" si="322"/>
        <v>2092.5</v>
      </c>
      <c r="AB1012" s="3"/>
      <c r="AC1012" s="3">
        <v>93000</v>
      </c>
      <c r="AD1012" s="36">
        <f t="shared" si="318"/>
        <v>95092.5</v>
      </c>
      <c r="AE1012" s="36"/>
      <c r="AF1012" s="36"/>
      <c r="AG1012" s="3" t="s">
        <v>34</v>
      </c>
      <c r="AH1012" s="55">
        <v>1</v>
      </c>
    </row>
    <row r="1013" spans="1:34" x14ac:dyDescent="0.2">
      <c r="A1013" s="3">
        <v>32</v>
      </c>
      <c r="B1013" s="3" t="s">
        <v>7</v>
      </c>
      <c r="C1013" s="3">
        <v>20</v>
      </c>
      <c r="D1013" s="17"/>
      <c r="E1013" s="3"/>
      <c r="F1013" s="3"/>
      <c r="G1013" s="3"/>
      <c r="H1013" s="3"/>
      <c r="I1013" s="3"/>
      <c r="J1013" s="3"/>
      <c r="K1013" s="3"/>
      <c r="L1013" s="3"/>
      <c r="M1013" s="3"/>
      <c r="N1013" s="161">
        <v>93000</v>
      </c>
      <c r="O1013" s="23"/>
      <c r="P1013" s="3"/>
      <c r="Q1013" s="42"/>
      <c r="R1013" s="42"/>
      <c r="S1013" s="3"/>
      <c r="T1013" s="3" t="s">
        <v>487</v>
      </c>
      <c r="U1013" s="3">
        <v>1.5</v>
      </c>
      <c r="V1013" s="3">
        <v>1470</v>
      </c>
      <c r="W1013" s="3">
        <v>3862</v>
      </c>
      <c r="X1013" s="3"/>
      <c r="Y1013" s="17">
        <v>3758</v>
      </c>
      <c r="Z1013" s="3"/>
      <c r="AA1013" s="3">
        <f t="shared" si="322"/>
        <v>2205</v>
      </c>
      <c r="AB1013" s="3"/>
      <c r="AC1013" s="3">
        <v>93000</v>
      </c>
      <c r="AD1013" s="23">
        <f t="shared" si="318"/>
        <v>95205</v>
      </c>
      <c r="AE1013" s="23"/>
      <c r="AF1013" s="23"/>
      <c r="AG1013" s="3" t="s">
        <v>34</v>
      </c>
      <c r="AH1013" s="55">
        <v>1</v>
      </c>
    </row>
    <row r="1014" spans="1:34" x14ac:dyDescent="0.2">
      <c r="A1014" s="3">
        <v>33</v>
      </c>
      <c r="B1014" s="3" t="s">
        <v>32</v>
      </c>
      <c r="C1014" s="3">
        <v>15</v>
      </c>
      <c r="D1014" s="17"/>
      <c r="E1014" s="3"/>
      <c r="F1014" s="3"/>
      <c r="G1014" s="3"/>
      <c r="H1014" s="3"/>
      <c r="I1014" s="3"/>
      <c r="J1014" s="3"/>
      <c r="K1014" s="3"/>
      <c r="L1014" s="3"/>
      <c r="M1014" s="3"/>
      <c r="N1014" s="161">
        <v>30000</v>
      </c>
      <c r="O1014" s="23"/>
      <c r="P1014" s="3"/>
      <c r="Q1014" s="42"/>
      <c r="R1014" s="42"/>
      <c r="S1014" s="3"/>
      <c r="T1014" s="3" t="s">
        <v>488</v>
      </c>
      <c r="U1014" s="3">
        <v>1.75</v>
      </c>
      <c r="V1014" s="3">
        <v>1233</v>
      </c>
      <c r="W1014" s="3">
        <v>3863</v>
      </c>
      <c r="X1014" s="3"/>
      <c r="Y1014" s="17">
        <v>3769</v>
      </c>
      <c r="Z1014" s="3"/>
      <c r="AA1014" s="3">
        <f t="shared" si="322"/>
        <v>2157.75</v>
      </c>
      <c r="AB1014" s="3"/>
      <c r="AC1014" s="3">
        <v>30000</v>
      </c>
      <c r="AD1014" s="36">
        <f t="shared" si="318"/>
        <v>32157.75</v>
      </c>
      <c r="AE1014" s="36"/>
      <c r="AF1014" s="36"/>
      <c r="AG1014" s="3" t="s">
        <v>40</v>
      </c>
      <c r="AH1014" s="55">
        <v>1</v>
      </c>
    </row>
    <row r="1015" spans="1:34" x14ac:dyDescent="0.2">
      <c r="A1015" s="3">
        <v>34</v>
      </c>
      <c r="B1015" s="3" t="s">
        <v>18</v>
      </c>
      <c r="C1015" s="3">
        <v>21</v>
      </c>
      <c r="D1015" s="17"/>
      <c r="E1015" s="3"/>
      <c r="F1015" s="3"/>
      <c r="G1015" s="3"/>
      <c r="H1015" s="3"/>
      <c r="I1015" s="3"/>
      <c r="J1015" s="3"/>
      <c r="K1015" s="3"/>
      <c r="L1015" s="3"/>
      <c r="M1015" s="3"/>
      <c r="N1015" s="161">
        <v>138000</v>
      </c>
      <c r="O1015" s="23"/>
      <c r="P1015" s="3"/>
      <c r="Q1015" s="42"/>
      <c r="R1015" s="42"/>
      <c r="S1015" s="3"/>
      <c r="T1015" s="3" t="s">
        <v>488</v>
      </c>
      <c r="U1015" s="3">
        <v>6.86</v>
      </c>
      <c r="V1015" s="3">
        <v>1581</v>
      </c>
      <c r="W1015" s="3">
        <v>3864</v>
      </c>
      <c r="X1015" s="3"/>
      <c r="Y1015" s="17">
        <v>3770</v>
      </c>
      <c r="Z1015" s="3"/>
      <c r="AA1015" s="3">
        <f t="shared" si="322"/>
        <v>10845.66</v>
      </c>
      <c r="AB1015" s="3"/>
      <c r="AC1015" s="3">
        <v>141488</v>
      </c>
      <c r="AD1015" s="23">
        <f t="shared" si="318"/>
        <v>152333.66</v>
      </c>
      <c r="AE1015" s="23">
        <v>1</v>
      </c>
      <c r="AF1015" s="23"/>
      <c r="AG1015" s="3" t="s">
        <v>40</v>
      </c>
      <c r="AH1015" s="55">
        <v>1</v>
      </c>
    </row>
    <row r="1016" spans="1:34" x14ac:dyDescent="0.2">
      <c r="A1016" s="3">
        <v>35</v>
      </c>
      <c r="B1016" s="3" t="s">
        <v>19</v>
      </c>
      <c r="C1016" s="3">
        <v>20</v>
      </c>
      <c r="D1016" s="17"/>
      <c r="E1016" s="3"/>
      <c r="F1016" s="3"/>
      <c r="G1016" s="3"/>
      <c r="H1016" s="3"/>
      <c r="I1016" s="3"/>
      <c r="J1016" s="3"/>
      <c r="K1016" s="3"/>
      <c r="L1016" s="3"/>
      <c r="M1016" s="3"/>
      <c r="N1016" s="161">
        <v>35800</v>
      </c>
      <c r="O1016" s="23"/>
      <c r="P1016" s="3"/>
      <c r="Q1016" s="42"/>
      <c r="R1016" s="42"/>
      <c r="S1016" s="3"/>
      <c r="T1016" s="3" t="s">
        <v>488</v>
      </c>
      <c r="U1016" s="3">
        <v>1</v>
      </c>
      <c r="V1016" s="3">
        <v>1144</v>
      </c>
      <c r="W1016" s="3">
        <v>3865</v>
      </c>
      <c r="X1016" s="3"/>
      <c r="Y1016" s="17">
        <v>3771</v>
      </c>
      <c r="Z1016" s="3"/>
      <c r="AA1016" s="3">
        <f t="shared" si="322"/>
        <v>1144</v>
      </c>
      <c r="AB1016" s="3"/>
      <c r="AC1016" s="3">
        <v>34530</v>
      </c>
      <c r="AD1016" s="23">
        <f t="shared" si="318"/>
        <v>35674</v>
      </c>
      <c r="AE1016" s="23">
        <v>1</v>
      </c>
      <c r="AF1016" s="23"/>
      <c r="AG1016" s="3" t="s">
        <v>489</v>
      </c>
      <c r="AH1016" s="55">
        <v>1</v>
      </c>
    </row>
    <row r="1017" spans="1:34" x14ac:dyDescent="0.2">
      <c r="A1017" s="3">
        <v>36</v>
      </c>
      <c r="B1017" s="3" t="s">
        <v>75</v>
      </c>
      <c r="C1017" s="3">
        <v>20</v>
      </c>
      <c r="D1017" s="17"/>
      <c r="E1017" s="3"/>
      <c r="F1017" s="3"/>
      <c r="G1017" s="3"/>
      <c r="H1017" s="3"/>
      <c r="I1017" s="3"/>
      <c r="J1017" s="3"/>
      <c r="K1017" s="3"/>
      <c r="L1017" s="3"/>
      <c r="M1017" s="3"/>
      <c r="N1017" s="161">
        <v>101000</v>
      </c>
      <c r="O1017" s="23"/>
      <c r="P1017" s="3"/>
      <c r="Q1017" s="42"/>
      <c r="R1017" s="42"/>
      <c r="S1017" s="3"/>
      <c r="T1017" s="3" t="s">
        <v>488</v>
      </c>
      <c r="U1017" s="3">
        <v>3</v>
      </c>
      <c r="V1017" s="3">
        <v>1257</v>
      </c>
      <c r="W1017" s="3">
        <v>3866</v>
      </c>
      <c r="X1017" s="3"/>
      <c r="Y1017" s="17">
        <v>3772</v>
      </c>
      <c r="Z1017" s="3"/>
      <c r="AA1017" s="3">
        <f t="shared" si="322"/>
        <v>3771</v>
      </c>
      <c r="AB1017" s="3"/>
      <c r="AC1017" s="3">
        <v>98330</v>
      </c>
      <c r="AD1017" s="23">
        <f t="shared" si="318"/>
        <v>102101</v>
      </c>
      <c r="AE1017" s="23">
        <v>1</v>
      </c>
      <c r="AF1017" s="23"/>
      <c r="AG1017" s="3" t="s">
        <v>40</v>
      </c>
      <c r="AH1017" s="55">
        <v>1</v>
      </c>
    </row>
    <row r="1018" spans="1:34" x14ac:dyDescent="0.2">
      <c r="A1018" s="3">
        <v>37</v>
      </c>
      <c r="B1018" s="3" t="s">
        <v>13</v>
      </c>
      <c r="C1018" s="3">
        <v>20</v>
      </c>
      <c r="D1018" s="17"/>
      <c r="N1018" s="161">
        <v>53000</v>
      </c>
      <c r="T1018" s="3" t="s">
        <v>488</v>
      </c>
      <c r="U1018" s="3">
        <v>1</v>
      </c>
      <c r="V1018" s="3">
        <v>1603</v>
      </c>
      <c r="W1018" s="3">
        <v>3867</v>
      </c>
      <c r="X1018" s="3"/>
      <c r="Y1018" s="17">
        <v>3773</v>
      </c>
      <c r="Z1018" s="3"/>
      <c r="AA1018" s="3">
        <f t="shared" si="322"/>
        <v>1603</v>
      </c>
      <c r="AB1018" s="3"/>
      <c r="AC1018" s="3">
        <v>51935</v>
      </c>
      <c r="AD1018" s="23">
        <f t="shared" si="318"/>
        <v>53538</v>
      </c>
      <c r="AE1018" s="23"/>
      <c r="AF1018" s="23"/>
      <c r="AG1018" s="3" t="s">
        <v>40</v>
      </c>
      <c r="AH1018" s="55">
        <v>1</v>
      </c>
    </row>
    <row r="1019" spans="1:34" x14ac:dyDescent="0.2">
      <c r="A1019" s="3">
        <v>38</v>
      </c>
      <c r="B1019" s="3" t="s">
        <v>14</v>
      </c>
      <c r="C1019" s="3">
        <v>20</v>
      </c>
      <c r="D1019" s="17"/>
      <c r="N1019" s="161">
        <v>56000</v>
      </c>
      <c r="T1019" s="3" t="s">
        <v>491</v>
      </c>
      <c r="U1019" s="3">
        <v>0</v>
      </c>
      <c r="V1019" s="3">
        <v>1344</v>
      </c>
      <c r="W1019" s="3">
        <v>3868</v>
      </c>
      <c r="X1019" s="3"/>
      <c r="Y1019" s="17">
        <v>3774</v>
      </c>
      <c r="Z1019" s="3"/>
      <c r="AA1019" s="3">
        <f t="shared" si="322"/>
        <v>0</v>
      </c>
      <c r="AB1019" s="3"/>
      <c r="AC1019" s="3">
        <v>54190</v>
      </c>
      <c r="AD1019" s="23">
        <f t="shared" si="318"/>
        <v>54190</v>
      </c>
      <c r="AE1019" s="23">
        <v>1</v>
      </c>
      <c r="AF1019" s="23"/>
      <c r="AG1019" s="3" t="s">
        <v>40</v>
      </c>
      <c r="AH1019" s="55">
        <v>1</v>
      </c>
    </row>
    <row r="1020" spans="1:34" x14ac:dyDescent="0.2">
      <c r="A1020" s="3">
        <v>39</v>
      </c>
      <c r="B1020" s="3" t="s">
        <v>18</v>
      </c>
      <c r="C1020" s="3">
        <v>20</v>
      </c>
      <c r="D1020" s="17"/>
      <c r="N1020" s="161">
        <v>138000</v>
      </c>
      <c r="T1020" s="3" t="s">
        <v>492</v>
      </c>
      <c r="U1020" s="3">
        <v>6.86</v>
      </c>
      <c r="V1020" s="3">
        <v>1366</v>
      </c>
      <c r="W1020" s="3">
        <v>3869</v>
      </c>
      <c r="X1020" s="3"/>
      <c r="Y1020" s="17">
        <v>3790</v>
      </c>
      <c r="Z1020" s="3"/>
      <c r="AA1020" s="3">
        <f t="shared" si="322"/>
        <v>9370.76</v>
      </c>
      <c r="AB1020" s="3"/>
      <c r="AC1020" s="3">
        <v>134750</v>
      </c>
      <c r="AD1020" s="23">
        <f t="shared" si="318"/>
        <v>144120.76</v>
      </c>
      <c r="AE1020" s="23">
        <v>1</v>
      </c>
      <c r="AF1020" s="23"/>
      <c r="AG1020" s="3" t="s">
        <v>40</v>
      </c>
      <c r="AH1020" s="55">
        <v>1</v>
      </c>
    </row>
    <row r="1021" spans="1:34" x14ac:dyDescent="0.2">
      <c r="A1021" s="3">
        <v>40</v>
      </c>
      <c r="B1021" s="3" t="s">
        <v>21</v>
      </c>
      <c r="C1021" s="3">
        <v>20</v>
      </c>
      <c r="D1021" s="17"/>
      <c r="N1021" s="161">
        <v>79000</v>
      </c>
      <c r="T1021" s="3" t="s">
        <v>492</v>
      </c>
      <c r="U1021" s="3">
        <v>2.5</v>
      </c>
      <c r="V1021" s="3">
        <v>1662</v>
      </c>
      <c r="W1021" s="3">
        <v>3870</v>
      </c>
      <c r="X1021" s="3"/>
      <c r="Y1021" s="17">
        <v>3791</v>
      </c>
      <c r="Z1021" s="3"/>
      <c r="AA1021" s="3">
        <f>(U1021*V1021)+2000</f>
        <v>6155</v>
      </c>
      <c r="AB1021" s="3"/>
      <c r="AC1021" s="3">
        <v>77120</v>
      </c>
      <c r="AD1021" s="23">
        <f t="shared" si="318"/>
        <v>83275</v>
      </c>
      <c r="AE1021" s="23"/>
      <c r="AF1021" s="23"/>
      <c r="AG1021" s="3" t="s">
        <v>40</v>
      </c>
      <c r="AH1021" s="55">
        <v>1</v>
      </c>
    </row>
    <row r="1022" spans="1:34" x14ac:dyDescent="0.2">
      <c r="A1022" s="3">
        <v>41</v>
      </c>
      <c r="B1022" s="3" t="s">
        <v>62</v>
      </c>
      <c r="C1022" s="3">
        <v>20</v>
      </c>
      <c r="D1022" s="17"/>
      <c r="N1022" s="161">
        <v>28500</v>
      </c>
      <c r="T1022" s="3" t="s">
        <v>492</v>
      </c>
      <c r="U1022" s="3">
        <v>2</v>
      </c>
      <c r="V1022" s="3">
        <v>1310</v>
      </c>
      <c r="W1022" s="3">
        <v>3871</v>
      </c>
      <c r="X1022" s="3"/>
      <c r="Y1022" s="17">
        <v>3792</v>
      </c>
      <c r="Z1022" s="3"/>
      <c r="AA1022" s="3">
        <f t="shared" si="322"/>
        <v>2620</v>
      </c>
      <c r="AB1022" s="3"/>
      <c r="AC1022" s="3">
        <v>27690</v>
      </c>
      <c r="AD1022" s="23">
        <f t="shared" si="318"/>
        <v>30310</v>
      </c>
      <c r="AE1022" s="23"/>
      <c r="AF1022" s="23"/>
      <c r="AG1022" s="3" t="s">
        <v>3</v>
      </c>
      <c r="AH1022" s="55">
        <v>1</v>
      </c>
    </row>
    <row r="1023" spans="1:34" x14ac:dyDescent="0.2">
      <c r="A1023" s="3">
        <v>42</v>
      </c>
      <c r="B1023" s="3" t="s">
        <v>22</v>
      </c>
      <c r="C1023" s="3">
        <v>20</v>
      </c>
      <c r="D1023" s="17"/>
      <c r="N1023" s="161">
        <v>69000</v>
      </c>
      <c r="T1023" s="3" t="s">
        <v>492</v>
      </c>
      <c r="U1023" s="3">
        <v>1.25</v>
      </c>
      <c r="V1023" s="3">
        <v>1607</v>
      </c>
      <c r="W1023" s="3">
        <v>3872</v>
      </c>
      <c r="X1023" s="3"/>
      <c r="Y1023" s="17">
        <v>3793</v>
      </c>
      <c r="Z1023" s="3"/>
      <c r="AA1023" s="3">
        <f t="shared" si="322"/>
        <v>2008.75</v>
      </c>
      <c r="AB1023" s="3"/>
      <c r="AC1023" s="3">
        <v>67420</v>
      </c>
      <c r="AD1023" s="36">
        <f t="shared" si="318"/>
        <v>69428.75</v>
      </c>
      <c r="AE1023" s="36"/>
      <c r="AF1023" s="36"/>
      <c r="AG1023" s="3" t="s">
        <v>40</v>
      </c>
      <c r="AH1023" s="55">
        <v>1</v>
      </c>
    </row>
    <row r="1024" spans="1:34" x14ac:dyDescent="0.2">
      <c r="A1024" s="3">
        <v>43</v>
      </c>
      <c r="B1024" s="3" t="s">
        <v>38</v>
      </c>
      <c r="C1024" s="3">
        <v>9</v>
      </c>
      <c r="D1024" s="17"/>
      <c r="N1024" s="161">
        <v>9400</v>
      </c>
      <c r="T1024" s="3" t="s">
        <v>492</v>
      </c>
      <c r="U1024" s="3">
        <v>1.5</v>
      </c>
      <c r="V1024" s="3">
        <v>600</v>
      </c>
      <c r="W1024" s="3">
        <v>3873</v>
      </c>
      <c r="X1024" s="3"/>
      <c r="Y1024" s="17">
        <v>3794</v>
      </c>
      <c r="Z1024" s="3"/>
      <c r="AA1024" s="3">
        <f t="shared" si="322"/>
        <v>900</v>
      </c>
      <c r="AB1024" s="3"/>
      <c r="AC1024" s="3">
        <v>9400</v>
      </c>
      <c r="AD1024" s="23">
        <f t="shared" si="318"/>
        <v>10300</v>
      </c>
      <c r="AE1024" s="23"/>
      <c r="AF1024" s="23"/>
      <c r="AG1024" s="3" t="s">
        <v>3</v>
      </c>
      <c r="AH1024" s="55">
        <v>1</v>
      </c>
    </row>
    <row r="1025" spans="1:34" x14ac:dyDescent="0.2">
      <c r="A1025" s="3">
        <v>44</v>
      </c>
      <c r="B1025" s="3" t="s">
        <v>31</v>
      </c>
      <c r="C1025" s="3">
        <v>20</v>
      </c>
      <c r="D1025" s="17"/>
      <c r="N1025" s="161">
        <v>56500</v>
      </c>
      <c r="T1025" s="3" t="s">
        <v>493</v>
      </c>
      <c r="U1025" s="3">
        <v>1</v>
      </c>
      <c r="V1025" s="3">
        <v>1512</v>
      </c>
      <c r="W1025" s="3">
        <v>3874</v>
      </c>
      <c r="X1025" s="3"/>
      <c r="Y1025" s="17">
        <v>3800</v>
      </c>
      <c r="Z1025" s="3"/>
      <c r="AA1025" s="3">
        <f t="shared" si="322"/>
        <v>1512</v>
      </c>
      <c r="AB1025" s="3"/>
      <c r="AC1025" s="3">
        <v>55245</v>
      </c>
      <c r="AD1025" s="23">
        <f t="shared" si="318"/>
        <v>56757</v>
      </c>
      <c r="AE1025" s="23"/>
      <c r="AF1025" s="23"/>
      <c r="AG1025" s="3" t="s">
        <v>3</v>
      </c>
      <c r="AH1025" s="55">
        <v>1</v>
      </c>
    </row>
    <row r="1026" spans="1:34" x14ac:dyDescent="0.2">
      <c r="A1026" s="3">
        <v>45</v>
      </c>
      <c r="B1026" s="3" t="s">
        <v>17</v>
      </c>
      <c r="C1026" s="3">
        <v>20</v>
      </c>
      <c r="D1026" s="17"/>
      <c r="N1026" s="161">
        <v>40500</v>
      </c>
      <c r="T1026" s="3" t="s">
        <v>493</v>
      </c>
      <c r="U1026" s="3">
        <v>1</v>
      </c>
      <c r="V1026" s="3">
        <v>1352</v>
      </c>
      <c r="W1026" s="3">
        <v>3875</v>
      </c>
      <c r="X1026" s="3"/>
      <c r="Y1026" s="17">
        <v>3801</v>
      </c>
      <c r="Z1026" s="3"/>
      <c r="AA1026" s="3">
        <f t="shared" ref="AA1026:AA1044" si="323">U1026*V1026</f>
        <v>1352</v>
      </c>
      <c r="AB1026" s="3"/>
      <c r="AC1026" s="3">
        <v>39265</v>
      </c>
      <c r="AD1026" s="23">
        <f t="shared" si="318"/>
        <v>40617</v>
      </c>
      <c r="AE1026" s="23"/>
      <c r="AF1026" s="23"/>
      <c r="AG1026" s="3" t="s">
        <v>3</v>
      </c>
      <c r="AH1026" s="55">
        <v>1</v>
      </c>
    </row>
    <row r="1027" spans="1:34" x14ac:dyDescent="0.2">
      <c r="A1027" s="3">
        <v>46</v>
      </c>
      <c r="B1027" s="3" t="s">
        <v>15</v>
      </c>
      <c r="C1027" s="3">
        <v>20</v>
      </c>
      <c r="D1027" s="17"/>
      <c r="N1027" s="161">
        <v>67000</v>
      </c>
      <c r="T1027" s="3" t="s">
        <v>493</v>
      </c>
      <c r="U1027" s="3">
        <v>1</v>
      </c>
      <c r="V1027" s="3">
        <v>1304</v>
      </c>
      <c r="W1027" s="3">
        <v>3876</v>
      </c>
      <c r="X1027" s="3"/>
      <c r="Y1027" s="17">
        <v>3802</v>
      </c>
      <c r="Z1027" s="3"/>
      <c r="AA1027" s="3">
        <f t="shared" si="323"/>
        <v>1304</v>
      </c>
      <c r="AB1027" s="3"/>
      <c r="AC1027" s="3">
        <v>65460</v>
      </c>
      <c r="AD1027" s="23">
        <f t="shared" si="318"/>
        <v>66764</v>
      </c>
      <c r="AE1027" s="23"/>
      <c r="AF1027" s="23"/>
      <c r="AG1027" s="3" t="s">
        <v>40</v>
      </c>
      <c r="AH1027" s="55">
        <v>1</v>
      </c>
    </row>
    <row r="1028" spans="1:34" x14ac:dyDescent="0.2">
      <c r="A1028" s="3">
        <v>47</v>
      </c>
      <c r="B1028" s="3" t="s">
        <v>19</v>
      </c>
      <c r="C1028" s="3">
        <v>20</v>
      </c>
      <c r="D1028" s="17"/>
      <c r="N1028" s="161">
        <v>35800</v>
      </c>
      <c r="T1028" s="3" t="s">
        <v>493</v>
      </c>
      <c r="U1028" s="3">
        <v>1</v>
      </c>
      <c r="V1028" s="3">
        <v>1207</v>
      </c>
      <c r="W1028" s="3">
        <v>3877</v>
      </c>
      <c r="X1028" s="3"/>
      <c r="Y1028" s="17">
        <v>3806</v>
      </c>
      <c r="Z1028" s="3"/>
      <c r="AA1028" s="3">
        <f t="shared" si="323"/>
        <v>1207</v>
      </c>
      <c r="AB1028" s="3"/>
      <c r="AC1028" s="3">
        <v>34530</v>
      </c>
      <c r="AD1028" s="23">
        <f t="shared" si="318"/>
        <v>35737</v>
      </c>
      <c r="AE1028" s="23">
        <v>1</v>
      </c>
      <c r="AF1028" s="23"/>
      <c r="AG1028" s="3" t="s">
        <v>3</v>
      </c>
      <c r="AH1028" s="55">
        <v>1</v>
      </c>
    </row>
    <row r="1029" spans="1:34" x14ac:dyDescent="0.2">
      <c r="A1029" s="3">
        <v>48</v>
      </c>
      <c r="B1029" s="3" t="s">
        <v>75</v>
      </c>
      <c r="C1029" s="3">
        <v>20</v>
      </c>
      <c r="D1029" s="17"/>
      <c r="N1029" s="161">
        <v>102000</v>
      </c>
      <c r="T1029" s="3" t="s">
        <v>494</v>
      </c>
      <c r="U1029" s="3">
        <v>3</v>
      </c>
      <c r="V1029" s="3">
        <v>1336</v>
      </c>
      <c r="W1029" s="3">
        <v>3878</v>
      </c>
      <c r="X1029" s="3"/>
      <c r="Y1029" s="17">
        <v>3811</v>
      </c>
      <c r="Z1029" s="3"/>
      <c r="AA1029" s="3">
        <f t="shared" si="323"/>
        <v>4008</v>
      </c>
      <c r="AB1029" s="3"/>
      <c r="AC1029" s="3">
        <v>99330</v>
      </c>
      <c r="AD1029" s="23">
        <f t="shared" si="318"/>
        <v>103338</v>
      </c>
      <c r="AE1029" s="23">
        <v>1</v>
      </c>
      <c r="AF1029" s="23"/>
      <c r="AG1029" s="3" t="s">
        <v>3</v>
      </c>
      <c r="AH1029" s="55">
        <v>1</v>
      </c>
    </row>
    <row r="1030" spans="1:34" x14ac:dyDescent="0.2">
      <c r="A1030" s="3">
        <v>49</v>
      </c>
      <c r="B1030" s="3" t="s">
        <v>19</v>
      </c>
      <c r="C1030" s="3">
        <v>20</v>
      </c>
      <c r="D1030" s="17"/>
      <c r="N1030" s="161">
        <v>35800</v>
      </c>
      <c r="T1030" s="3" t="s">
        <v>494</v>
      </c>
      <c r="U1030" s="3">
        <v>1</v>
      </c>
      <c r="V1030" s="3">
        <v>1075</v>
      </c>
      <c r="W1030" s="3">
        <v>3879</v>
      </c>
      <c r="X1030" s="3"/>
      <c r="Y1030" s="17">
        <v>3813</v>
      </c>
      <c r="Z1030" s="3"/>
      <c r="AA1030" s="3">
        <f t="shared" si="323"/>
        <v>1075</v>
      </c>
      <c r="AB1030" s="3"/>
      <c r="AC1030" s="3">
        <v>34530</v>
      </c>
      <c r="AD1030" s="23">
        <f t="shared" si="318"/>
        <v>35605</v>
      </c>
      <c r="AE1030" s="23">
        <v>1</v>
      </c>
      <c r="AF1030" s="23"/>
      <c r="AG1030" s="3" t="s">
        <v>3</v>
      </c>
      <c r="AH1030" s="55">
        <v>1</v>
      </c>
    </row>
    <row r="1031" spans="1:34" x14ac:dyDescent="0.2">
      <c r="A1031" s="3">
        <v>50</v>
      </c>
      <c r="B1031" s="3" t="s">
        <v>31</v>
      </c>
      <c r="C1031" s="3">
        <v>20</v>
      </c>
      <c r="D1031" s="17"/>
      <c r="N1031" s="161">
        <v>58000</v>
      </c>
      <c r="T1031" s="3" t="s">
        <v>494</v>
      </c>
      <c r="U1031" s="3">
        <v>1</v>
      </c>
      <c r="V1031" s="3">
        <v>1591</v>
      </c>
      <c r="W1031" s="3">
        <v>3880</v>
      </c>
      <c r="X1031" s="3"/>
      <c r="Y1031" s="17">
        <v>3815</v>
      </c>
      <c r="Z1031" s="3"/>
      <c r="AA1031" s="3">
        <f t="shared" si="323"/>
        <v>1591</v>
      </c>
      <c r="AB1031" s="3"/>
      <c r="AC1031" s="3">
        <v>56745</v>
      </c>
      <c r="AD1031" s="23">
        <f t="shared" si="318"/>
        <v>58336</v>
      </c>
      <c r="AE1031" s="23"/>
      <c r="AF1031" s="23"/>
      <c r="AG1031" s="3" t="s">
        <v>40</v>
      </c>
      <c r="AH1031" s="55">
        <v>1</v>
      </c>
    </row>
    <row r="1032" spans="1:34" x14ac:dyDescent="0.2">
      <c r="A1032" s="3">
        <v>51</v>
      </c>
      <c r="B1032" s="3" t="s">
        <v>17</v>
      </c>
      <c r="C1032" s="3">
        <v>20</v>
      </c>
      <c r="D1032" s="17"/>
      <c r="N1032" s="161">
        <v>43000</v>
      </c>
      <c r="T1032" s="3" t="s">
        <v>495</v>
      </c>
      <c r="U1032" s="3">
        <v>1</v>
      </c>
      <c r="V1032" s="3">
        <v>1508</v>
      </c>
      <c r="W1032" s="3">
        <v>3881</v>
      </c>
      <c r="X1032" s="3"/>
      <c r="Y1032" s="17">
        <v>3817</v>
      </c>
      <c r="Z1032" s="3"/>
      <c r="AA1032" s="3">
        <f t="shared" si="323"/>
        <v>1508</v>
      </c>
      <c r="AB1032" s="3"/>
      <c r="AC1032" s="3">
        <v>41760</v>
      </c>
      <c r="AD1032" s="23">
        <f t="shared" si="318"/>
        <v>43268</v>
      </c>
      <c r="AE1032" s="23"/>
      <c r="AF1032" s="23"/>
      <c r="AG1032" s="3" t="s">
        <v>40</v>
      </c>
      <c r="AH1032" s="55">
        <v>1</v>
      </c>
    </row>
    <row r="1033" spans="1:34" x14ac:dyDescent="0.2">
      <c r="A1033" s="3">
        <v>52</v>
      </c>
      <c r="B1033" s="3" t="s">
        <v>14</v>
      </c>
      <c r="C1033" s="3">
        <v>20</v>
      </c>
      <c r="D1033" s="17"/>
      <c r="N1033" s="161">
        <v>56000</v>
      </c>
      <c r="T1033" s="3" t="s">
        <v>495</v>
      </c>
      <c r="U1033" s="3">
        <v>0</v>
      </c>
      <c r="V1033" s="3">
        <v>1317</v>
      </c>
      <c r="W1033" s="3">
        <v>3882</v>
      </c>
      <c r="X1033" s="3"/>
      <c r="Y1033" s="17">
        <v>3818</v>
      </c>
      <c r="Z1033" s="3"/>
      <c r="AA1033" s="3">
        <f t="shared" si="323"/>
        <v>0</v>
      </c>
      <c r="AB1033" s="3"/>
      <c r="AC1033" s="3">
        <v>54190</v>
      </c>
      <c r="AD1033" s="23">
        <f t="shared" si="318"/>
        <v>54190</v>
      </c>
      <c r="AE1033" s="23">
        <v>1</v>
      </c>
      <c r="AF1033" s="23"/>
      <c r="AG1033" s="3" t="s">
        <v>40</v>
      </c>
      <c r="AH1033" s="55">
        <v>1</v>
      </c>
    </row>
    <row r="1034" spans="1:34" x14ac:dyDescent="0.2">
      <c r="A1034" s="3">
        <v>53</v>
      </c>
      <c r="B1034" s="3" t="s">
        <v>32</v>
      </c>
      <c r="C1034" s="3">
        <v>20</v>
      </c>
      <c r="D1034" s="17"/>
      <c r="N1034" s="161">
        <v>39000</v>
      </c>
      <c r="T1034" s="3" t="s">
        <v>496</v>
      </c>
      <c r="U1034" s="3">
        <v>1.75</v>
      </c>
      <c r="V1034" s="3">
        <v>1311</v>
      </c>
      <c r="W1034" s="3">
        <v>3883</v>
      </c>
      <c r="X1034" s="3"/>
      <c r="Y1034" s="17">
        <v>3831</v>
      </c>
      <c r="Z1034" s="3"/>
      <c r="AA1034" s="3">
        <f t="shared" si="323"/>
        <v>2294.25</v>
      </c>
      <c r="AB1034" s="3"/>
      <c r="AC1034" s="3">
        <v>38260</v>
      </c>
      <c r="AD1034" s="23">
        <f t="shared" si="318"/>
        <v>40554.25</v>
      </c>
      <c r="AE1034" s="23"/>
      <c r="AF1034" s="23"/>
      <c r="AG1034" s="3" t="s">
        <v>40</v>
      </c>
      <c r="AH1034" s="55">
        <v>1</v>
      </c>
    </row>
    <row r="1035" spans="1:34" x14ac:dyDescent="0.2">
      <c r="A1035" s="3">
        <v>54</v>
      </c>
      <c r="B1035" s="3" t="s">
        <v>38</v>
      </c>
      <c r="C1035" s="3">
        <v>15</v>
      </c>
      <c r="D1035" s="17"/>
      <c r="N1035" s="161">
        <v>14000</v>
      </c>
      <c r="T1035" s="3" t="s">
        <v>496</v>
      </c>
      <c r="U1035" s="3">
        <v>1.5</v>
      </c>
      <c r="V1035" s="3">
        <v>959</v>
      </c>
      <c r="W1035" s="3">
        <v>3884</v>
      </c>
      <c r="X1035" s="3"/>
      <c r="Y1035" s="17">
        <v>3832</v>
      </c>
      <c r="Z1035" s="3"/>
      <c r="AA1035" s="3">
        <f t="shared" si="323"/>
        <v>1438.5</v>
      </c>
      <c r="AB1035" s="3"/>
      <c r="AC1035" s="3">
        <v>13750</v>
      </c>
      <c r="AD1035" s="36">
        <f t="shared" si="318"/>
        <v>15188.5</v>
      </c>
      <c r="AE1035" s="36"/>
      <c r="AF1035" s="36"/>
      <c r="AG1035" s="3" t="s">
        <v>40</v>
      </c>
      <c r="AH1035" s="55">
        <v>1</v>
      </c>
    </row>
    <row r="1036" spans="1:34" x14ac:dyDescent="0.2">
      <c r="A1036" s="3">
        <v>55</v>
      </c>
      <c r="B1036" s="3" t="s">
        <v>35</v>
      </c>
      <c r="C1036" s="3">
        <v>15</v>
      </c>
      <c r="D1036" s="17"/>
      <c r="N1036" s="161">
        <v>12000</v>
      </c>
      <c r="T1036" s="3" t="s">
        <v>496</v>
      </c>
      <c r="U1036" s="3">
        <v>1.25</v>
      </c>
      <c r="V1036" s="3">
        <v>1003</v>
      </c>
      <c r="W1036" s="3">
        <v>3885</v>
      </c>
      <c r="X1036" s="3"/>
      <c r="Y1036" s="17">
        <v>3833</v>
      </c>
      <c r="Z1036" s="3"/>
      <c r="AA1036" s="3">
        <f t="shared" si="323"/>
        <v>1253.75</v>
      </c>
      <c r="AB1036" s="3"/>
      <c r="AC1036" s="3">
        <v>11750</v>
      </c>
      <c r="AD1036" s="36">
        <f t="shared" si="318"/>
        <v>13003.75</v>
      </c>
      <c r="AE1036" s="36"/>
      <c r="AF1036" s="36"/>
      <c r="AG1036" s="3" t="s">
        <v>40</v>
      </c>
      <c r="AH1036" s="55">
        <v>1</v>
      </c>
    </row>
    <row r="1037" spans="1:34" x14ac:dyDescent="0.2">
      <c r="A1037" s="3">
        <v>56</v>
      </c>
      <c r="B1037" s="3" t="s">
        <v>19</v>
      </c>
      <c r="C1037" s="3">
        <v>20</v>
      </c>
      <c r="D1037" s="17"/>
      <c r="N1037" s="161">
        <v>35800</v>
      </c>
      <c r="T1037" s="3" t="s">
        <v>497</v>
      </c>
      <c r="U1037" s="3">
        <v>1</v>
      </c>
      <c r="V1037" s="3">
        <v>1251</v>
      </c>
      <c r="W1037" s="3">
        <v>3886</v>
      </c>
      <c r="X1037" s="3"/>
      <c r="Y1037" s="17">
        <v>3834</v>
      </c>
      <c r="Z1037" s="3"/>
      <c r="AA1037" s="3">
        <f t="shared" si="323"/>
        <v>1251</v>
      </c>
      <c r="AB1037" s="3"/>
      <c r="AC1037" s="3">
        <v>35230</v>
      </c>
      <c r="AD1037" s="23">
        <f t="shared" si="318"/>
        <v>36481</v>
      </c>
      <c r="AE1037" s="23">
        <v>1</v>
      </c>
      <c r="AF1037" s="23"/>
      <c r="AG1037" s="3" t="s">
        <v>40</v>
      </c>
      <c r="AH1037" s="55">
        <v>1</v>
      </c>
    </row>
    <row r="1038" spans="1:34" x14ac:dyDescent="0.2">
      <c r="A1038" s="3">
        <v>57</v>
      </c>
      <c r="B1038" s="3" t="s">
        <v>31</v>
      </c>
      <c r="C1038" s="3">
        <v>20</v>
      </c>
      <c r="D1038" s="17"/>
      <c r="N1038" s="161">
        <v>58000</v>
      </c>
      <c r="T1038" s="3" t="s">
        <v>498</v>
      </c>
      <c r="U1038" s="3">
        <v>1</v>
      </c>
      <c r="V1038" s="3">
        <v>1591</v>
      </c>
      <c r="W1038" s="3">
        <v>3887</v>
      </c>
      <c r="X1038" s="3"/>
      <c r="Y1038" s="17">
        <v>3839</v>
      </c>
      <c r="Z1038" s="3"/>
      <c r="AA1038" s="3">
        <f t="shared" si="323"/>
        <v>1591</v>
      </c>
      <c r="AB1038" s="3"/>
      <c r="AC1038" s="3">
        <v>56745</v>
      </c>
      <c r="AD1038" s="23">
        <f t="shared" si="318"/>
        <v>58336</v>
      </c>
      <c r="AE1038" s="23"/>
      <c r="AF1038" s="23"/>
      <c r="AG1038" s="3" t="s">
        <v>40</v>
      </c>
      <c r="AH1038" s="55">
        <v>1</v>
      </c>
    </row>
    <row r="1039" spans="1:34" x14ac:dyDescent="0.2">
      <c r="A1039" s="3">
        <v>58</v>
      </c>
      <c r="B1039" s="3" t="s">
        <v>17</v>
      </c>
      <c r="C1039" s="3">
        <v>20</v>
      </c>
      <c r="D1039" s="17"/>
      <c r="N1039" s="161">
        <v>43000</v>
      </c>
      <c r="T1039" s="3" t="s">
        <v>498</v>
      </c>
      <c r="U1039" s="3">
        <v>1</v>
      </c>
      <c r="V1039" s="3">
        <v>1416</v>
      </c>
      <c r="W1039" s="3">
        <v>3888</v>
      </c>
      <c r="X1039" s="3"/>
      <c r="Y1039" s="17">
        <v>3840</v>
      </c>
      <c r="Z1039" s="3"/>
      <c r="AA1039" s="3">
        <f t="shared" si="323"/>
        <v>1416</v>
      </c>
      <c r="AB1039" s="3"/>
      <c r="AC1039" s="3">
        <v>41760</v>
      </c>
      <c r="AD1039" s="23">
        <f t="shared" si="318"/>
        <v>43176</v>
      </c>
      <c r="AE1039" s="23"/>
      <c r="AF1039" s="23"/>
      <c r="AG1039" s="3" t="s">
        <v>40</v>
      </c>
      <c r="AH1039" s="55">
        <v>1</v>
      </c>
    </row>
    <row r="1040" spans="1:34" x14ac:dyDescent="0.2">
      <c r="A1040" s="3">
        <v>59</v>
      </c>
      <c r="B1040" s="3" t="s">
        <v>62</v>
      </c>
      <c r="C1040" s="3">
        <v>20</v>
      </c>
      <c r="D1040" s="17"/>
      <c r="N1040" s="161">
        <v>28500</v>
      </c>
      <c r="T1040" s="3" t="s">
        <v>498</v>
      </c>
      <c r="U1040" s="3">
        <v>2</v>
      </c>
      <c r="V1040" s="3">
        <v>1288</v>
      </c>
      <c r="W1040" s="3">
        <v>3889</v>
      </c>
      <c r="X1040" s="3"/>
      <c r="Y1040" s="17">
        <v>3841</v>
      </c>
      <c r="Z1040" s="3"/>
      <c r="AA1040" s="3">
        <f t="shared" si="323"/>
        <v>2576</v>
      </c>
      <c r="AB1040" s="3"/>
      <c r="AC1040" s="3">
        <v>27690</v>
      </c>
      <c r="AD1040" s="23">
        <f t="shared" si="318"/>
        <v>30266</v>
      </c>
      <c r="AE1040" s="23"/>
      <c r="AF1040" s="23"/>
      <c r="AG1040" s="3" t="s">
        <v>3</v>
      </c>
      <c r="AH1040" s="55">
        <v>1</v>
      </c>
    </row>
    <row r="1041" spans="1:41" x14ac:dyDescent="0.2">
      <c r="A1041" s="3">
        <v>60</v>
      </c>
      <c r="B1041" s="3" t="s">
        <v>35</v>
      </c>
      <c r="C1041" s="3">
        <v>9</v>
      </c>
      <c r="D1041" s="17"/>
      <c r="N1041" s="161">
        <v>9400</v>
      </c>
      <c r="T1041" s="3" t="s">
        <v>498</v>
      </c>
      <c r="U1041" s="3">
        <v>1.25</v>
      </c>
      <c r="V1041" s="3">
        <v>564</v>
      </c>
      <c r="W1041" s="3">
        <v>3890</v>
      </c>
      <c r="X1041" s="3"/>
      <c r="Y1041" s="17">
        <v>3842</v>
      </c>
      <c r="Z1041" s="3"/>
      <c r="AA1041" s="3">
        <f t="shared" si="323"/>
        <v>705</v>
      </c>
      <c r="AB1041" s="3"/>
      <c r="AC1041" s="3">
        <v>8700</v>
      </c>
      <c r="AD1041" s="23">
        <f t="shared" si="318"/>
        <v>9405</v>
      </c>
      <c r="AE1041" s="23"/>
      <c r="AF1041" s="23"/>
      <c r="AG1041" s="3" t="s">
        <v>3</v>
      </c>
      <c r="AH1041" s="55">
        <v>1</v>
      </c>
    </row>
    <row r="1042" spans="1:41" x14ac:dyDescent="0.2">
      <c r="A1042" s="3">
        <v>61</v>
      </c>
      <c r="B1042" s="3" t="s">
        <v>14</v>
      </c>
      <c r="C1042" s="3">
        <v>20</v>
      </c>
      <c r="D1042" s="17"/>
      <c r="N1042" s="161">
        <v>56000</v>
      </c>
      <c r="T1042" s="3" t="s">
        <v>498</v>
      </c>
      <c r="U1042" s="3">
        <v>0</v>
      </c>
      <c r="V1042" s="3">
        <v>1686</v>
      </c>
      <c r="W1042" s="3">
        <v>3891</v>
      </c>
      <c r="X1042" s="3"/>
      <c r="Y1042" s="17">
        <v>3843</v>
      </c>
      <c r="Z1042" s="3"/>
      <c r="AA1042" s="3">
        <f t="shared" si="323"/>
        <v>0</v>
      </c>
      <c r="AB1042" s="3"/>
      <c r="AC1042" s="3">
        <v>54190</v>
      </c>
      <c r="AD1042" s="23">
        <f t="shared" si="318"/>
        <v>54190</v>
      </c>
      <c r="AE1042" s="23">
        <v>1</v>
      </c>
      <c r="AF1042" s="23"/>
      <c r="AG1042" s="3" t="s">
        <v>40</v>
      </c>
      <c r="AH1042" s="55">
        <v>1</v>
      </c>
    </row>
    <row r="1043" spans="1:41" x14ac:dyDescent="0.2">
      <c r="A1043" s="3">
        <v>62</v>
      </c>
      <c r="B1043" s="3" t="s">
        <v>33</v>
      </c>
      <c r="C1043" s="3">
        <v>20</v>
      </c>
      <c r="D1043" s="17"/>
      <c r="N1043" s="161">
        <v>23000</v>
      </c>
      <c r="T1043" s="3" t="s">
        <v>499</v>
      </c>
      <c r="U1043" s="3">
        <v>1.9</v>
      </c>
      <c r="V1043" s="3">
        <v>1372</v>
      </c>
      <c r="W1043" s="3">
        <v>3892</v>
      </c>
      <c r="X1043" s="3"/>
      <c r="Y1043" s="17">
        <v>3854</v>
      </c>
      <c r="Z1043" s="3"/>
      <c r="AA1043" s="3">
        <f t="shared" si="323"/>
        <v>2606.7999999999997</v>
      </c>
      <c r="AB1043" s="3"/>
      <c r="AC1043" s="3">
        <v>22465</v>
      </c>
      <c r="AD1043" s="36">
        <f t="shared" si="318"/>
        <v>25071.8</v>
      </c>
      <c r="AE1043" s="36"/>
      <c r="AF1043" s="36"/>
      <c r="AG1043" s="3" t="s">
        <v>40</v>
      </c>
      <c r="AH1043" s="55">
        <v>1</v>
      </c>
    </row>
    <row r="1044" spans="1:41" x14ac:dyDescent="0.2">
      <c r="A1044" s="3">
        <v>63</v>
      </c>
      <c r="B1044" s="3" t="s">
        <v>7</v>
      </c>
      <c r="C1044" s="3">
        <v>20</v>
      </c>
      <c r="D1044" s="17"/>
      <c r="E1044" s="186">
        <v>95000</v>
      </c>
      <c r="F1044" s="3" t="s">
        <v>475</v>
      </c>
      <c r="G1044" s="3">
        <v>1.5</v>
      </c>
      <c r="H1044" s="3">
        <v>1677</v>
      </c>
      <c r="I1044" s="3">
        <v>3689</v>
      </c>
      <c r="J1044" s="3"/>
      <c r="K1044" s="17">
        <v>3664</v>
      </c>
      <c r="L1044" s="3"/>
      <c r="M1044" s="3">
        <v>2515.5</v>
      </c>
      <c r="N1044" s="17">
        <v>156000</v>
      </c>
      <c r="O1044" s="216">
        <v>95000</v>
      </c>
      <c r="P1044" s="42">
        <v>97515.5</v>
      </c>
      <c r="Q1044" s="3" t="s">
        <v>34</v>
      </c>
      <c r="T1044" s="3" t="s">
        <v>500</v>
      </c>
      <c r="U1044" s="3">
        <v>1.5</v>
      </c>
      <c r="V1044" s="3">
        <v>1382</v>
      </c>
      <c r="W1044" s="3">
        <v>3756</v>
      </c>
      <c r="X1044" s="3"/>
      <c r="Y1044" s="17">
        <v>3859</v>
      </c>
      <c r="Z1044" s="3"/>
      <c r="AA1044" s="3">
        <f t="shared" si="323"/>
        <v>2073</v>
      </c>
      <c r="AB1044" s="3"/>
      <c r="AC1044" s="3">
        <v>93000</v>
      </c>
      <c r="AD1044" s="23">
        <f t="shared" si="318"/>
        <v>95073</v>
      </c>
      <c r="AE1044" s="23"/>
      <c r="AF1044" s="23"/>
      <c r="AG1044" s="3" t="s">
        <v>34</v>
      </c>
      <c r="AH1044" s="55">
        <v>1</v>
      </c>
    </row>
    <row r="1045" spans="1:41" x14ac:dyDescent="0.2">
      <c r="A1045" s="3">
        <v>64</v>
      </c>
      <c r="B1045" s="3" t="s">
        <v>7</v>
      </c>
      <c r="C1045" s="3">
        <v>20</v>
      </c>
      <c r="D1045" s="17"/>
      <c r="N1045" s="17">
        <v>156000</v>
      </c>
      <c r="T1045" s="3" t="s">
        <v>500</v>
      </c>
      <c r="U1045" s="3">
        <v>1.5</v>
      </c>
      <c r="V1045" s="3">
        <v>1382</v>
      </c>
      <c r="W1045" s="3">
        <v>3757</v>
      </c>
      <c r="X1045" s="3"/>
      <c r="Y1045" s="17">
        <v>3860</v>
      </c>
      <c r="Z1045" s="3"/>
      <c r="AA1045" s="3">
        <f t="shared" ref="AA1045:AA1047" si="324">U1045*V1045</f>
        <v>2073</v>
      </c>
      <c r="AB1045" s="3"/>
      <c r="AC1045" s="3">
        <v>93000</v>
      </c>
      <c r="AD1045" s="23">
        <f t="shared" ref="AD1045:AD1047" si="325">AC1045+AA1045</f>
        <v>95073</v>
      </c>
      <c r="AE1045" s="23"/>
      <c r="AF1045" s="23"/>
      <c r="AG1045" s="3" t="s">
        <v>34</v>
      </c>
      <c r="AH1045" s="55">
        <v>1</v>
      </c>
    </row>
    <row r="1046" spans="1:41" x14ac:dyDescent="0.2">
      <c r="A1046" s="3">
        <v>65</v>
      </c>
      <c r="B1046" s="3" t="s">
        <v>14</v>
      </c>
      <c r="C1046" s="3">
        <v>20</v>
      </c>
      <c r="D1046" s="17"/>
      <c r="N1046" s="161">
        <v>56000</v>
      </c>
      <c r="T1046" s="3" t="s">
        <v>500</v>
      </c>
      <c r="U1046" s="3">
        <v>0</v>
      </c>
      <c r="V1046" s="3">
        <v>1322</v>
      </c>
      <c r="W1046" s="3">
        <v>3758</v>
      </c>
      <c r="X1046" s="3"/>
      <c r="Y1046" s="17">
        <v>3861</v>
      </c>
      <c r="Z1046" s="3"/>
      <c r="AA1046" s="3">
        <f t="shared" si="324"/>
        <v>0</v>
      </c>
      <c r="AB1046" s="3"/>
      <c r="AC1046" s="3">
        <v>54190</v>
      </c>
      <c r="AD1046" s="23">
        <f t="shared" si="325"/>
        <v>54190</v>
      </c>
      <c r="AE1046" s="23">
        <v>1</v>
      </c>
      <c r="AF1046" s="23"/>
      <c r="AG1046" s="3" t="s">
        <v>40</v>
      </c>
      <c r="AH1046" s="55">
        <v>1</v>
      </c>
    </row>
    <row r="1047" spans="1:41" x14ac:dyDescent="0.2">
      <c r="A1047" s="3">
        <v>66</v>
      </c>
      <c r="B1047" s="3" t="s">
        <v>26</v>
      </c>
      <c r="C1047" s="3">
        <v>20</v>
      </c>
      <c r="D1047" s="17"/>
      <c r="N1047" s="161">
        <v>67000</v>
      </c>
      <c r="T1047" s="3" t="s">
        <v>500</v>
      </c>
      <c r="U1047" s="3">
        <v>3</v>
      </c>
      <c r="V1047" s="3">
        <v>1459</v>
      </c>
      <c r="W1047" s="3">
        <v>3759</v>
      </c>
      <c r="X1047" s="3"/>
      <c r="Y1047" s="17">
        <v>3862</v>
      </c>
      <c r="Z1047" s="3"/>
      <c r="AA1047" s="3">
        <f t="shared" si="324"/>
        <v>4377</v>
      </c>
      <c r="AB1047" s="3"/>
      <c r="AC1047" s="3">
        <v>65580</v>
      </c>
      <c r="AD1047" s="23">
        <f t="shared" si="325"/>
        <v>69957</v>
      </c>
      <c r="AE1047" s="23"/>
      <c r="AF1047" s="23"/>
      <c r="AG1047" s="3" t="s">
        <v>40</v>
      </c>
      <c r="AH1047" s="55">
        <v>1</v>
      </c>
    </row>
    <row r="1048" spans="1:41" x14ac:dyDescent="0.2">
      <c r="C1048" s="150">
        <f>SUBTOTAL(9,C982:C1047)</f>
        <v>1237</v>
      </c>
      <c r="AD1048" s="221">
        <f>SUBTOTAL(9,AD982:AD1047)</f>
        <v>3934468.3</v>
      </c>
      <c r="AE1048" s="221"/>
      <c r="AF1048" s="221"/>
    </row>
    <row r="1050" spans="1:41" x14ac:dyDescent="0.2">
      <c r="A1050" s="3"/>
      <c r="B1050" s="157" t="s">
        <v>501</v>
      </c>
      <c r="C1050" s="3"/>
      <c r="D1050" s="17"/>
      <c r="E1050" s="3"/>
      <c r="F1050" s="3"/>
      <c r="G1050" s="3"/>
      <c r="H1050" s="3"/>
      <c r="I1050" s="3"/>
      <c r="J1050" s="3"/>
      <c r="K1050" s="3"/>
      <c r="L1050" s="3"/>
      <c r="M1050" s="3"/>
      <c r="N1050" s="161" t="s">
        <v>502</v>
      </c>
      <c r="O1050" s="23"/>
      <c r="P1050" s="3"/>
      <c r="Q1050" s="42"/>
      <c r="R1050" s="42"/>
      <c r="S1050" s="3"/>
      <c r="T1050" s="3"/>
      <c r="U1050" s="3"/>
      <c r="V1050" s="3"/>
      <c r="W1050" s="3"/>
      <c r="X1050" s="3"/>
      <c r="Y1050" s="17"/>
      <c r="Z1050" s="3"/>
      <c r="AA1050" s="3"/>
      <c r="AB1050" s="3"/>
      <c r="AC1050" s="3"/>
      <c r="AD1050" s="23"/>
      <c r="AE1050" s="28"/>
      <c r="AF1050" s="28"/>
    </row>
    <row r="1051" spans="1:41" ht="66" customHeight="1" x14ac:dyDescent="0.25">
      <c r="A1051" s="144"/>
      <c r="B1051" s="145" t="s">
        <v>0</v>
      </c>
      <c r="C1051" s="145" t="s">
        <v>426</v>
      </c>
      <c r="D1051" s="178" t="s">
        <v>126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178" t="s">
        <v>504</v>
      </c>
      <c r="O1051" s="23"/>
      <c r="P1051" s="3"/>
      <c r="Q1051" s="42"/>
      <c r="R1051" s="42"/>
      <c r="S1051" s="3"/>
      <c r="T1051" s="145" t="s">
        <v>341</v>
      </c>
      <c r="U1051" s="145" t="s">
        <v>345</v>
      </c>
      <c r="V1051" s="145" t="s">
        <v>342</v>
      </c>
      <c r="W1051" s="145" t="s">
        <v>348</v>
      </c>
      <c r="X1051" s="145"/>
      <c r="Y1051" s="209" t="s">
        <v>343</v>
      </c>
      <c r="Z1051" s="145"/>
      <c r="AA1051" s="145" t="s">
        <v>272</v>
      </c>
      <c r="AB1051" s="145"/>
      <c r="AC1051" s="145" t="s">
        <v>505</v>
      </c>
      <c r="AD1051" s="145" t="s">
        <v>347</v>
      </c>
      <c r="AE1051" s="145"/>
      <c r="AF1051" s="145"/>
      <c r="AG1051" s="145" t="s">
        <v>6</v>
      </c>
      <c r="AK1051" s="31"/>
      <c r="AL1051" s="226"/>
      <c r="AM1051" s="226"/>
      <c r="AN1051" s="226"/>
      <c r="AO1051" s="53"/>
    </row>
    <row r="1052" spans="1:41" ht="15" x14ac:dyDescent="0.25">
      <c r="A1052" s="3">
        <v>1</v>
      </c>
      <c r="B1052" s="23" t="s">
        <v>16</v>
      </c>
      <c r="C1052" s="23">
        <v>20</v>
      </c>
      <c r="D1052" s="161"/>
      <c r="E1052" s="23"/>
      <c r="F1052" s="23"/>
      <c r="G1052" s="23"/>
      <c r="H1052" s="23"/>
      <c r="I1052" s="23"/>
      <c r="J1052" s="23"/>
      <c r="K1052" s="23"/>
      <c r="L1052" s="23"/>
      <c r="M1052" s="23"/>
      <c r="N1052" s="161">
        <v>72490</v>
      </c>
      <c r="O1052" s="23"/>
      <c r="P1052" s="23"/>
      <c r="Q1052" s="36"/>
      <c r="R1052" s="36"/>
      <c r="S1052" s="23"/>
      <c r="T1052" s="23" t="s">
        <v>503</v>
      </c>
      <c r="U1052" s="23">
        <v>3.25</v>
      </c>
      <c r="V1052" s="23">
        <v>1711</v>
      </c>
      <c r="W1052" s="23">
        <v>3930</v>
      </c>
      <c r="X1052" s="23"/>
      <c r="Y1052" s="161">
        <v>3889</v>
      </c>
      <c r="Z1052" s="23"/>
      <c r="AA1052" s="23">
        <f>U1052*V1052</f>
        <v>5560.75</v>
      </c>
      <c r="AB1052" s="23"/>
      <c r="AC1052" s="23">
        <v>72500</v>
      </c>
      <c r="AD1052" s="36">
        <f>AC1052+AA1052</f>
        <v>78060.75</v>
      </c>
      <c r="AE1052" s="36"/>
      <c r="AF1052" s="36"/>
      <c r="AG1052" s="23" t="s">
        <v>40</v>
      </c>
      <c r="AK1052" s="31"/>
      <c r="AL1052" s="227"/>
      <c r="AM1052" s="227"/>
      <c r="AN1052" s="227"/>
      <c r="AO1052" s="53"/>
    </row>
    <row r="1053" spans="1:41" ht="15" x14ac:dyDescent="0.25">
      <c r="A1053" s="3">
        <v>2</v>
      </c>
      <c r="B1053" s="3" t="s">
        <v>14</v>
      </c>
      <c r="C1053" s="3">
        <v>20</v>
      </c>
      <c r="D1053" s="17"/>
      <c r="E1053" s="3"/>
      <c r="F1053" s="3"/>
      <c r="G1053" s="3"/>
      <c r="H1053" s="3"/>
      <c r="I1053" s="3"/>
      <c r="J1053" s="3"/>
      <c r="K1053" s="3"/>
      <c r="L1053" s="3"/>
      <c r="M1053" s="3"/>
      <c r="N1053" s="161">
        <v>49350</v>
      </c>
      <c r="O1053" s="23"/>
      <c r="P1053" s="3"/>
      <c r="Q1053" s="42"/>
      <c r="R1053" s="42"/>
      <c r="S1053" s="3"/>
      <c r="T1053" s="3" t="s">
        <v>503</v>
      </c>
      <c r="U1053" s="3">
        <v>0</v>
      </c>
      <c r="V1053" s="3">
        <v>1339</v>
      </c>
      <c r="W1053" s="3">
        <v>3931</v>
      </c>
      <c r="X1053" s="3"/>
      <c r="Y1053" s="17">
        <v>3890</v>
      </c>
      <c r="Z1053" s="3"/>
      <c r="AA1053" s="3">
        <f>U1053*V1053</f>
        <v>0</v>
      </c>
      <c r="AB1053" s="3"/>
      <c r="AC1053" s="3">
        <v>49000</v>
      </c>
      <c r="AD1053" s="36">
        <f t="shared" ref="AD1053:AD1108" si="326">AC1053+AA1053</f>
        <v>49000</v>
      </c>
      <c r="AE1053" s="36"/>
      <c r="AF1053" s="36"/>
      <c r="AG1053" s="3" t="s">
        <v>40</v>
      </c>
      <c r="AK1053" s="31"/>
      <c r="AL1053" s="227"/>
      <c r="AM1053" s="227"/>
      <c r="AN1053" s="227"/>
      <c r="AO1053" s="53"/>
    </row>
    <row r="1054" spans="1:41" ht="15" x14ac:dyDescent="0.25">
      <c r="A1054" s="3">
        <v>3</v>
      </c>
      <c r="B1054" s="3" t="s">
        <v>13</v>
      </c>
      <c r="C1054" s="3">
        <v>20</v>
      </c>
      <c r="D1054" s="17"/>
      <c r="E1054" s="3"/>
      <c r="F1054" s="3"/>
      <c r="G1054" s="3"/>
      <c r="H1054" s="3"/>
      <c r="I1054" s="3"/>
      <c r="J1054" s="3"/>
      <c r="K1054" s="3"/>
      <c r="L1054" s="3"/>
      <c r="M1054" s="3"/>
      <c r="N1054" s="161">
        <v>37790</v>
      </c>
      <c r="O1054" s="23"/>
      <c r="P1054" s="3"/>
      <c r="Q1054" s="42"/>
      <c r="R1054" s="42"/>
      <c r="S1054" s="3"/>
      <c r="T1054" s="3" t="s">
        <v>506</v>
      </c>
      <c r="U1054" s="3">
        <v>1</v>
      </c>
      <c r="V1054" s="3">
        <v>1240</v>
      </c>
      <c r="W1054" s="3">
        <v>3932</v>
      </c>
      <c r="X1054" s="3"/>
      <c r="Y1054" s="17">
        <v>3902</v>
      </c>
      <c r="Z1054" s="3"/>
      <c r="AA1054" s="3">
        <f t="shared" ref="AA1054:AA1064" si="327">U1054*V1054</f>
        <v>1240</v>
      </c>
      <c r="AB1054" s="3"/>
      <c r="AC1054" s="3">
        <v>40000</v>
      </c>
      <c r="AD1054" s="36">
        <f t="shared" si="326"/>
        <v>41240</v>
      </c>
      <c r="AE1054" s="36"/>
      <c r="AF1054" s="36"/>
      <c r="AG1054" s="3" t="s">
        <v>40</v>
      </c>
      <c r="AK1054" s="31"/>
      <c r="AL1054" s="227"/>
      <c r="AM1054" s="227"/>
      <c r="AN1054" s="227"/>
      <c r="AO1054" s="53"/>
    </row>
    <row r="1055" spans="1:41" ht="15" x14ac:dyDescent="0.25">
      <c r="A1055" s="3">
        <v>4</v>
      </c>
      <c r="B1055" s="3" t="s">
        <v>22</v>
      </c>
      <c r="C1055" s="3">
        <v>15</v>
      </c>
      <c r="D1055" s="17"/>
      <c r="E1055" s="3"/>
      <c r="F1055" s="3"/>
      <c r="G1055" s="3"/>
      <c r="H1055" s="3"/>
      <c r="I1055" s="3"/>
      <c r="J1055" s="3"/>
      <c r="K1055" s="3"/>
      <c r="L1055" s="3"/>
      <c r="M1055" s="3"/>
      <c r="N1055" s="161">
        <v>44278</v>
      </c>
      <c r="O1055" s="23"/>
      <c r="P1055" s="3"/>
      <c r="Q1055" s="42"/>
      <c r="R1055" s="42"/>
      <c r="S1055" s="3"/>
      <c r="T1055" s="3" t="s">
        <v>506</v>
      </c>
      <c r="U1055" s="3">
        <v>1.25</v>
      </c>
      <c r="V1055" s="3">
        <v>1080</v>
      </c>
      <c r="W1055" s="3">
        <v>3933</v>
      </c>
      <c r="X1055" s="3"/>
      <c r="Y1055" s="17">
        <v>3903</v>
      </c>
      <c r="Z1055" s="3"/>
      <c r="AA1055" s="3">
        <f t="shared" si="327"/>
        <v>1350</v>
      </c>
      <c r="AB1055" s="3"/>
      <c r="AC1055" s="23">
        <v>49500</v>
      </c>
      <c r="AD1055" s="36">
        <f t="shared" si="326"/>
        <v>50850</v>
      </c>
      <c r="AE1055" s="36"/>
      <c r="AF1055" s="36"/>
      <c r="AG1055" s="3" t="s">
        <v>40</v>
      </c>
      <c r="AK1055" s="31"/>
      <c r="AL1055" s="227"/>
      <c r="AM1055" s="227"/>
      <c r="AN1055" s="227"/>
      <c r="AO1055" s="53"/>
    </row>
    <row r="1056" spans="1:41" ht="15" x14ac:dyDescent="0.25">
      <c r="A1056" s="3">
        <v>5</v>
      </c>
      <c r="B1056" s="3" t="s">
        <v>35</v>
      </c>
      <c r="C1056" s="3">
        <v>9</v>
      </c>
      <c r="D1056" s="17"/>
      <c r="E1056" s="3"/>
      <c r="F1056" s="3"/>
      <c r="G1056" s="3"/>
      <c r="H1056" s="3"/>
      <c r="I1056" s="3"/>
      <c r="J1056" s="3"/>
      <c r="K1056" s="3"/>
      <c r="L1056" s="3"/>
      <c r="M1056" s="3"/>
      <c r="N1056" s="161">
        <v>8500</v>
      </c>
      <c r="O1056" s="23"/>
      <c r="P1056" s="3"/>
      <c r="Q1056" s="42"/>
      <c r="R1056" s="42"/>
      <c r="S1056" s="3"/>
      <c r="T1056" s="3" t="s">
        <v>506</v>
      </c>
      <c r="U1056" s="3">
        <v>1.25</v>
      </c>
      <c r="V1056" s="3">
        <v>643</v>
      </c>
      <c r="W1056" s="3">
        <v>3934</v>
      </c>
      <c r="X1056" s="3"/>
      <c r="Y1056" s="17">
        <v>3904</v>
      </c>
      <c r="Z1056" s="3"/>
      <c r="AA1056" s="42">
        <f t="shared" si="327"/>
        <v>803.75</v>
      </c>
      <c r="AB1056" s="3"/>
      <c r="AC1056" s="3">
        <v>8700</v>
      </c>
      <c r="AD1056" s="36">
        <f t="shared" si="326"/>
        <v>9503.75</v>
      </c>
      <c r="AE1056" s="36"/>
      <c r="AF1056" s="36"/>
      <c r="AG1056" s="3" t="s">
        <v>3</v>
      </c>
      <c r="AK1056" s="31"/>
      <c r="AL1056" s="227"/>
      <c r="AM1056" s="227"/>
      <c r="AN1056" s="227"/>
      <c r="AO1056" s="53"/>
    </row>
    <row r="1057" spans="1:41" ht="15" x14ac:dyDescent="0.25">
      <c r="A1057" s="3">
        <v>6</v>
      </c>
      <c r="B1057" s="3" t="s">
        <v>65</v>
      </c>
      <c r="C1057" s="3">
        <v>15</v>
      </c>
      <c r="D1057" s="17"/>
      <c r="E1057" s="3"/>
      <c r="F1057" s="3"/>
      <c r="G1057" s="3"/>
      <c r="H1057" s="3"/>
      <c r="I1057" s="3"/>
      <c r="J1057" s="3"/>
      <c r="K1057" s="3"/>
      <c r="L1057" s="3"/>
      <c r="M1057" s="3"/>
      <c r="N1057" s="161">
        <v>38190</v>
      </c>
      <c r="O1057" s="23"/>
      <c r="P1057" s="3"/>
      <c r="Q1057" s="42"/>
      <c r="R1057" s="42"/>
      <c r="S1057" s="3"/>
      <c r="T1057" s="3" t="s">
        <v>506</v>
      </c>
      <c r="U1057" s="3">
        <v>1.9</v>
      </c>
      <c r="V1057" s="3">
        <v>980</v>
      </c>
      <c r="W1057" s="3">
        <v>3935</v>
      </c>
      <c r="X1057" s="3"/>
      <c r="Y1057" s="17">
        <v>3905</v>
      </c>
      <c r="Z1057" s="3"/>
      <c r="AA1057" s="3">
        <f t="shared" si="327"/>
        <v>1862</v>
      </c>
      <c r="AB1057" s="3"/>
      <c r="AC1057" s="23">
        <v>39500</v>
      </c>
      <c r="AD1057" s="36">
        <f t="shared" si="326"/>
        <v>41362</v>
      </c>
      <c r="AE1057" s="36"/>
      <c r="AF1057" s="36"/>
      <c r="AG1057" s="3" t="s">
        <v>40</v>
      </c>
      <c r="AK1057" s="31"/>
      <c r="AL1057" s="227"/>
      <c r="AM1057" s="227"/>
      <c r="AN1057" s="227"/>
      <c r="AO1057" s="53"/>
    </row>
    <row r="1058" spans="1:41" ht="15" x14ac:dyDescent="0.25">
      <c r="A1058" s="3">
        <v>7</v>
      </c>
      <c r="B1058" s="3" t="s">
        <v>37</v>
      </c>
      <c r="C1058" s="3">
        <v>15</v>
      </c>
      <c r="D1058" s="17"/>
      <c r="E1058" s="3"/>
      <c r="F1058" s="3"/>
      <c r="G1058" s="3"/>
      <c r="H1058" s="3"/>
      <c r="I1058" s="3"/>
      <c r="J1058" s="3"/>
      <c r="K1058" s="3"/>
      <c r="L1058" s="3"/>
      <c r="M1058" s="3"/>
      <c r="N1058" s="161">
        <v>51000</v>
      </c>
      <c r="O1058" s="23"/>
      <c r="P1058" s="3"/>
      <c r="Q1058" s="42"/>
      <c r="R1058" s="42"/>
      <c r="S1058" s="3"/>
      <c r="T1058" s="3" t="s">
        <v>506</v>
      </c>
      <c r="U1058" s="3">
        <v>3</v>
      </c>
      <c r="V1058" s="3">
        <v>955</v>
      </c>
      <c r="W1058" s="3">
        <v>3936</v>
      </c>
      <c r="X1058" s="3"/>
      <c r="Y1058" s="17">
        <v>3906</v>
      </c>
      <c r="Z1058" s="3"/>
      <c r="AA1058" s="3">
        <f t="shared" si="327"/>
        <v>2865</v>
      </c>
      <c r="AB1058" s="3"/>
      <c r="AC1058" s="23">
        <v>51000</v>
      </c>
      <c r="AD1058" s="36">
        <f t="shared" si="326"/>
        <v>53865</v>
      </c>
      <c r="AE1058" s="36"/>
      <c r="AF1058" s="36"/>
      <c r="AG1058" s="3" t="s">
        <v>34</v>
      </c>
      <c r="AK1058" s="31"/>
      <c r="AL1058" s="227"/>
      <c r="AM1058" s="227"/>
      <c r="AN1058" s="227"/>
      <c r="AO1058" s="53"/>
    </row>
    <row r="1059" spans="1:41" ht="15" x14ac:dyDescent="0.25">
      <c r="A1059" s="3">
        <v>8</v>
      </c>
      <c r="B1059" s="3" t="s">
        <v>15</v>
      </c>
      <c r="C1059" s="3">
        <v>20</v>
      </c>
      <c r="D1059" s="17"/>
      <c r="E1059" s="3"/>
      <c r="F1059" s="3"/>
      <c r="G1059" s="3"/>
      <c r="H1059" s="3"/>
      <c r="I1059" s="3"/>
      <c r="J1059" s="3"/>
      <c r="K1059" s="3"/>
      <c r="L1059" s="3"/>
      <c r="M1059" s="3"/>
      <c r="N1059" s="161">
        <v>56150</v>
      </c>
      <c r="O1059" s="23"/>
      <c r="P1059" s="3"/>
      <c r="Q1059" s="42"/>
      <c r="R1059" s="42"/>
      <c r="S1059" s="3"/>
      <c r="T1059" s="3" t="s">
        <v>507</v>
      </c>
      <c r="U1059" s="3">
        <v>1</v>
      </c>
      <c r="V1059" s="3">
        <v>1372</v>
      </c>
      <c r="W1059" s="3">
        <v>3937</v>
      </c>
      <c r="X1059" s="3"/>
      <c r="Y1059" s="17">
        <v>3908</v>
      </c>
      <c r="Z1059" s="3"/>
      <c r="AA1059" s="3">
        <f t="shared" si="327"/>
        <v>1372</v>
      </c>
      <c r="AB1059" s="3"/>
      <c r="AC1059" s="3">
        <v>54500</v>
      </c>
      <c r="AD1059" s="36">
        <f t="shared" si="326"/>
        <v>55872</v>
      </c>
      <c r="AE1059" s="36"/>
      <c r="AF1059" s="36"/>
      <c r="AG1059" s="3" t="s">
        <v>40</v>
      </c>
      <c r="AK1059" s="31"/>
      <c r="AL1059" s="227"/>
      <c r="AM1059" s="227"/>
      <c r="AN1059" s="227"/>
      <c r="AO1059" s="53"/>
    </row>
    <row r="1060" spans="1:41" ht="15" x14ac:dyDescent="0.25">
      <c r="A1060" s="3">
        <v>9</v>
      </c>
      <c r="B1060" s="3" t="s">
        <v>38</v>
      </c>
      <c r="C1060" s="3">
        <v>9</v>
      </c>
      <c r="D1060" s="17"/>
      <c r="E1060" s="3"/>
      <c r="F1060" s="3"/>
      <c r="G1060" s="3"/>
      <c r="H1060" s="3"/>
      <c r="I1060" s="3"/>
      <c r="J1060" s="3"/>
      <c r="K1060" s="3"/>
      <c r="L1060" s="3"/>
      <c r="M1060" s="3"/>
      <c r="N1060" s="161">
        <v>9400</v>
      </c>
      <c r="O1060" s="23"/>
      <c r="P1060" s="3"/>
      <c r="Q1060" s="42"/>
      <c r="R1060" s="42"/>
      <c r="S1060" s="3"/>
      <c r="T1060" s="3" t="s">
        <v>507</v>
      </c>
      <c r="U1060" s="3">
        <v>1.5</v>
      </c>
      <c r="V1060" s="3">
        <v>590</v>
      </c>
      <c r="W1060" s="3">
        <v>3938</v>
      </c>
      <c r="X1060" s="3"/>
      <c r="Y1060" s="17">
        <v>3909</v>
      </c>
      <c r="Z1060" s="3"/>
      <c r="AA1060" s="3">
        <f t="shared" si="327"/>
        <v>885</v>
      </c>
      <c r="AB1060" s="3"/>
      <c r="AC1060" s="3">
        <v>9400</v>
      </c>
      <c r="AD1060" s="36">
        <f t="shared" si="326"/>
        <v>10285</v>
      </c>
      <c r="AE1060" s="36"/>
      <c r="AF1060" s="36"/>
      <c r="AG1060" s="3" t="s">
        <v>3</v>
      </c>
      <c r="AK1060" s="31"/>
      <c r="AL1060" s="227"/>
      <c r="AM1060" s="227"/>
      <c r="AN1060" s="227"/>
      <c r="AO1060" s="53"/>
    </row>
    <row r="1061" spans="1:41" ht="15" x14ac:dyDescent="0.25">
      <c r="A1061" s="3">
        <v>10</v>
      </c>
      <c r="B1061" s="3" t="s">
        <v>75</v>
      </c>
      <c r="C1061" s="3">
        <v>15</v>
      </c>
      <c r="D1061" s="17"/>
      <c r="E1061" s="3"/>
      <c r="F1061" s="3"/>
      <c r="G1061" s="3"/>
      <c r="H1061" s="3"/>
      <c r="I1061" s="3"/>
      <c r="J1061" s="3"/>
      <c r="K1061" s="3"/>
      <c r="L1061" s="3"/>
      <c r="M1061" s="3"/>
      <c r="N1061" s="161">
        <v>72740</v>
      </c>
      <c r="O1061" s="23"/>
      <c r="P1061" s="3"/>
      <c r="Q1061" s="42"/>
      <c r="R1061" s="42"/>
      <c r="S1061" s="3"/>
      <c r="T1061" s="3" t="s">
        <v>507</v>
      </c>
      <c r="U1061" s="3">
        <v>3</v>
      </c>
      <c r="V1061" s="3">
        <v>987</v>
      </c>
      <c r="W1061" s="3">
        <v>3939</v>
      </c>
      <c r="X1061" s="3"/>
      <c r="Y1061" s="17">
        <v>3910</v>
      </c>
      <c r="Z1061" s="3"/>
      <c r="AA1061" s="3">
        <f t="shared" si="327"/>
        <v>2961</v>
      </c>
      <c r="AB1061" s="3"/>
      <c r="AC1061" s="3">
        <v>71500</v>
      </c>
      <c r="AD1061" s="36">
        <f t="shared" si="326"/>
        <v>74461</v>
      </c>
      <c r="AE1061" s="36"/>
      <c r="AF1061" s="36"/>
      <c r="AG1061" s="3" t="s">
        <v>40</v>
      </c>
      <c r="AK1061" s="31"/>
      <c r="AL1061" s="227"/>
      <c r="AM1061" s="227"/>
      <c r="AN1061" s="227"/>
      <c r="AO1061" s="53"/>
    </row>
    <row r="1062" spans="1:41" ht="15" x14ac:dyDescent="0.25">
      <c r="A1062" s="3">
        <v>11</v>
      </c>
      <c r="B1062" s="3" t="s">
        <v>14</v>
      </c>
      <c r="C1062" s="3">
        <v>20</v>
      </c>
      <c r="D1062" s="17"/>
      <c r="E1062" s="3"/>
      <c r="F1062" s="3"/>
      <c r="G1062" s="3"/>
      <c r="H1062" s="3"/>
      <c r="I1062" s="3"/>
      <c r="J1062" s="3"/>
      <c r="K1062" s="3"/>
      <c r="L1062" s="3"/>
      <c r="M1062" s="3"/>
      <c r="N1062" s="161">
        <v>49350</v>
      </c>
      <c r="O1062" s="23"/>
      <c r="P1062" s="3"/>
      <c r="Q1062" s="42"/>
      <c r="R1062" s="42"/>
      <c r="S1062" s="3"/>
      <c r="T1062" s="3" t="s">
        <v>508</v>
      </c>
      <c r="U1062" s="3">
        <v>0</v>
      </c>
      <c r="V1062" s="3">
        <v>1370</v>
      </c>
      <c r="W1062" s="3">
        <v>3980</v>
      </c>
      <c r="X1062" s="3"/>
      <c r="Y1062" s="17">
        <v>3919</v>
      </c>
      <c r="Z1062" s="3"/>
      <c r="AA1062" s="3">
        <f t="shared" si="327"/>
        <v>0</v>
      </c>
      <c r="AB1062" s="3"/>
      <c r="AC1062" s="3">
        <v>49000</v>
      </c>
      <c r="AD1062" s="36">
        <f t="shared" si="326"/>
        <v>49000</v>
      </c>
      <c r="AE1062" s="36"/>
      <c r="AF1062" s="36"/>
      <c r="AG1062" s="3" t="s">
        <v>40</v>
      </c>
      <c r="AK1062" s="31"/>
      <c r="AL1062" s="227"/>
      <c r="AM1062" s="227"/>
      <c r="AN1062" s="227"/>
      <c r="AO1062" s="53"/>
    </row>
    <row r="1063" spans="1:41" s="28" customFormat="1" ht="15" x14ac:dyDescent="0.25">
      <c r="A1063" s="3">
        <v>12</v>
      </c>
      <c r="B1063" s="144" t="s">
        <v>15</v>
      </c>
      <c r="C1063" s="23">
        <v>20</v>
      </c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>
        <v>56150</v>
      </c>
      <c r="O1063" s="23"/>
      <c r="P1063" s="23"/>
      <c r="Q1063" s="23"/>
      <c r="R1063" s="23"/>
      <c r="S1063" s="23"/>
      <c r="T1063" s="23" t="s">
        <v>508</v>
      </c>
      <c r="U1063" s="23">
        <v>1</v>
      </c>
      <c r="V1063" s="23">
        <v>1320</v>
      </c>
      <c r="W1063" s="23">
        <v>3981</v>
      </c>
      <c r="X1063" s="23"/>
      <c r="Y1063" s="161">
        <v>3920</v>
      </c>
      <c r="Z1063" s="23"/>
      <c r="AA1063" s="23">
        <f t="shared" si="327"/>
        <v>1320</v>
      </c>
      <c r="AB1063" s="23"/>
      <c r="AC1063" s="23">
        <v>54500</v>
      </c>
      <c r="AD1063" s="36">
        <f t="shared" si="326"/>
        <v>55820</v>
      </c>
      <c r="AE1063" s="36"/>
      <c r="AF1063" s="36"/>
      <c r="AG1063" s="23" t="s">
        <v>40</v>
      </c>
      <c r="AK1063" s="31"/>
      <c r="AL1063" s="227"/>
      <c r="AM1063" s="227"/>
      <c r="AN1063" s="227"/>
    </row>
    <row r="1064" spans="1:41" ht="15" x14ac:dyDescent="0.25">
      <c r="A1064" s="3">
        <v>13</v>
      </c>
      <c r="B1064" s="3" t="s">
        <v>19</v>
      </c>
      <c r="C1064" s="3">
        <v>20</v>
      </c>
      <c r="D1064" s="17"/>
      <c r="E1064" s="3"/>
      <c r="F1064" s="3"/>
      <c r="G1064" s="3"/>
      <c r="H1064" s="3"/>
      <c r="I1064" s="3"/>
      <c r="J1064" s="3"/>
      <c r="K1064" s="3"/>
      <c r="L1064" s="3"/>
      <c r="M1064" s="3"/>
      <c r="N1064" s="161">
        <v>32440</v>
      </c>
      <c r="O1064" s="23"/>
      <c r="P1064" s="3"/>
      <c r="Q1064" s="42"/>
      <c r="R1064" s="42"/>
      <c r="S1064" s="3"/>
      <c r="T1064" s="3" t="s">
        <v>508</v>
      </c>
      <c r="U1064" s="3">
        <v>1</v>
      </c>
      <c r="V1064" s="3">
        <v>1444</v>
      </c>
      <c r="W1064" s="3">
        <v>3982</v>
      </c>
      <c r="X1064" s="3"/>
      <c r="Y1064" s="17">
        <v>3926</v>
      </c>
      <c r="Z1064" s="3"/>
      <c r="AA1064" s="3">
        <f t="shared" si="327"/>
        <v>1444</v>
      </c>
      <c r="AB1064" s="3"/>
      <c r="AC1064" s="3">
        <v>31500</v>
      </c>
      <c r="AD1064" s="36">
        <f t="shared" si="326"/>
        <v>32944</v>
      </c>
      <c r="AE1064" s="36"/>
      <c r="AF1064" s="36"/>
      <c r="AG1064" s="3" t="s">
        <v>40</v>
      </c>
      <c r="AK1064" s="31"/>
      <c r="AL1064" s="227"/>
      <c r="AM1064" s="227"/>
      <c r="AN1064" s="227"/>
      <c r="AO1064" s="53"/>
    </row>
    <row r="1065" spans="1:41" s="82" customFormat="1" ht="15" x14ac:dyDescent="0.25">
      <c r="A1065" s="3">
        <v>14</v>
      </c>
      <c r="B1065" s="23" t="s">
        <v>21</v>
      </c>
      <c r="C1065" s="23">
        <v>20</v>
      </c>
      <c r="D1065" s="161"/>
      <c r="E1065" s="23"/>
      <c r="F1065" s="23"/>
      <c r="G1065" s="23"/>
      <c r="H1065" s="23"/>
      <c r="I1065" s="23"/>
      <c r="J1065" s="23"/>
      <c r="K1065" s="23"/>
      <c r="L1065" s="23"/>
      <c r="M1065" s="23"/>
      <c r="N1065" s="161">
        <v>61400</v>
      </c>
      <c r="O1065" s="23"/>
      <c r="P1065" s="23"/>
      <c r="Q1065" s="36"/>
      <c r="R1065" s="36"/>
      <c r="S1065" s="23"/>
      <c r="T1065" s="23" t="s">
        <v>509</v>
      </c>
      <c r="U1065" s="23">
        <v>2.5</v>
      </c>
      <c r="V1065" s="23">
        <v>1490</v>
      </c>
      <c r="W1065" s="23">
        <v>3983</v>
      </c>
      <c r="X1065" s="23"/>
      <c r="Y1065" s="161">
        <v>3930</v>
      </c>
      <c r="Z1065" s="23"/>
      <c r="AA1065" s="23">
        <f>(U1065*V1065)+3000</f>
        <v>6725</v>
      </c>
      <c r="AB1065" s="23"/>
      <c r="AC1065" s="23">
        <v>62000</v>
      </c>
      <c r="AD1065" s="36">
        <f t="shared" si="326"/>
        <v>68725</v>
      </c>
      <c r="AE1065" s="36"/>
      <c r="AF1065" s="36"/>
      <c r="AG1065" s="23" t="s">
        <v>40</v>
      </c>
      <c r="AK1065" s="31"/>
      <c r="AL1065" s="227"/>
      <c r="AM1065" s="227"/>
      <c r="AN1065" s="227"/>
      <c r="AO1065" s="28"/>
    </row>
    <row r="1066" spans="1:41" ht="15" x14ac:dyDescent="0.25">
      <c r="A1066" s="3">
        <v>15</v>
      </c>
      <c r="B1066" s="3" t="s">
        <v>7</v>
      </c>
      <c r="C1066" s="3">
        <v>20</v>
      </c>
      <c r="D1066" s="17"/>
      <c r="E1066" s="3"/>
      <c r="F1066" s="3"/>
      <c r="G1066" s="3"/>
      <c r="H1066" s="3"/>
      <c r="I1066" s="3"/>
      <c r="J1066" s="3"/>
      <c r="K1066" s="3"/>
      <c r="L1066" s="3"/>
      <c r="M1066" s="3"/>
      <c r="N1066" s="161">
        <v>95000</v>
      </c>
      <c r="O1066" s="23"/>
      <c r="P1066" s="3"/>
      <c r="Q1066" s="42"/>
      <c r="R1066" s="42"/>
      <c r="S1066" s="3"/>
      <c r="T1066" s="3" t="s">
        <v>509</v>
      </c>
      <c r="U1066" s="3">
        <v>1.5</v>
      </c>
      <c r="V1066" s="3">
        <v>1491</v>
      </c>
      <c r="W1066" s="3">
        <v>3984</v>
      </c>
      <c r="X1066" s="3"/>
      <c r="Y1066" s="17">
        <v>3931</v>
      </c>
      <c r="Z1066" s="3"/>
      <c r="AA1066" s="136">
        <v>2237</v>
      </c>
      <c r="AB1066" s="3"/>
      <c r="AC1066" s="3">
        <v>95000</v>
      </c>
      <c r="AD1066" s="36">
        <f t="shared" si="326"/>
        <v>97237</v>
      </c>
      <c r="AE1066" s="36"/>
      <c r="AF1066" s="36"/>
      <c r="AG1066" s="3" t="s">
        <v>34</v>
      </c>
      <c r="AK1066" s="31"/>
      <c r="AL1066" s="227"/>
      <c r="AM1066" s="227"/>
      <c r="AN1066" s="227"/>
      <c r="AO1066" s="53"/>
    </row>
    <row r="1067" spans="1:41" ht="15" x14ac:dyDescent="0.25">
      <c r="A1067" s="3">
        <v>16</v>
      </c>
      <c r="B1067" s="3" t="s">
        <v>39</v>
      </c>
      <c r="C1067" s="3">
        <v>15</v>
      </c>
      <c r="D1067" s="17"/>
      <c r="E1067" s="3"/>
      <c r="F1067" s="3"/>
      <c r="G1067" s="3"/>
      <c r="H1067" s="3"/>
      <c r="I1067" s="3"/>
      <c r="J1067" s="3"/>
      <c r="K1067" s="3"/>
      <c r="L1067" s="3"/>
      <c r="M1067" s="3"/>
      <c r="N1067" s="161">
        <v>57100</v>
      </c>
      <c r="O1067" s="23"/>
      <c r="P1067" s="3"/>
      <c r="Q1067" s="42"/>
      <c r="R1067" s="42"/>
      <c r="S1067" s="3"/>
      <c r="T1067" s="3" t="s">
        <v>509</v>
      </c>
      <c r="U1067" s="3">
        <v>1</v>
      </c>
      <c r="V1067" s="3">
        <v>1194</v>
      </c>
      <c r="W1067" s="3">
        <v>3985</v>
      </c>
      <c r="X1067" s="3"/>
      <c r="Y1067" s="17">
        <v>3933</v>
      </c>
      <c r="Z1067" s="3"/>
      <c r="AA1067" s="3">
        <f>U1067*V1067</f>
        <v>1194</v>
      </c>
      <c r="AB1067" s="3"/>
      <c r="AC1067" s="23">
        <v>65000</v>
      </c>
      <c r="AD1067" s="36">
        <f t="shared" si="326"/>
        <v>66194</v>
      </c>
      <c r="AE1067" s="36"/>
      <c r="AF1067" s="36"/>
      <c r="AG1067" s="3" t="s">
        <v>40</v>
      </c>
      <c r="AK1067" s="31"/>
      <c r="AL1067" s="227"/>
      <c r="AM1067" s="227"/>
      <c r="AN1067" s="227"/>
      <c r="AO1067" s="53"/>
    </row>
    <row r="1068" spans="1:41" ht="15" x14ac:dyDescent="0.25">
      <c r="A1068" s="3">
        <v>17</v>
      </c>
      <c r="B1068" s="3" t="s">
        <v>33</v>
      </c>
      <c r="C1068" s="3">
        <v>15</v>
      </c>
      <c r="D1068" s="17"/>
      <c r="E1068" s="3"/>
      <c r="F1068" s="3"/>
      <c r="G1068" s="3"/>
      <c r="H1068" s="3"/>
      <c r="I1068" s="3"/>
      <c r="J1068" s="3"/>
      <c r="K1068" s="3"/>
      <c r="L1068" s="3"/>
      <c r="M1068" s="3"/>
      <c r="N1068" s="161">
        <v>16500</v>
      </c>
      <c r="O1068" s="23"/>
      <c r="P1068" s="3"/>
      <c r="Q1068" s="42"/>
      <c r="R1068" s="42"/>
      <c r="S1068" s="3"/>
      <c r="T1068" s="3" t="s">
        <v>510</v>
      </c>
      <c r="U1068" s="3">
        <v>1.9</v>
      </c>
      <c r="V1068" s="3">
        <v>1050</v>
      </c>
      <c r="W1068" s="3">
        <v>3986</v>
      </c>
      <c r="X1068" s="3"/>
      <c r="Y1068" s="17">
        <v>3934</v>
      </c>
      <c r="Z1068" s="3"/>
      <c r="AA1068" s="3">
        <f>U1068*V1068</f>
        <v>1995</v>
      </c>
      <c r="AB1068" s="3"/>
      <c r="AC1068" s="3">
        <v>16500</v>
      </c>
      <c r="AD1068" s="36">
        <f t="shared" si="326"/>
        <v>18495</v>
      </c>
      <c r="AE1068" s="36"/>
      <c r="AF1068" s="36"/>
      <c r="AG1068" s="3" t="s">
        <v>34</v>
      </c>
      <c r="AK1068" s="31"/>
      <c r="AL1068" s="227"/>
      <c r="AM1068" s="227"/>
      <c r="AN1068" s="227"/>
      <c r="AO1068" s="53"/>
    </row>
    <row r="1069" spans="1:41" ht="15" x14ac:dyDescent="0.25">
      <c r="A1069" s="3">
        <v>18</v>
      </c>
      <c r="B1069" s="3" t="s">
        <v>62</v>
      </c>
      <c r="C1069" s="3">
        <v>15</v>
      </c>
      <c r="D1069" s="17"/>
      <c r="E1069" s="3"/>
      <c r="F1069" s="3"/>
      <c r="G1069" s="3"/>
      <c r="H1069" s="3"/>
      <c r="I1069" s="3"/>
      <c r="J1069" s="3"/>
      <c r="K1069" s="3"/>
      <c r="L1069" s="3"/>
      <c r="M1069" s="3"/>
      <c r="N1069" s="161">
        <v>27600</v>
      </c>
      <c r="O1069" s="23"/>
      <c r="P1069" s="3"/>
      <c r="Q1069" s="42"/>
      <c r="R1069" s="42"/>
      <c r="S1069" s="3"/>
      <c r="T1069" s="3" t="s">
        <v>510</v>
      </c>
      <c r="U1069" s="3">
        <v>2</v>
      </c>
      <c r="V1069" s="3">
        <v>1032</v>
      </c>
      <c r="W1069" s="3">
        <v>3987</v>
      </c>
      <c r="X1069" s="3"/>
      <c r="Y1069" s="17">
        <v>3937</v>
      </c>
      <c r="Z1069" s="3"/>
      <c r="AA1069" s="3">
        <f t="shared" ref="AA1069:AA1075" si="328">U1069*V1069</f>
        <v>2064</v>
      </c>
      <c r="AB1069" s="3"/>
      <c r="AC1069" s="23">
        <v>23300</v>
      </c>
      <c r="AD1069" s="36">
        <f t="shared" si="326"/>
        <v>25364</v>
      </c>
      <c r="AE1069" s="36"/>
      <c r="AF1069" s="36"/>
      <c r="AG1069" s="3" t="s">
        <v>40</v>
      </c>
      <c r="AK1069" s="31"/>
      <c r="AL1069" s="227"/>
      <c r="AM1069" s="227"/>
      <c r="AN1069" s="227"/>
      <c r="AO1069" s="53"/>
    </row>
    <row r="1070" spans="1:41" ht="15" x14ac:dyDescent="0.25">
      <c r="A1070" s="3">
        <v>19</v>
      </c>
      <c r="B1070" s="3" t="s">
        <v>18</v>
      </c>
      <c r="C1070" s="3">
        <v>20</v>
      </c>
      <c r="D1070" s="17"/>
      <c r="E1070" s="3"/>
      <c r="F1070" s="3"/>
      <c r="G1070" s="3"/>
      <c r="H1070" s="3"/>
      <c r="I1070" s="3"/>
      <c r="J1070" s="3"/>
      <c r="K1070" s="3"/>
      <c r="L1070" s="3"/>
      <c r="M1070" s="3"/>
      <c r="N1070" s="161">
        <v>112539</v>
      </c>
      <c r="O1070" s="23"/>
      <c r="P1070" s="3"/>
      <c r="Q1070" s="42"/>
      <c r="R1070" s="42"/>
      <c r="S1070" s="3"/>
      <c r="T1070" s="3" t="s">
        <v>511</v>
      </c>
      <c r="U1070" s="3">
        <v>6.86</v>
      </c>
      <c r="V1070" s="3">
        <v>1402</v>
      </c>
      <c r="W1070" s="3">
        <v>3988</v>
      </c>
      <c r="X1070" s="3"/>
      <c r="Y1070" s="17">
        <v>3949</v>
      </c>
      <c r="Z1070" s="3"/>
      <c r="AA1070" s="3">
        <f t="shared" si="328"/>
        <v>9617.7200000000012</v>
      </c>
      <c r="AB1070" s="3"/>
      <c r="AC1070" s="3">
        <v>116500</v>
      </c>
      <c r="AD1070" s="36">
        <f t="shared" si="326"/>
        <v>126117.72</v>
      </c>
      <c r="AE1070" s="36"/>
      <c r="AF1070" s="36"/>
      <c r="AG1070" s="3" t="s">
        <v>40</v>
      </c>
      <c r="AK1070" s="31"/>
      <c r="AL1070" s="227"/>
      <c r="AM1070" s="227"/>
      <c r="AN1070" s="227"/>
      <c r="AO1070" s="53"/>
    </row>
    <row r="1071" spans="1:41" ht="15" x14ac:dyDescent="0.25">
      <c r="A1071" s="3">
        <v>20</v>
      </c>
      <c r="B1071" s="3" t="s">
        <v>15</v>
      </c>
      <c r="C1071" s="3">
        <v>20</v>
      </c>
      <c r="D1071" s="17"/>
      <c r="E1071" s="3"/>
      <c r="F1071" s="3"/>
      <c r="G1071" s="3"/>
      <c r="H1071" s="3"/>
      <c r="I1071" s="3"/>
      <c r="J1071" s="3"/>
      <c r="K1071" s="3"/>
      <c r="L1071" s="3"/>
      <c r="M1071" s="3"/>
      <c r="N1071" s="161"/>
      <c r="O1071" s="23"/>
      <c r="P1071" s="3"/>
      <c r="Q1071" s="42"/>
      <c r="R1071" s="42"/>
      <c r="S1071" s="3"/>
      <c r="T1071" s="3" t="s">
        <v>512</v>
      </c>
      <c r="U1071" s="3">
        <v>1</v>
      </c>
      <c r="V1071" s="3">
        <v>1358</v>
      </c>
      <c r="W1071" s="3">
        <v>3989</v>
      </c>
      <c r="X1071" s="3"/>
      <c r="Y1071" s="17">
        <v>3955</v>
      </c>
      <c r="Z1071" s="3"/>
      <c r="AA1071" s="3">
        <f t="shared" si="328"/>
        <v>1358</v>
      </c>
      <c r="AB1071" s="3"/>
      <c r="AC1071" s="3">
        <v>54500</v>
      </c>
      <c r="AD1071" s="36">
        <f t="shared" si="326"/>
        <v>55858</v>
      </c>
      <c r="AE1071" s="36"/>
      <c r="AF1071" s="36"/>
      <c r="AG1071" s="3" t="s">
        <v>40</v>
      </c>
      <c r="AK1071" s="31"/>
      <c r="AL1071" s="227"/>
      <c r="AM1071" s="227"/>
      <c r="AN1071" s="227"/>
      <c r="AO1071" s="53"/>
    </row>
    <row r="1072" spans="1:41" ht="15" x14ac:dyDescent="0.25">
      <c r="A1072" s="3">
        <v>21</v>
      </c>
      <c r="B1072" s="3" t="s">
        <v>38</v>
      </c>
      <c r="C1072" s="3">
        <v>9</v>
      </c>
      <c r="D1072" s="17"/>
      <c r="E1072" s="3"/>
      <c r="F1072" s="3"/>
      <c r="G1072" s="3"/>
      <c r="H1072" s="3"/>
      <c r="I1072" s="3"/>
      <c r="J1072" s="3"/>
      <c r="K1072" s="3"/>
      <c r="L1072" s="3"/>
      <c r="M1072" s="3"/>
      <c r="N1072" s="161"/>
      <c r="O1072" s="23"/>
      <c r="P1072" s="3"/>
      <c r="Q1072" s="42"/>
      <c r="R1072" s="42"/>
      <c r="S1072" s="3"/>
      <c r="T1072" s="3" t="s">
        <v>512</v>
      </c>
      <c r="U1072" s="3">
        <v>1.5</v>
      </c>
      <c r="V1072" s="3">
        <v>618</v>
      </c>
      <c r="W1072" s="3">
        <v>4040</v>
      </c>
      <c r="X1072" s="3"/>
      <c r="Y1072" s="17">
        <v>3956</v>
      </c>
      <c r="Z1072" s="3"/>
      <c r="AA1072" s="3">
        <f t="shared" si="328"/>
        <v>927</v>
      </c>
      <c r="AB1072" s="3"/>
      <c r="AC1072" s="3">
        <v>9000</v>
      </c>
      <c r="AD1072" s="36">
        <f t="shared" si="326"/>
        <v>9927</v>
      </c>
      <c r="AE1072" s="36"/>
      <c r="AF1072" s="36"/>
      <c r="AG1072" s="3" t="s">
        <v>3</v>
      </c>
      <c r="AK1072" s="31"/>
      <c r="AL1072" s="227"/>
      <c r="AM1072" s="227"/>
      <c r="AN1072" s="227"/>
      <c r="AO1072" s="53"/>
    </row>
    <row r="1073" spans="1:41" s="82" customFormat="1" ht="15" x14ac:dyDescent="0.25">
      <c r="A1073" s="3">
        <v>22</v>
      </c>
      <c r="B1073" s="23" t="s">
        <v>14</v>
      </c>
      <c r="C1073" s="23">
        <v>20</v>
      </c>
      <c r="D1073" s="161"/>
      <c r="E1073" s="23"/>
      <c r="F1073" s="23"/>
      <c r="G1073" s="23"/>
      <c r="H1073" s="23"/>
      <c r="I1073" s="23"/>
      <c r="J1073" s="23"/>
      <c r="K1073" s="23"/>
      <c r="L1073" s="23"/>
      <c r="M1073" s="23"/>
      <c r="N1073" s="161"/>
      <c r="O1073" s="23"/>
      <c r="P1073" s="23"/>
      <c r="Q1073" s="36"/>
      <c r="R1073" s="36"/>
      <c r="S1073" s="23"/>
      <c r="T1073" s="23" t="s">
        <v>513</v>
      </c>
      <c r="U1073" s="23">
        <v>0</v>
      </c>
      <c r="V1073" s="23">
        <v>1324</v>
      </c>
      <c r="W1073" s="23">
        <v>4041</v>
      </c>
      <c r="X1073" s="23"/>
      <c r="Y1073" s="161">
        <v>3957</v>
      </c>
      <c r="Z1073" s="23"/>
      <c r="AA1073" s="23">
        <f t="shared" si="328"/>
        <v>0</v>
      </c>
      <c r="AB1073" s="23"/>
      <c r="AC1073" s="23">
        <v>49000</v>
      </c>
      <c r="AD1073" s="36">
        <f t="shared" si="326"/>
        <v>49000</v>
      </c>
      <c r="AE1073" s="36"/>
      <c r="AF1073" s="36"/>
      <c r="AG1073" s="23" t="s">
        <v>40</v>
      </c>
      <c r="AK1073" s="32"/>
      <c r="AL1073" s="227"/>
      <c r="AM1073" s="227"/>
      <c r="AN1073" s="227"/>
      <c r="AO1073" s="28"/>
    </row>
    <row r="1074" spans="1:41" ht="15" x14ac:dyDescent="0.25">
      <c r="A1074" s="3">
        <v>23</v>
      </c>
      <c r="B1074" s="3" t="s">
        <v>16</v>
      </c>
      <c r="C1074" s="3">
        <v>20</v>
      </c>
      <c r="D1074" s="17"/>
      <c r="E1074" s="3"/>
      <c r="F1074" s="3"/>
      <c r="G1074" s="3"/>
      <c r="H1074" s="3"/>
      <c r="I1074" s="3"/>
      <c r="J1074" s="3"/>
      <c r="K1074" s="3"/>
      <c r="L1074" s="3"/>
      <c r="M1074" s="3"/>
      <c r="N1074" s="161"/>
      <c r="O1074" s="23"/>
      <c r="P1074" s="3"/>
      <c r="Q1074" s="42"/>
      <c r="R1074" s="42"/>
      <c r="S1074" s="3"/>
      <c r="T1074" s="3" t="s">
        <v>514</v>
      </c>
      <c r="U1074" s="3">
        <v>3.25</v>
      </c>
      <c r="V1074" s="3">
        <v>1791</v>
      </c>
      <c r="W1074" s="3">
        <v>4042</v>
      </c>
      <c r="X1074" s="3"/>
      <c r="Y1074" s="17">
        <v>3964</v>
      </c>
      <c r="Z1074" s="3"/>
      <c r="AA1074" s="3">
        <f t="shared" si="328"/>
        <v>5820.75</v>
      </c>
      <c r="AB1074" s="3"/>
      <c r="AC1074" s="3">
        <v>72500</v>
      </c>
      <c r="AD1074" s="36">
        <f t="shared" si="326"/>
        <v>78320.75</v>
      </c>
      <c r="AE1074" s="36"/>
      <c r="AF1074" s="36"/>
      <c r="AG1074" s="3" t="s">
        <v>40</v>
      </c>
      <c r="AK1074" s="31"/>
      <c r="AL1074" s="227"/>
      <c r="AM1074" s="227"/>
      <c r="AN1074" s="227"/>
      <c r="AO1074" s="53"/>
    </row>
    <row r="1075" spans="1:41" ht="15" x14ac:dyDescent="0.25">
      <c r="A1075" s="3">
        <v>24</v>
      </c>
      <c r="B1075" s="3" t="s">
        <v>7</v>
      </c>
      <c r="C1075" s="3">
        <v>20</v>
      </c>
      <c r="D1075" s="17"/>
      <c r="E1075" s="3"/>
      <c r="F1075" s="3"/>
      <c r="G1075" s="3"/>
      <c r="H1075" s="3"/>
      <c r="I1075" s="3"/>
      <c r="J1075" s="3"/>
      <c r="K1075" s="3"/>
      <c r="L1075" s="3"/>
      <c r="M1075" s="3"/>
      <c r="N1075" s="161"/>
      <c r="O1075" s="23"/>
      <c r="P1075" s="3"/>
      <c r="Q1075" s="42"/>
      <c r="R1075" s="42"/>
      <c r="S1075" s="3"/>
      <c r="T1075" s="3" t="s">
        <v>514</v>
      </c>
      <c r="U1075" s="3">
        <v>1.5</v>
      </c>
      <c r="V1075" s="3">
        <v>1707</v>
      </c>
      <c r="W1075" s="3">
        <v>4043</v>
      </c>
      <c r="X1075" s="3"/>
      <c r="Y1075" s="17">
        <v>3965</v>
      </c>
      <c r="Z1075" s="3"/>
      <c r="AA1075" s="3">
        <f t="shared" si="328"/>
        <v>2560.5</v>
      </c>
      <c r="AB1075" s="3"/>
      <c r="AC1075" s="3">
        <v>95000</v>
      </c>
      <c r="AD1075" s="36">
        <f t="shared" si="326"/>
        <v>97560.5</v>
      </c>
      <c r="AE1075" s="36"/>
      <c r="AF1075" s="36"/>
      <c r="AG1075" s="3" t="s">
        <v>34</v>
      </c>
      <c r="AK1075" s="31"/>
      <c r="AL1075" s="227"/>
      <c r="AM1075" s="227"/>
      <c r="AN1075" s="227"/>
      <c r="AO1075" s="53"/>
    </row>
    <row r="1076" spans="1:41" ht="15" x14ac:dyDescent="0.25">
      <c r="A1076" s="3">
        <v>25</v>
      </c>
      <c r="B1076" s="3" t="s">
        <v>94</v>
      </c>
      <c r="C1076" s="3">
        <v>20</v>
      </c>
      <c r="D1076" s="17"/>
      <c r="E1076" s="3"/>
      <c r="F1076" s="3"/>
      <c r="G1076" s="3"/>
      <c r="H1076" s="3"/>
      <c r="I1076" s="3"/>
      <c r="J1076" s="3"/>
      <c r="K1076" s="3"/>
      <c r="L1076" s="3"/>
      <c r="M1076" s="3"/>
      <c r="N1076" s="161"/>
      <c r="O1076" s="23"/>
      <c r="P1076" s="3"/>
      <c r="Q1076" s="42"/>
      <c r="R1076" s="42"/>
      <c r="S1076" s="3"/>
      <c r="T1076" s="3" t="s">
        <v>515</v>
      </c>
      <c r="U1076" s="3">
        <v>2.5</v>
      </c>
      <c r="V1076" s="3">
        <v>1722</v>
      </c>
      <c r="W1076" s="3">
        <v>4044</v>
      </c>
      <c r="X1076" s="3"/>
      <c r="Y1076" s="17">
        <v>3970</v>
      </c>
      <c r="Z1076" s="3"/>
      <c r="AA1076" s="3">
        <f>(U1076*V1076)+3000</f>
        <v>7305</v>
      </c>
      <c r="AB1076" s="3"/>
      <c r="AC1076" s="3">
        <v>62000</v>
      </c>
      <c r="AD1076" s="36">
        <f t="shared" si="326"/>
        <v>69305</v>
      </c>
      <c r="AE1076" s="36"/>
      <c r="AF1076" s="36"/>
      <c r="AG1076" s="3" t="s">
        <v>40</v>
      </c>
      <c r="AK1076" s="31"/>
      <c r="AL1076" s="227"/>
      <c r="AM1076" s="227"/>
      <c r="AN1076" s="227"/>
      <c r="AO1076" s="53"/>
    </row>
    <row r="1077" spans="1:41" ht="15" x14ac:dyDescent="0.25">
      <c r="A1077" s="3">
        <v>26</v>
      </c>
      <c r="B1077" s="3" t="s">
        <v>13</v>
      </c>
      <c r="C1077" s="3">
        <v>20</v>
      </c>
      <c r="D1077" s="17"/>
      <c r="E1077" s="3"/>
      <c r="F1077" s="3"/>
      <c r="G1077" s="3"/>
      <c r="H1077" s="3"/>
      <c r="I1077" s="3"/>
      <c r="J1077" s="3"/>
      <c r="K1077" s="3"/>
      <c r="L1077" s="3"/>
      <c r="M1077" s="3"/>
      <c r="N1077" s="161"/>
      <c r="O1077" s="23"/>
      <c r="P1077" s="3"/>
      <c r="Q1077" s="42"/>
      <c r="R1077" s="42"/>
      <c r="S1077" s="3"/>
      <c r="T1077" s="3" t="s">
        <v>515</v>
      </c>
      <c r="U1077" s="3">
        <v>1</v>
      </c>
      <c r="V1077" s="3">
        <v>1364</v>
      </c>
      <c r="W1077" s="3">
        <v>4045</v>
      </c>
      <c r="X1077" s="3"/>
      <c r="Y1077" s="17">
        <v>3971</v>
      </c>
      <c r="Z1077" s="3"/>
      <c r="AA1077" s="3">
        <v>1364</v>
      </c>
      <c r="AB1077" s="3"/>
      <c r="AC1077" s="3">
        <v>40000</v>
      </c>
      <c r="AD1077" s="36">
        <f t="shared" si="326"/>
        <v>41364</v>
      </c>
      <c r="AE1077" s="36"/>
      <c r="AF1077" s="36"/>
      <c r="AG1077" s="3" t="s">
        <v>40</v>
      </c>
      <c r="AK1077" s="31"/>
      <c r="AL1077" s="227"/>
      <c r="AM1077" s="227"/>
      <c r="AN1077" s="227"/>
      <c r="AO1077" s="53"/>
    </row>
    <row r="1078" spans="1:41" ht="15" x14ac:dyDescent="0.25">
      <c r="A1078" s="3">
        <v>27</v>
      </c>
      <c r="B1078" s="3" t="s">
        <v>22</v>
      </c>
      <c r="C1078" s="3">
        <v>20</v>
      </c>
      <c r="D1078" s="17"/>
      <c r="E1078" s="3"/>
      <c r="F1078" s="3"/>
      <c r="G1078" s="3"/>
      <c r="H1078" s="3"/>
      <c r="I1078" s="3"/>
      <c r="J1078" s="3"/>
      <c r="K1078" s="3"/>
      <c r="L1078" s="3"/>
      <c r="M1078" s="3"/>
      <c r="N1078" s="161"/>
      <c r="O1078" s="23"/>
      <c r="P1078" s="3"/>
      <c r="Q1078" s="42"/>
      <c r="R1078" s="42"/>
      <c r="S1078" s="3"/>
      <c r="T1078" s="3" t="s">
        <v>515</v>
      </c>
      <c r="U1078" s="3">
        <v>1.25</v>
      </c>
      <c r="V1078" s="3">
        <v>1468</v>
      </c>
      <c r="W1078" s="3">
        <v>4046</v>
      </c>
      <c r="X1078" s="3"/>
      <c r="Y1078" s="17">
        <v>3972</v>
      </c>
      <c r="Z1078" s="3"/>
      <c r="AA1078" s="3">
        <v>1835</v>
      </c>
      <c r="AB1078" s="3"/>
      <c r="AC1078" s="3">
        <v>56000</v>
      </c>
      <c r="AD1078" s="36">
        <f t="shared" si="326"/>
        <v>57835</v>
      </c>
      <c r="AE1078" s="36"/>
      <c r="AF1078" s="36"/>
      <c r="AG1078" s="3" t="s">
        <v>40</v>
      </c>
      <c r="AK1078" s="31"/>
      <c r="AL1078" s="227"/>
      <c r="AM1078" s="227"/>
      <c r="AN1078" s="227"/>
      <c r="AO1078" s="53"/>
    </row>
    <row r="1079" spans="1:41" ht="15" x14ac:dyDescent="0.25">
      <c r="A1079" s="3">
        <v>28</v>
      </c>
      <c r="B1079" s="3" t="s">
        <v>7</v>
      </c>
      <c r="C1079" s="3">
        <v>20</v>
      </c>
      <c r="D1079" s="17"/>
      <c r="E1079" s="3"/>
      <c r="F1079" s="3"/>
      <c r="G1079" s="3"/>
      <c r="H1079" s="3"/>
      <c r="I1079" s="3"/>
      <c r="J1079" s="3"/>
      <c r="K1079" s="3"/>
      <c r="L1079" s="3"/>
      <c r="M1079" s="3"/>
      <c r="N1079" s="161"/>
      <c r="O1079" s="23"/>
      <c r="P1079" s="3"/>
      <c r="Q1079" s="42"/>
      <c r="R1079" s="42"/>
      <c r="S1079" s="3"/>
      <c r="T1079" s="3" t="s">
        <v>515</v>
      </c>
      <c r="U1079" s="3">
        <v>1.5</v>
      </c>
      <c r="V1079" s="3">
        <v>1770</v>
      </c>
      <c r="W1079" s="3">
        <v>3970</v>
      </c>
      <c r="X1079" s="3"/>
      <c r="Y1079" s="17">
        <v>4047</v>
      </c>
      <c r="Z1079" s="3"/>
      <c r="AA1079" s="3">
        <f t="shared" ref="AA1079:AA1089" si="329">U1079*V1079</f>
        <v>2655</v>
      </c>
      <c r="AB1079" s="3"/>
      <c r="AC1079" s="3">
        <v>95000</v>
      </c>
      <c r="AD1079" s="36">
        <f t="shared" si="326"/>
        <v>97655</v>
      </c>
      <c r="AE1079" s="36"/>
      <c r="AF1079" s="36"/>
      <c r="AG1079" s="3" t="s">
        <v>34</v>
      </c>
      <c r="AK1079" s="31"/>
      <c r="AL1079" s="227"/>
      <c r="AM1079" s="227"/>
      <c r="AN1079" s="227"/>
      <c r="AO1079" s="53"/>
    </row>
    <row r="1080" spans="1:41" ht="15" x14ac:dyDescent="0.25">
      <c r="A1080" s="3">
        <v>29</v>
      </c>
      <c r="B1080" s="3" t="s">
        <v>35</v>
      </c>
      <c r="C1080" s="3">
        <v>9</v>
      </c>
      <c r="D1080" s="17"/>
      <c r="E1080" s="3"/>
      <c r="F1080" s="3"/>
      <c r="G1080" s="3"/>
      <c r="H1080" s="3"/>
      <c r="I1080" s="3"/>
      <c r="J1080" s="3"/>
      <c r="K1080" s="3"/>
      <c r="L1080" s="3"/>
      <c r="M1080" s="3"/>
      <c r="N1080" s="161"/>
      <c r="O1080" s="23"/>
      <c r="P1080" s="3"/>
      <c r="Q1080" s="42"/>
      <c r="R1080" s="42"/>
      <c r="S1080" s="3"/>
      <c r="T1080" s="3" t="s">
        <v>516</v>
      </c>
      <c r="U1080" s="3">
        <v>1.25</v>
      </c>
      <c r="V1080" s="3">
        <v>637</v>
      </c>
      <c r="W1080" s="3">
        <v>4048</v>
      </c>
      <c r="X1080" s="3"/>
      <c r="Y1080" s="17">
        <v>4035</v>
      </c>
      <c r="Z1080" s="3"/>
      <c r="AA1080" s="3">
        <f t="shared" si="329"/>
        <v>796.25</v>
      </c>
      <c r="AB1080" s="3"/>
      <c r="AC1080" s="23">
        <v>8500</v>
      </c>
      <c r="AD1080" s="36">
        <f t="shared" si="326"/>
        <v>9296.25</v>
      </c>
      <c r="AE1080" s="36"/>
      <c r="AF1080" s="36"/>
      <c r="AG1080" s="3" t="s">
        <v>40</v>
      </c>
      <c r="AK1080" s="31"/>
      <c r="AL1080" s="227"/>
      <c r="AM1080" s="227"/>
      <c r="AN1080" s="227"/>
      <c r="AO1080" s="53"/>
    </row>
    <row r="1081" spans="1:41" ht="15" x14ac:dyDescent="0.25">
      <c r="A1081" s="3">
        <v>30</v>
      </c>
      <c r="B1081" s="3" t="s">
        <v>7</v>
      </c>
      <c r="C1081" s="3">
        <v>20</v>
      </c>
      <c r="D1081" s="17"/>
      <c r="E1081" s="3"/>
      <c r="F1081" s="3"/>
      <c r="G1081" s="3"/>
      <c r="H1081" s="3"/>
      <c r="I1081" s="3"/>
      <c r="J1081" s="3"/>
      <c r="K1081" s="3"/>
      <c r="L1081" s="3"/>
      <c r="M1081" s="3"/>
      <c r="N1081" s="161"/>
      <c r="O1081" s="23"/>
      <c r="P1081" s="3"/>
      <c r="Q1081" s="42"/>
      <c r="R1081" s="42"/>
      <c r="S1081" s="3"/>
      <c r="T1081" s="3" t="s">
        <v>517</v>
      </c>
      <c r="U1081" s="3">
        <v>1.5</v>
      </c>
      <c r="V1081" s="3">
        <v>1540</v>
      </c>
      <c r="W1081" s="3">
        <v>4049</v>
      </c>
      <c r="X1081" s="3"/>
      <c r="Y1081" s="17">
        <v>3993</v>
      </c>
      <c r="Z1081" s="3"/>
      <c r="AA1081" s="3">
        <f t="shared" si="329"/>
        <v>2310</v>
      </c>
      <c r="AB1081" s="3"/>
      <c r="AC1081" s="3">
        <v>95000</v>
      </c>
      <c r="AD1081" s="36">
        <f t="shared" si="326"/>
        <v>97310</v>
      </c>
      <c r="AE1081" s="36"/>
      <c r="AF1081" s="36"/>
      <c r="AG1081" s="3" t="s">
        <v>34</v>
      </c>
      <c r="AK1081" s="31"/>
      <c r="AL1081" s="227"/>
      <c r="AM1081" s="227"/>
      <c r="AN1081" s="227"/>
      <c r="AO1081" s="53"/>
    </row>
    <row r="1082" spans="1:41" ht="15" x14ac:dyDescent="0.25">
      <c r="A1082" s="3">
        <v>31</v>
      </c>
      <c r="B1082" s="3" t="s">
        <v>26</v>
      </c>
      <c r="C1082" s="3">
        <v>20</v>
      </c>
      <c r="D1082" s="17"/>
      <c r="E1082" s="3"/>
      <c r="F1082" s="3"/>
      <c r="G1082" s="3"/>
      <c r="H1082" s="3"/>
      <c r="I1082" s="3"/>
      <c r="J1082" s="3"/>
      <c r="K1082" s="3"/>
      <c r="L1082" s="3"/>
      <c r="M1082" s="3"/>
      <c r="N1082" s="161"/>
      <c r="O1082" s="23"/>
      <c r="P1082" s="3"/>
      <c r="Q1082" s="42"/>
      <c r="R1082" s="42"/>
      <c r="S1082" s="3"/>
      <c r="T1082" s="3" t="s">
        <v>517</v>
      </c>
      <c r="U1082" s="3">
        <v>3</v>
      </c>
      <c r="V1082" s="3">
        <v>1373</v>
      </c>
      <c r="W1082" s="3">
        <v>4060</v>
      </c>
      <c r="X1082" s="3"/>
      <c r="Y1082" s="17">
        <v>3994</v>
      </c>
      <c r="Z1082" s="3"/>
      <c r="AA1082" s="3">
        <f t="shared" si="329"/>
        <v>4119</v>
      </c>
      <c r="AB1082" s="3"/>
      <c r="AC1082" s="3">
        <v>53500</v>
      </c>
      <c r="AD1082" s="36">
        <f t="shared" si="326"/>
        <v>57619</v>
      </c>
      <c r="AE1082" s="36"/>
      <c r="AF1082" s="36"/>
      <c r="AG1082" s="3" t="s">
        <v>40</v>
      </c>
      <c r="AK1082" s="31"/>
      <c r="AL1082" s="227"/>
      <c r="AM1082" s="227"/>
      <c r="AN1082" s="227"/>
      <c r="AO1082" s="53"/>
    </row>
    <row r="1083" spans="1:41" ht="15" x14ac:dyDescent="0.25">
      <c r="A1083" s="3">
        <v>32</v>
      </c>
      <c r="B1083" s="3" t="s">
        <v>18</v>
      </c>
      <c r="C1083" s="3">
        <v>20</v>
      </c>
      <c r="D1083" s="17"/>
      <c r="E1083" s="3"/>
      <c r="F1083" s="3"/>
      <c r="G1083" s="3"/>
      <c r="H1083" s="3"/>
      <c r="I1083" s="3"/>
      <c r="J1083" s="3"/>
      <c r="K1083" s="3"/>
      <c r="L1083" s="3"/>
      <c r="M1083" s="3"/>
      <c r="N1083" s="161"/>
      <c r="O1083" s="23"/>
      <c r="P1083" s="3"/>
      <c r="Q1083" s="42"/>
      <c r="R1083" s="42"/>
      <c r="S1083" s="3"/>
      <c r="T1083" s="3" t="s">
        <v>518</v>
      </c>
      <c r="U1083" s="3">
        <v>6.86</v>
      </c>
      <c r="V1083" s="3">
        <v>1418</v>
      </c>
      <c r="W1083" s="3">
        <v>4061</v>
      </c>
      <c r="X1083" s="3"/>
      <c r="Y1083" s="17">
        <v>3998</v>
      </c>
      <c r="Z1083" s="3"/>
      <c r="AA1083" s="3">
        <f t="shared" si="329"/>
        <v>9727.48</v>
      </c>
      <c r="AB1083" s="3"/>
      <c r="AC1083" s="3">
        <v>112500</v>
      </c>
      <c r="AD1083" s="36">
        <f t="shared" si="326"/>
        <v>122227.48</v>
      </c>
      <c r="AE1083" s="36"/>
      <c r="AF1083" s="36"/>
      <c r="AG1083" s="3" t="s">
        <v>34</v>
      </c>
      <c r="AK1083" s="31"/>
      <c r="AL1083" s="227"/>
      <c r="AM1083" s="227"/>
      <c r="AN1083" s="227"/>
      <c r="AO1083" s="53"/>
    </row>
    <row r="1084" spans="1:41" ht="15" x14ac:dyDescent="0.25">
      <c r="A1084" s="3">
        <v>33</v>
      </c>
      <c r="B1084" s="3" t="s">
        <v>17</v>
      </c>
      <c r="C1084" s="3">
        <v>20</v>
      </c>
      <c r="D1084" s="17"/>
      <c r="E1084" s="3"/>
      <c r="F1084" s="3"/>
      <c r="G1084" s="3"/>
      <c r="H1084" s="3"/>
      <c r="I1084" s="3"/>
      <c r="J1084" s="3"/>
      <c r="K1084" s="3"/>
      <c r="L1084" s="3"/>
      <c r="M1084" s="3"/>
      <c r="N1084" s="161"/>
      <c r="O1084" s="23"/>
      <c r="P1084" s="3"/>
      <c r="Q1084" s="42"/>
      <c r="R1084" s="42"/>
      <c r="S1084" s="3"/>
      <c r="T1084" s="3" t="s">
        <v>519</v>
      </c>
      <c r="U1084" s="3">
        <v>1</v>
      </c>
      <c r="V1084" s="3">
        <v>1490</v>
      </c>
      <c r="W1084" s="3">
        <v>4062</v>
      </c>
      <c r="X1084" s="3"/>
      <c r="Y1084" s="17">
        <v>4005</v>
      </c>
      <c r="Z1084" s="3"/>
      <c r="AA1084" s="3">
        <f t="shared" si="329"/>
        <v>1490</v>
      </c>
      <c r="AB1084" s="3"/>
      <c r="AC1084" s="3">
        <v>33500</v>
      </c>
      <c r="AD1084" s="36">
        <f t="shared" si="326"/>
        <v>34990</v>
      </c>
      <c r="AE1084" s="36"/>
      <c r="AF1084" s="36"/>
      <c r="AG1084" s="3" t="s">
        <v>40</v>
      </c>
      <c r="AK1084" s="31"/>
      <c r="AL1084" s="227"/>
      <c r="AM1084" s="227"/>
      <c r="AN1084" s="227"/>
      <c r="AO1084" s="53"/>
    </row>
    <row r="1085" spans="1:41" ht="15" x14ac:dyDescent="0.25">
      <c r="A1085" s="3">
        <v>34</v>
      </c>
      <c r="B1085" s="3" t="s">
        <v>19</v>
      </c>
      <c r="C1085" s="3">
        <v>20</v>
      </c>
      <c r="D1085" s="17"/>
      <c r="E1085" s="3"/>
      <c r="F1085" s="3"/>
      <c r="G1085" s="3"/>
      <c r="H1085" s="3"/>
      <c r="I1085" s="3"/>
      <c r="J1085" s="3"/>
      <c r="K1085" s="3"/>
      <c r="L1085" s="3"/>
      <c r="M1085" s="3"/>
      <c r="N1085" s="161"/>
      <c r="O1085" s="23"/>
      <c r="P1085" s="3"/>
      <c r="Q1085" s="42"/>
      <c r="R1085" s="42"/>
      <c r="S1085" s="3"/>
      <c r="T1085" s="3" t="s">
        <v>519</v>
      </c>
      <c r="U1085" s="3">
        <v>1</v>
      </c>
      <c r="V1085" s="3">
        <v>1475</v>
      </c>
      <c r="W1085" s="3">
        <v>4063</v>
      </c>
      <c r="X1085" s="3"/>
      <c r="Y1085" s="17">
        <v>4006</v>
      </c>
      <c r="Z1085" s="3"/>
      <c r="AA1085" s="3">
        <f t="shared" si="329"/>
        <v>1475</v>
      </c>
      <c r="AB1085" s="3"/>
      <c r="AC1085" s="3">
        <v>31500</v>
      </c>
      <c r="AD1085" s="36">
        <f t="shared" si="326"/>
        <v>32975</v>
      </c>
      <c r="AE1085" s="36"/>
      <c r="AF1085" s="36"/>
      <c r="AG1085" s="3" t="s">
        <v>40</v>
      </c>
      <c r="AK1085" s="31"/>
      <c r="AL1085" s="227"/>
      <c r="AM1085" s="227"/>
      <c r="AN1085" s="227"/>
      <c r="AO1085" s="53"/>
    </row>
    <row r="1086" spans="1:41" ht="15" x14ac:dyDescent="0.25">
      <c r="A1086" s="3">
        <v>35</v>
      </c>
      <c r="B1086" s="3" t="s">
        <v>16</v>
      </c>
      <c r="C1086" s="3">
        <v>15</v>
      </c>
      <c r="D1086" s="17"/>
      <c r="E1086" s="3"/>
      <c r="F1086" s="3"/>
      <c r="G1086" s="3"/>
      <c r="H1086" s="3"/>
      <c r="I1086" s="3"/>
      <c r="J1086" s="3"/>
      <c r="K1086" s="3"/>
      <c r="L1086" s="3"/>
      <c r="M1086" s="3"/>
      <c r="N1086" s="161"/>
      <c r="O1086" s="23"/>
      <c r="P1086" s="3"/>
      <c r="Q1086" s="42"/>
      <c r="R1086" s="42"/>
      <c r="S1086" s="3"/>
      <c r="T1086" s="3" t="s">
        <v>519</v>
      </c>
      <c r="U1086" s="3">
        <v>3.25</v>
      </c>
      <c r="V1086" s="3">
        <v>1341</v>
      </c>
      <c r="W1086" s="23">
        <v>4070</v>
      </c>
      <c r="X1086" s="3"/>
      <c r="Y1086" s="17">
        <v>4007</v>
      </c>
      <c r="Z1086" s="3"/>
      <c r="AA1086" s="3">
        <f t="shared" si="329"/>
        <v>4358.25</v>
      </c>
      <c r="AB1086" s="3"/>
      <c r="AC1086" s="3">
        <v>64000</v>
      </c>
      <c r="AD1086" s="36">
        <f t="shared" si="326"/>
        <v>68358.25</v>
      </c>
      <c r="AE1086" s="36"/>
      <c r="AF1086" s="36"/>
      <c r="AG1086" s="3" t="s">
        <v>3</v>
      </c>
      <c r="AK1086" s="31"/>
      <c r="AL1086" s="227"/>
      <c r="AM1086" s="227"/>
      <c r="AN1086" s="227"/>
      <c r="AO1086" s="53"/>
    </row>
    <row r="1087" spans="1:41" ht="15" x14ac:dyDescent="0.25">
      <c r="A1087" s="3">
        <v>36</v>
      </c>
      <c r="B1087" s="3" t="s">
        <v>65</v>
      </c>
      <c r="C1087" s="3">
        <v>15</v>
      </c>
      <c r="D1087" s="17"/>
      <c r="E1087" s="3"/>
      <c r="F1087" s="3"/>
      <c r="G1087" s="3"/>
      <c r="H1087" s="3"/>
      <c r="I1087" s="3"/>
      <c r="J1087" s="3"/>
      <c r="K1087" s="3"/>
      <c r="L1087" s="3"/>
      <c r="M1087" s="3"/>
      <c r="N1087" s="161"/>
      <c r="O1087" s="23"/>
      <c r="P1087" s="3"/>
      <c r="Q1087" s="42"/>
      <c r="R1087" s="42"/>
      <c r="S1087" s="3"/>
      <c r="T1087" s="3" t="s">
        <v>519</v>
      </c>
      <c r="U1087" s="3">
        <v>1.9</v>
      </c>
      <c r="V1087" s="3">
        <v>993</v>
      </c>
      <c r="W1087" s="3">
        <v>4071</v>
      </c>
      <c r="X1087" s="3"/>
      <c r="Y1087" s="17">
        <v>4008</v>
      </c>
      <c r="Z1087" s="3"/>
      <c r="AA1087" s="3">
        <f t="shared" si="329"/>
        <v>1886.6999999999998</v>
      </c>
      <c r="AB1087" s="3"/>
      <c r="AC1087" s="23">
        <v>38000</v>
      </c>
      <c r="AD1087" s="36">
        <f t="shared" si="326"/>
        <v>39886.699999999997</v>
      </c>
      <c r="AE1087" s="36"/>
      <c r="AF1087" s="36"/>
      <c r="AG1087" s="3" t="s">
        <v>40</v>
      </c>
      <c r="AK1087" s="31"/>
      <c r="AL1087" s="227"/>
      <c r="AM1087" s="227"/>
      <c r="AN1087" s="227"/>
      <c r="AO1087" s="53"/>
    </row>
    <row r="1088" spans="1:41" ht="15" x14ac:dyDescent="0.25">
      <c r="A1088" s="3">
        <v>37</v>
      </c>
      <c r="B1088" s="3" t="s">
        <v>31</v>
      </c>
      <c r="C1088" s="3">
        <v>20</v>
      </c>
      <c r="D1088" s="17"/>
      <c r="E1088" s="3"/>
      <c r="F1088" s="3"/>
      <c r="G1088" s="3"/>
      <c r="H1088" s="3"/>
      <c r="I1088" s="3"/>
      <c r="J1088" s="3"/>
      <c r="K1088" s="3"/>
      <c r="L1088" s="3"/>
      <c r="M1088" s="3"/>
      <c r="N1088" s="161"/>
      <c r="O1088" s="23"/>
      <c r="P1088" s="3"/>
      <c r="Q1088" s="42"/>
      <c r="R1088" s="42"/>
      <c r="S1088" s="3"/>
      <c r="T1088" s="3" t="s">
        <v>520</v>
      </c>
      <c r="U1088" s="3">
        <v>1</v>
      </c>
      <c r="V1088" s="3">
        <v>1304</v>
      </c>
      <c r="W1088" s="3">
        <v>4072</v>
      </c>
      <c r="X1088" s="3"/>
      <c r="Y1088" s="17">
        <v>4009</v>
      </c>
      <c r="Z1088" s="3"/>
      <c r="AA1088" s="3">
        <f t="shared" si="329"/>
        <v>1304</v>
      </c>
      <c r="AB1088" s="3"/>
      <c r="AC1088" s="3">
        <v>44000</v>
      </c>
      <c r="AD1088" s="36">
        <f t="shared" si="326"/>
        <v>45304</v>
      </c>
      <c r="AE1088" s="36"/>
      <c r="AF1088" s="36"/>
      <c r="AG1088" s="3" t="s">
        <v>40</v>
      </c>
      <c r="AK1088" s="31"/>
      <c r="AL1088" s="227"/>
      <c r="AM1088" s="227"/>
      <c r="AN1088" s="227"/>
      <c r="AO1088" s="53"/>
    </row>
    <row r="1089" spans="1:41" ht="15" x14ac:dyDescent="0.25">
      <c r="A1089" s="3">
        <v>38</v>
      </c>
      <c r="B1089" s="3" t="s">
        <v>15</v>
      </c>
      <c r="C1089" s="3">
        <v>20</v>
      </c>
      <c r="D1089" s="17"/>
      <c r="E1089" s="3"/>
      <c r="F1089" s="3"/>
      <c r="G1089" s="3"/>
      <c r="H1089" s="3"/>
      <c r="I1089" s="3"/>
      <c r="J1089" s="3"/>
      <c r="K1089" s="3"/>
      <c r="L1089" s="3"/>
      <c r="M1089" s="3"/>
      <c r="N1089" s="161"/>
      <c r="O1089" s="23"/>
      <c r="P1089" s="3"/>
      <c r="Q1089" s="42"/>
      <c r="R1089" s="42"/>
      <c r="S1089" s="3"/>
      <c r="T1089" s="3" t="s">
        <v>520</v>
      </c>
      <c r="U1089" s="3">
        <v>1</v>
      </c>
      <c r="V1089" s="3">
        <v>1855</v>
      </c>
      <c r="W1089" s="3">
        <v>4073</v>
      </c>
      <c r="X1089" s="3"/>
      <c r="Y1089" s="17">
        <v>4010</v>
      </c>
      <c r="Z1089" s="3"/>
      <c r="AA1089" s="3">
        <f t="shared" si="329"/>
        <v>1855</v>
      </c>
      <c r="AB1089" s="3"/>
      <c r="AC1089" s="3">
        <v>54500</v>
      </c>
      <c r="AD1089" s="36">
        <f t="shared" si="326"/>
        <v>56355</v>
      </c>
      <c r="AE1089" s="36"/>
      <c r="AF1089" s="36"/>
      <c r="AG1089" s="3" t="s">
        <v>40</v>
      </c>
      <c r="AK1089" s="31"/>
      <c r="AL1089" s="227"/>
      <c r="AM1089" s="227"/>
      <c r="AN1089" s="227"/>
      <c r="AO1089" s="53"/>
    </row>
    <row r="1090" spans="1:41" ht="15" x14ac:dyDescent="0.25">
      <c r="A1090" s="3">
        <v>39</v>
      </c>
      <c r="B1090" s="3" t="s">
        <v>94</v>
      </c>
      <c r="C1090" s="3">
        <v>20</v>
      </c>
      <c r="D1090" s="17"/>
      <c r="E1090" s="3"/>
      <c r="F1090" s="3"/>
      <c r="G1090" s="3"/>
      <c r="H1090" s="3"/>
      <c r="I1090" s="3"/>
      <c r="J1090" s="3"/>
      <c r="K1090" s="3"/>
      <c r="L1090" s="3"/>
      <c r="M1090" s="3"/>
      <c r="N1090" s="161"/>
      <c r="O1090" s="23"/>
      <c r="P1090" s="3"/>
      <c r="Q1090" s="42"/>
      <c r="R1090" s="42"/>
      <c r="S1090" s="3"/>
      <c r="T1090" s="3" t="s">
        <v>521</v>
      </c>
      <c r="U1090" s="3">
        <v>2.5</v>
      </c>
      <c r="V1090" s="3">
        <v>1568</v>
      </c>
      <c r="W1090" s="3">
        <v>4074</v>
      </c>
      <c r="X1090" s="3"/>
      <c r="Y1090" s="17">
        <v>4018</v>
      </c>
      <c r="Z1090" s="3"/>
      <c r="AA1090" s="3">
        <f>(U1090*V1090)+3000</f>
        <v>6920</v>
      </c>
      <c r="AB1090" s="3"/>
      <c r="AC1090" s="3">
        <v>62000</v>
      </c>
      <c r="AD1090" s="36">
        <f t="shared" si="326"/>
        <v>68920</v>
      </c>
      <c r="AE1090" s="36"/>
      <c r="AF1090" s="36"/>
      <c r="AG1090" s="3" t="s">
        <v>40</v>
      </c>
      <c r="AK1090" s="31"/>
      <c r="AL1090" s="227"/>
      <c r="AM1090" s="227"/>
      <c r="AN1090" s="227"/>
      <c r="AO1090" s="53"/>
    </row>
    <row r="1091" spans="1:41" ht="15" x14ac:dyDescent="0.25">
      <c r="A1091" s="3">
        <v>40</v>
      </c>
      <c r="B1091" s="3" t="s">
        <v>17</v>
      </c>
      <c r="C1091" s="3">
        <v>20</v>
      </c>
      <c r="D1091" s="17"/>
      <c r="E1091" s="3"/>
      <c r="F1091" s="3"/>
      <c r="G1091" s="3"/>
      <c r="H1091" s="3"/>
      <c r="I1091" s="3"/>
      <c r="J1091" s="3"/>
      <c r="K1091" s="3"/>
      <c r="L1091" s="3"/>
      <c r="M1091" s="3"/>
      <c r="N1091" s="161"/>
      <c r="O1091" s="23"/>
      <c r="P1091" s="3"/>
      <c r="Q1091" s="42"/>
      <c r="R1091" s="42"/>
      <c r="S1091" s="3"/>
      <c r="T1091" s="3" t="s">
        <v>521</v>
      </c>
      <c r="U1091" s="3">
        <v>1</v>
      </c>
      <c r="V1091" s="3">
        <v>1345</v>
      </c>
      <c r="W1091" s="3">
        <v>4075</v>
      </c>
      <c r="X1091" s="3"/>
      <c r="Y1091" s="17">
        <v>4019</v>
      </c>
      <c r="Z1091" s="3"/>
      <c r="AA1091" s="3">
        <f t="shared" ref="AA1091:AA1100" si="330">U1091*V1091</f>
        <v>1345</v>
      </c>
      <c r="AB1091" s="3"/>
      <c r="AC1091" s="3">
        <v>33500</v>
      </c>
      <c r="AD1091" s="36">
        <f t="shared" si="326"/>
        <v>34845</v>
      </c>
      <c r="AE1091" s="36"/>
      <c r="AF1091" s="36"/>
      <c r="AG1091" s="3" t="s">
        <v>40</v>
      </c>
      <c r="AK1091" s="31"/>
      <c r="AL1091" s="227"/>
      <c r="AM1091" s="227"/>
      <c r="AN1091" s="227"/>
      <c r="AO1091" s="53"/>
    </row>
    <row r="1092" spans="1:41" ht="15" x14ac:dyDescent="0.25">
      <c r="A1092" s="3">
        <v>41</v>
      </c>
      <c r="B1092" s="3" t="s">
        <v>31</v>
      </c>
      <c r="C1092" s="3">
        <v>16</v>
      </c>
      <c r="D1092" s="17"/>
      <c r="E1092" s="3"/>
      <c r="F1092" s="3"/>
      <c r="G1092" s="3"/>
      <c r="H1092" s="3"/>
      <c r="I1092" s="3"/>
      <c r="J1092" s="3"/>
      <c r="K1092" s="3"/>
      <c r="L1092" s="3"/>
      <c r="M1092" s="3"/>
      <c r="N1092" s="161"/>
      <c r="O1092" s="23"/>
      <c r="P1092" s="3"/>
      <c r="Q1092" s="42"/>
      <c r="R1092" s="42"/>
      <c r="S1092" s="3"/>
      <c r="T1092" s="3" t="s">
        <v>522</v>
      </c>
      <c r="U1092" s="3">
        <v>1</v>
      </c>
      <c r="V1092" s="3">
        <v>1265</v>
      </c>
      <c r="W1092" s="3">
        <v>4076</v>
      </c>
      <c r="X1092" s="3"/>
      <c r="Y1092" s="17">
        <v>4026</v>
      </c>
      <c r="Z1092" s="3"/>
      <c r="AA1092" s="3">
        <f t="shared" si="330"/>
        <v>1265</v>
      </c>
      <c r="AB1092" s="3"/>
      <c r="AC1092" s="23">
        <v>37333</v>
      </c>
      <c r="AD1092" s="36">
        <f t="shared" si="326"/>
        <v>38598</v>
      </c>
      <c r="AE1092" s="36"/>
      <c r="AF1092" s="36"/>
      <c r="AG1092" s="3" t="s">
        <v>40</v>
      </c>
      <c r="AK1092" s="31"/>
      <c r="AL1092" s="227"/>
      <c r="AM1092" s="227"/>
      <c r="AN1092" s="227"/>
      <c r="AO1092" s="53"/>
    </row>
    <row r="1093" spans="1:41" ht="15" x14ac:dyDescent="0.25">
      <c r="A1093" s="3">
        <v>42</v>
      </c>
      <c r="B1093" s="3" t="s">
        <v>15</v>
      </c>
      <c r="C1093" s="3">
        <v>15</v>
      </c>
      <c r="D1093" s="17"/>
      <c r="E1093" s="3"/>
      <c r="F1093" s="3"/>
      <c r="G1093" s="3"/>
      <c r="H1093" s="3"/>
      <c r="I1093" s="3"/>
      <c r="J1093" s="3"/>
      <c r="K1093" s="3"/>
      <c r="L1093" s="3"/>
      <c r="M1093" s="3"/>
      <c r="N1093" s="161"/>
      <c r="O1093" s="23"/>
      <c r="P1093" s="3"/>
      <c r="Q1093" s="42"/>
      <c r="R1093" s="42"/>
      <c r="S1093" s="3"/>
      <c r="T1093" s="3" t="s">
        <v>522</v>
      </c>
      <c r="U1093" s="3">
        <v>1</v>
      </c>
      <c r="V1093" s="3">
        <v>1103</v>
      </c>
      <c r="W1093" s="23">
        <v>4077</v>
      </c>
      <c r="X1093" s="3"/>
      <c r="Y1093" s="17">
        <v>4027</v>
      </c>
      <c r="Z1093" s="3"/>
      <c r="AA1093" s="3">
        <f t="shared" si="330"/>
        <v>1103</v>
      </c>
      <c r="AB1093" s="3"/>
      <c r="AC1093" s="23">
        <v>44000</v>
      </c>
      <c r="AD1093" s="36">
        <f t="shared" si="326"/>
        <v>45103</v>
      </c>
      <c r="AE1093" s="36"/>
      <c r="AF1093" s="36"/>
      <c r="AG1093" s="3" t="s">
        <v>40</v>
      </c>
      <c r="AK1093" s="31"/>
      <c r="AL1093" s="227"/>
      <c r="AM1093" s="227"/>
      <c r="AN1093" s="227"/>
      <c r="AO1093" s="53"/>
    </row>
    <row r="1094" spans="1:41" ht="15" x14ac:dyDescent="0.25">
      <c r="A1094" s="3">
        <v>43</v>
      </c>
      <c r="B1094" s="3" t="s">
        <v>14</v>
      </c>
      <c r="C1094" s="3">
        <v>20</v>
      </c>
      <c r="D1094" s="17"/>
      <c r="E1094" s="3"/>
      <c r="F1094" s="3"/>
      <c r="G1094" s="3"/>
      <c r="H1094" s="3"/>
      <c r="I1094" s="3"/>
      <c r="J1094" s="3"/>
      <c r="K1094" s="3"/>
      <c r="L1094" s="3"/>
      <c r="M1094" s="3"/>
      <c r="N1094" s="161"/>
      <c r="O1094" s="23"/>
      <c r="P1094" s="3"/>
      <c r="Q1094" s="42"/>
      <c r="R1094" s="42"/>
      <c r="S1094" s="3"/>
      <c r="T1094" s="3" t="s">
        <v>522</v>
      </c>
      <c r="U1094" s="3">
        <v>0</v>
      </c>
      <c r="V1094" s="3">
        <v>1360</v>
      </c>
      <c r="W1094" s="3">
        <v>4078</v>
      </c>
      <c r="X1094" s="3"/>
      <c r="Y1094" s="17">
        <v>4028</v>
      </c>
      <c r="Z1094" s="3"/>
      <c r="AA1094" s="3">
        <f t="shared" si="330"/>
        <v>0</v>
      </c>
      <c r="AB1094" s="3"/>
      <c r="AC1094" s="3">
        <v>49000</v>
      </c>
      <c r="AD1094" s="36">
        <f t="shared" si="326"/>
        <v>49000</v>
      </c>
      <c r="AE1094" s="36"/>
      <c r="AF1094" s="36"/>
      <c r="AG1094" s="3" t="s">
        <v>40</v>
      </c>
      <c r="AK1094" s="31"/>
      <c r="AL1094" s="227"/>
      <c r="AM1094" s="227"/>
      <c r="AN1094" s="227"/>
      <c r="AO1094" s="53"/>
    </row>
    <row r="1095" spans="1:41" ht="15" x14ac:dyDescent="0.25">
      <c r="A1095" s="3">
        <v>44</v>
      </c>
      <c r="B1095" s="3" t="s">
        <v>32</v>
      </c>
      <c r="C1095" s="3">
        <v>15</v>
      </c>
      <c r="D1095" s="17"/>
      <c r="E1095" s="3"/>
      <c r="F1095" s="3"/>
      <c r="G1095" s="3"/>
      <c r="H1095" s="3"/>
      <c r="I1095" s="3"/>
      <c r="J1095" s="3"/>
      <c r="K1095" s="3"/>
      <c r="L1095" s="3"/>
      <c r="M1095" s="3"/>
      <c r="N1095" s="161"/>
      <c r="O1095" s="23"/>
      <c r="P1095" s="3"/>
      <c r="Q1095" s="42"/>
      <c r="R1095" s="42"/>
      <c r="S1095" s="3"/>
      <c r="T1095" s="3" t="s">
        <v>522</v>
      </c>
      <c r="U1095" s="3">
        <v>1.75</v>
      </c>
      <c r="V1095" s="3">
        <v>1051</v>
      </c>
      <c r="W1095" s="3">
        <v>4079</v>
      </c>
      <c r="X1095" s="3"/>
      <c r="Y1095" s="17">
        <v>4029</v>
      </c>
      <c r="Z1095" s="3"/>
      <c r="AA1095" s="3">
        <f t="shared" si="330"/>
        <v>1839.25</v>
      </c>
      <c r="AB1095" s="3"/>
      <c r="AC1095" s="23">
        <v>28000</v>
      </c>
      <c r="AD1095" s="36">
        <f t="shared" si="326"/>
        <v>29839.25</v>
      </c>
      <c r="AE1095" s="36"/>
      <c r="AF1095" s="36"/>
      <c r="AG1095" s="3" t="s">
        <v>40</v>
      </c>
      <c r="AK1095" s="31"/>
      <c r="AL1095" s="227"/>
      <c r="AM1095" s="227"/>
      <c r="AN1095" s="227"/>
      <c r="AO1095" s="53"/>
    </row>
    <row r="1096" spans="1:41" ht="15" x14ac:dyDescent="0.25">
      <c r="A1096" s="3">
        <v>45</v>
      </c>
      <c r="B1096" s="3" t="s">
        <v>75</v>
      </c>
      <c r="C1096" s="3">
        <v>20</v>
      </c>
      <c r="D1096" s="17"/>
      <c r="E1096" s="3"/>
      <c r="F1096" s="3"/>
      <c r="G1096" s="3"/>
      <c r="H1096" s="3"/>
      <c r="I1096" s="3"/>
      <c r="J1096" s="3"/>
      <c r="K1096" s="3"/>
      <c r="L1096" s="3"/>
      <c r="M1096" s="3"/>
      <c r="N1096" s="161"/>
      <c r="O1096" s="23"/>
      <c r="P1096" s="3"/>
      <c r="Q1096" s="42"/>
      <c r="R1096" s="42"/>
      <c r="S1096" s="3"/>
      <c r="T1096" s="3" t="s">
        <v>522</v>
      </c>
      <c r="U1096" s="3">
        <v>3</v>
      </c>
      <c r="V1096" s="3">
        <v>1283</v>
      </c>
      <c r="W1096" s="3">
        <v>4080</v>
      </c>
      <c r="X1096" s="3"/>
      <c r="Y1096" s="17">
        <v>4034</v>
      </c>
      <c r="Z1096" s="3"/>
      <c r="AA1096" s="3">
        <f t="shared" si="330"/>
        <v>3849</v>
      </c>
      <c r="AB1096" s="3"/>
      <c r="AC1096" s="3">
        <v>85500</v>
      </c>
      <c r="AD1096" s="36">
        <f t="shared" si="326"/>
        <v>89349</v>
      </c>
      <c r="AE1096" s="36"/>
      <c r="AF1096" s="36"/>
      <c r="AG1096" s="3" t="s">
        <v>40</v>
      </c>
      <c r="AK1096" s="31"/>
      <c r="AL1096" s="227"/>
      <c r="AM1096" s="227"/>
      <c r="AN1096" s="227"/>
      <c r="AO1096" s="53"/>
    </row>
    <row r="1097" spans="1:41" ht="15" x14ac:dyDescent="0.25">
      <c r="A1097" s="3">
        <v>46</v>
      </c>
      <c r="B1097" s="3" t="s">
        <v>19</v>
      </c>
      <c r="C1097" s="3">
        <v>20</v>
      </c>
      <c r="D1097" s="17"/>
      <c r="E1097" s="3"/>
      <c r="F1097" s="3"/>
      <c r="G1097" s="3"/>
      <c r="H1097" s="3"/>
      <c r="I1097" s="3"/>
      <c r="J1097" s="3"/>
      <c r="K1097" s="3"/>
      <c r="L1097" s="3"/>
      <c r="M1097" s="3"/>
      <c r="N1097" s="161"/>
      <c r="O1097" s="23"/>
      <c r="P1097" s="3"/>
      <c r="Q1097" s="42"/>
      <c r="R1097" s="42"/>
      <c r="S1097" s="3"/>
      <c r="T1097" s="3" t="s">
        <v>523</v>
      </c>
      <c r="U1097" s="3">
        <v>1</v>
      </c>
      <c r="V1097" s="3">
        <v>1320</v>
      </c>
      <c r="W1097" s="23">
        <v>4081</v>
      </c>
      <c r="X1097" s="3"/>
      <c r="Y1097" s="17">
        <v>4043</v>
      </c>
      <c r="Z1097" s="3"/>
      <c r="AA1097" s="3">
        <f t="shared" si="330"/>
        <v>1320</v>
      </c>
      <c r="AB1097" s="3"/>
      <c r="AC1097" s="3">
        <v>31500</v>
      </c>
      <c r="AD1097" s="36">
        <f t="shared" si="326"/>
        <v>32820</v>
      </c>
      <c r="AE1097" s="36"/>
      <c r="AF1097" s="36"/>
      <c r="AG1097" s="3" t="s">
        <v>40</v>
      </c>
      <c r="AK1097" s="31"/>
      <c r="AL1097" s="227"/>
      <c r="AM1097" s="227"/>
      <c r="AN1097" s="227"/>
      <c r="AO1097" s="53"/>
    </row>
    <row r="1098" spans="1:41" ht="15" x14ac:dyDescent="0.25">
      <c r="A1098" s="3">
        <v>47</v>
      </c>
      <c r="B1098" s="3" t="s">
        <v>33</v>
      </c>
      <c r="C1098" s="3">
        <v>20</v>
      </c>
      <c r="D1098" s="17"/>
      <c r="E1098" s="3"/>
      <c r="F1098" s="3"/>
      <c r="G1098" s="3"/>
      <c r="H1098" s="3"/>
      <c r="I1098" s="3"/>
      <c r="J1098" s="3"/>
      <c r="K1098" s="3"/>
      <c r="L1098" s="3"/>
      <c r="M1098" s="3"/>
      <c r="N1098" s="161"/>
      <c r="O1098" s="23"/>
      <c r="P1098" s="3"/>
      <c r="Q1098" s="42"/>
      <c r="R1098" s="42"/>
      <c r="S1098" s="3"/>
      <c r="T1098" s="3" t="s">
        <v>523</v>
      </c>
      <c r="U1098" s="3">
        <v>1.9</v>
      </c>
      <c r="V1098" s="3">
        <v>1404</v>
      </c>
      <c r="W1098" s="3">
        <v>4082</v>
      </c>
      <c r="X1098" s="3"/>
      <c r="Y1098" s="17">
        <v>4044</v>
      </c>
      <c r="Z1098" s="3"/>
      <c r="AA1098" s="3">
        <f t="shared" si="330"/>
        <v>2667.6</v>
      </c>
      <c r="AB1098" s="3"/>
      <c r="AC1098" s="3">
        <v>20500</v>
      </c>
      <c r="AD1098" s="36">
        <f t="shared" si="326"/>
        <v>23167.599999999999</v>
      </c>
      <c r="AE1098" s="36"/>
      <c r="AF1098" s="36"/>
      <c r="AG1098" s="3" t="s">
        <v>40</v>
      </c>
      <c r="AK1098" s="31"/>
      <c r="AL1098" s="227"/>
      <c r="AM1098" s="227"/>
      <c r="AN1098" s="227"/>
      <c r="AO1098" s="53"/>
    </row>
    <row r="1099" spans="1:41" ht="15" x14ac:dyDescent="0.25">
      <c r="A1099" s="3">
        <v>48</v>
      </c>
      <c r="B1099" s="3" t="s">
        <v>7</v>
      </c>
      <c r="C1099" s="3">
        <v>20</v>
      </c>
      <c r="D1099" s="17"/>
      <c r="E1099" s="3"/>
      <c r="F1099" s="3"/>
      <c r="G1099" s="3"/>
      <c r="H1099" s="3"/>
      <c r="I1099" s="3"/>
      <c r="J1099" s="3"/>
      <c r="K1099" s="3"/>
      <c r="L1099" s="3"/>
      <c r="M1099" s="3"/>
      <c r="N1099" s="161"/>
      <c r="O1099" s="23"/>
      <c r="P1099" s="3"/>
      <c r="Q1099" s="42"/>
      <c r="R1099" s="42"/>
      <c r="S1099" s="3"/>
      <c r="T1099" s="3" t="s">
        <v>524</v>
      </c>
      <c r="U1099" s="3">
        <v>1.5</v>
      </c>
      <c r="V1099" s="3">
        <v>1745</v>
      </c>
      <c r="W1099" s="3">
        <v>4083</v>
      </c>
      <c r="X1099" s="3"/>
      <c r="Y1099" s="17">
        <v>4046</v>
      </c>
      <c r="Z1099" s="3"/>
      <c r="AA1099" s="3">
        <f t="shared" si="330"/>
        <v>2617.5</v>
      </c>
      <c r="AB1099" s="3"/>
      <c r="AC1099" s="3">
        <v>95000</v>
      </c>
      <c r="AD1099" s="36">
        <f t="shared" si="326"/>
        <v>97617.5</v>
      </c>
      <c r="AE1099" s="36"/>
      <c r="AF1099" s="36"/>
      <c r="AG1099" s="3" t="s">
        <v>34</v>
      </c>
      <c r="AK1099" s="31"/>
      <c r="AL1099" s="227"/>
      <c r="AM1099" s="227"/>
      <c r="AN1099" s="227"/>
      <c r="AO1099" s="53"/>
    </row>
    <row r="1100" spans="1:41" ht="15" x14ac:dyDescent="0.25">
      <c r="A1100" s="3">
        <v>49</v>
      </c>
      <c r="B1100" s="3" t="s">
        <v>62</v>
      </c>
      <c r="C1100" s="3">
        <v>15</v>
      </c>
      <c r="D1100" s="17"/>
      <c r="E1100" s="3"/>
      <c r="F1100" s="3"/>
      <c r="G1100" s="3"/>
      <c r="H1100" s="3"/>
      <c r="I1100" s="3"/>
      <c r="J1100" s="3"/>
      <c r="K1100" s="3"/>
      <c r="L1100" s="3"/>
      <c r="M1100" s="3"/>
      <c r="N1100" s="161"/>
      <c r="O1100" s="23"/>
      <c r="P1100" s="3"/>
      <c r="Q1100" s="42"/>
      <c r="R1100" s="42"/>
      <c r="S1100" s="3"/>
      <c r="T1100" s="3" t="s">
        <v>524</v>
      </c>
      <c r="U1100" s="3">
        <v>2</v>
      </c>
      <c r="V1100" s="3">
        <v>1025</v>
      </c>
      <c r="W1100" s="3">
        <v>4084</v>
      </c>
      <c r="X1100" s="3"/>
      <c r="Y1100" s="17">
        <v>4047</v>
      </c>
      <c r="Z1100" s="3"/>
      <c r="AA1100" s="3">
        <f t="shared" si="330"/>
        <v>2050</v>
      </c>
      <c r="AB1100" s="3"/>
      <c r="AC1100" s="23">
        <v>22500</v>
      </c>
      <c r="AD1100" s="36">
        <f t="shared" si="326"/>
        <v>24550</v>
      </c>
      <c r="AE1100" s="36"/>
      <c r="AF1100" s="36"/>
      <c r="AG1100" s="3" t="s">
        <v>40</v>
      </c>
      <c r="AK1100" s="31"/>
      <c r="AL1100" s="227"/>
      <c r="AM1100" s="227"/>
      <c r="AN1100" s="227"/>
      <c r="AO1100" s="53"/>
    </row>
    <row r="1101" spans="1:41" ht="15" x14ac:dyDescent="0.25">
      <c r="A1101" s="3">
        <v>50</v>
      </c>
      <c r="B1101" s="3" t="s">
        <v>21</v>
      </c>
      <c r="C1101" s="3">
        <v>20</v>
      </c>
      <c r="D1101" s="17"/>
      <c r="E1101" s="3"/>
      <c r="F1101" s="3"/>
      <c r="G1101" s="3"/>
      <c r="H1101" s="3"/>
      <c r="I1101" s="3"/>
      <c r="J1101" s="3"/>
      <c r="K1101" s="3"/>
      <c r="L1101" s="3"/>
      <c r="M1101" s="3"/>
      <c r="N1101" s="161"/>
      <c r="O1101" s="23"/>
      <c r="P1101" s="3"/>
      <c r="Q1101" s="42"/>
      <c r="R1101" s="42"/>
      <c r="S1101" s="3"/>
      <c r="T1101" s="3" t="s">
        <v>525</v>
      </c>
      <c r="U1101" s="3">
        <v>2.5</v>
      </c>
      <c r="V1101" s="3">
        <v>1701</v>
      </c>
      <c r="W1101" s="3">
        <v>4064</v>
      </c>
      <c r="X1101" s="3"/>
      <c r="Y1101" s="17">
        <v>4057</v>
      </c>
      <c r="Z1101" s="3"/>
      <c r="AA1101" s="3">
        <f>(U1101*V1101)+3000</f>
        <v>7252.5</v>
      </c>
      <c r="AB1101" s="3"/>
      <c r="AC1101" s="3">
        <v>62000</v>
      </c>
      <c r="AD1101" s="36">
        <f t="shared" si="326"/>
        <v>69252.5</v>
      </c>
      <c r="AE1101" s="36"/>
      <c r="AF1101" s="36"/>
      <c r="AG1101" s="3" t="s">
        <v>40</v>
      </c>
      <c r="AH1101" s="130"/>
      <c r="AK1101" s="31"/>
      <c r="AL1101" s="227"/>
      <c r="AM1101" s="227"/>
      <c r="AN1101" s="227"/>
      <c r="AO1101" s="53"/>
    </row>
    <row r="1102" spans="1:41" ht="15" x14ac:dyDescent="0.25">
      <c r="A1102" s="3">
        <v>51</v>
      </c>
      <c r="B1102" s="3" t="s">
        <v>12</v>
      </c>
      <c r="C1102" s="3">
        <v>9</v>
      </c>
      <c r="D1102" s="17"/>
      <c r="E1102" s="3"/>
      <c r="F1102" s="3"/>
      <c r="G1102" s="3"/>
      <c r="H1102" s="3"/>
      <c r="I1102" s="3"/>
      <c r="J1102" s="3"/>
      <c r="K1102" s="3"/>
      <c r="L1102" s="3"/>
      <c r="M1102" s="3"/>
      <c r="N1102" s="161"/>
      <c r="O1102" s="23"/>
      <c r="P1102" s="3"/>
      <c r="Q1102" s="42"/>
      <c r="R1102" s="42"/>
      <c r="S1102" s="3"/>
      <c r="T1102" s="3" t="s">
        <v>525</v>
      </c>
      <c r="U1102" s="3">
        <v>1</v>
      </c>
      <c r="V1102" s="3">
        <v>596</v>
      </c>
      <c r="W1102" s="3">
        <v>4065</v>
      </c>
      <c r="X1102" s="3"/>
      <c r="Y1102" s="17">
        <v>4058</v>
      </c>
      <c r="Z1102" s="3"/>
      <c r="AA1102" s="3">
        <f>U1102*V1102</f>
        <v>596</v>
      </c>
      <c r="AB1102" s="3"/>
      <c r="AC1102" s="3">
        <v>8500</v>
      </c>
      <c r="AD1102" s="23">
        <f t="shared" si="326"/>
        <v>9096</v>
      </c>
      <c r="AE1102" s="23"/>
      <c r="AF1102" s="23"/>
      <c r="AG1102" s="3" t="s">
        <v>40</v>
      </c>
      <c r="AK1102" s="31"/>
      <c r="AL1102" s="227"/>
      <c r="AM1102" s="227"/>
      <c r="AN1102" s="227"/>
      <c r="AO1102" s="53"/>
    </row>
    <row r="1103" spans="1:41" ht="15" x14ac:dyDescent="0.25">
      <c r="A1103" s="3">
        <v>52</v>
      </c>
      <c r="B1103" s="3" t="s">
        <v>35</v>
      </c>
      <c r="C1103" s="3">
        <v>9</v>
      </c>
      <c r="D1103" s="17"/>
      <c r="E1103" s="3"/>
      <c r="F1103" s="3"/>
      <c r="G1103" s="3"/>
      <c r="H1103" s="3"/>
      <c r="I1103" s="3"/>
      <c r="J1103" s="3"/>
      <c r="K1103" s="3"/>
      <c r="L1103" s="3"/>
      <c r="M1103" s="3"/>
      <c r="N1103" s="161"/>
      <c r="O1103" s="23"/>
      <c r="P1103" s="3"/>
      <c r="Q1103" s="42"/>
      <c r="R1103" s="42"/>
      <c r="S1103" s="3"/>
      <c r="T1103" s="3" t="s">
        <v>525</v>
      </c>
      <c r="U1103" s="3">
        <v>1.25</v>
      </c>
      <c r="V1103" s="3">
        <v>617</v>
      </c>
      <c r="W1103" s="3">
        <v>4066</v>
      </c>
      <c r="X1103" s="3"/>
      <c r="Y1103" s="17">
        <v>4059</v>
      </c>
      <c r="Z1103" s="3"/>
      <c r="AA1103" s="3">
        <f t="shared" ref="AA1103:AA1108" si="331">U1103*V1103</f>
        <v>771.25</v>
      </c>
      <c r="AB1103" s="3"/>
      <c r="AC1103" s="3">
        <v>8400</v>
      </c>
      <c r="AD1103" s="23">
        <f t="shared" si="326"/>
        <v>9171.25</v>
      </c>
      <c r="AE1103" s="23"/>
      <c r="AF1103" s="23"/>
      <c r="AG1103" s="3" t="s">
        <v>40</v>
      </c>
      <c r="AK1103" s="31"/>
      <c r="AL1103" s="227"/>
      <c r="AM1103" s="227"/>
      <c r="AN1103" s="227"/>
      <c r="AO1103" s="53"/>
    </row>
    <row r="1104" spans="1:41" ht="15" x14ac:dyDescent="0.25">
      <c r="A1104" s="3">
        <v>53</v>
      </c>
      <c r="B1104" s="3" t="s">
        <v>18</v>
      </c>
      <c r="C1104" s="3">
        <v>20</v>
      </c>
      <c r="D1104" s="17"/>
      <c r="E1104" s="3"/>
      <c r="F1104" s="3"/>
      <c r="G1104" s="3"/>
      <c r="H1104" s="3"/>
      <c r="I1104" s="3"/>
      <c r="J1104" s="3"/>
      <c r="K1104" s="3"/>
      <c r="L1104" s="3"/>
      <c r="M1104" s="3"/>
      <c r="N1104" s="161"/>
      <c r="O1104" s="23"/>
      <c r="P1104" s="3"/>
      <c r="Q1104" s="42"/>
      <c r="R1104" s="42"/>
      <c r="S1104" s="3"/>
      <c r="T1104" s="3" t="s">
        <v>525</v>
      </c>
      <c r="U1104" s="3">
        <v>6.86</v>
      </c>
      <c r="V1104" s="3">
        <v>1327</v>
      </c>
      <c r="W1104" s="3">
        <v>4067</v>
      </c>
      <c r="X1104" s="3"/>
      <c r="Y1104" s="17">
        <v>4060</v>
      </c>
      <c r="Z1104" s="3"/>
      <c r="AA1104" s="3">
        <f t="shared" si="331"/>
        <v>9103.2200000000012</v>
      </c>
      <c r="AB1104" s="3"/>
      <c r="AC1104" s="3">
        <v>112500</v>
      </c>
      <c r="AD1104" s="23">
        <f t="shared" si="326"/>
        <v>121603.22</v>
      </c>
      <c r="AE1104" s="23"/>
      <c r="AF1104" s="23"/>
      <c r="AG1104" s="3" t="s">
        <v>34</v>
      </c>
      <c r="AK1104" s="31"/>
      <c r="AL1104" s="227"/>
      <c r="AM1104" s="227"/>
      <c r="AN1104" s="227"/>
      <c r="AO1104" s="53"/>
    </row>
    <row r="1105" spans="1:41" ht="15" x14ac:dyDescent="0.25">
      <c r="A1105" s="3">
        <v>54</v>
      </c>
      <c r="B1105" s="3" t="s">
        <v>15</v>
      </c>
      <c r="C1105" s="3">
        <v>20</v>
      </c>
      <c r="D1105" s="17"/>
      <c r="E1105" s="3"/>
      <c r="F1105" s="3"/>
      <c r="G1105" s="3"/>
      <c r="H1105" s="3"/>
      <c r="I1105" s="3"/>
      <c r="J1105" s="3"/>
      <c r="K1105" s="3"/>
      <c r="L1105" s="3"/>
      <c r="M1105" s="3"/>
      <c r="N1105" s="161"/>
      <c r="O1105" s="23"/>
      <c r="P1105" s="3"/>
      <c r="Q1105" s="42"/>
      <c r="R1105" s="42"/>
      <c r="S1105" s="3"/>
      <c r="T1105" s="3" t="s">
        <v>526</v>
      </c>
      <c r="U1105" s="3">
        <v>1</v>
      </c>
      <c r="V1105" s="3">
        <v>1680</v>
      </c>
      <c r="W1105" s="3">
        <v>4068</v>
      </c>
      <c r="X1105" s="3"/>
      <c r="Y1105" s="17">
        <v>4068</v>
      </c>
      <c r="Z1105" s="3"/>
      <c r="AA1105" s="3">
        <f t="shared" si="331"/>
        <v>1680</v>
      </c>
      <c r="AB1105" s="3"/>
      <c r="AC1105" s="3">
        <v>54500</v>
      </c>
      <c r="AD1105" s="23">
        <f t="shared" si="326"/>
        <v>56180</v>
      </c>
      <c r="AE1105" s="23"/>
      <c r="AF1105" s="23"/>
      <c r="AG1105" s="3" t="s">
        <v>40</v>
      </c>
      <c r="AK1105" s="31"/>
      <c r="AL1105" s="227"/>
      <c r="AM1105" s="227"/>
      <c r="AN1105" s="227"/>
      <c r="AO1105" s="53"/>
    </row>
    <row r="1106" spans="1:41" ht="15" x14ac:dyDescent="0.25">
      <c r="A1106" s="3">
        <v>55</v>
      </c>
      <c r="B1106" s="3" t="s">
        <v>26</v>
      </c>
      <c r="C1106" s="3">
        <v>20</v>
      </c>
      <c r="D1106" s="17"/>
      <c r="E1106" s="3"/>
      <c r="F1106" s="3"/>
      <c r="G1106" s="3"/>
      <c r="H1106" s="3"/>
      <c r="I1106" s="3"/>
      <c r="J1106" s="3"/>
      <c r="K1106" s="3"/>
      <c r="L1106" s="3"/>
      <c r="M1106" s="3"/>
      <c r="N1106" s="161"/>
      <c r="O1106" s="23"/>
      <c r="P1106" s="3"/>
      <c r="Q1106" s="42"/>
      <c r="R1106" s="42"/>
      <c r="S1106" s="3"/>
      <c r="T1106" s="3" t="s">
        <v>526</v>
      </c>
      <c r="U1106" s="3">
        <v>3</v>
      </c>
      <c r="V1106" s="3">
        <v>1478</v>
      </c>
      <c r="W1106" s="3">
        <v>4069</v>
      </c>
      <c r="X1106" s="3"/>
      <c r="Y1106" s="17">
        <v>4069</v>
      </c>
      <c r="Z1106" s="3"/>
      <c r="AA1106" s="3">
        <f t="shared" si="331"/>
        <v>4434</v>
      </c>
      <c r="AB1106" s="3"/>
      <c r="AC1106" s="3">
        <v>53500</v>
      </c>
      <c r="AD1106" s="23">
        <f t="shared" si="326"/>
        <v>57934</v>
      </c>
      <c r="AE1106" s="23"/>
      <c r="AF1106" s="23"/>
      <c r="AG1106" s="3" t="s">
        <v>40</v>
      </c>
      <c r="AK1106" s="31"/>
      <c r="AL1106" s="227"/>
      <c r="AM1106" s="227"/>
      <c r="AN1106" s="227"/>
      <c r="AO1106" s="53"/>
    </row>
    <row r="1107" spans="1:41" ht="15" x14ac:dyDescent="0.25">
      <c r="A1107" s="3">
        <v>56</v>
      </c>
      <c r="B1107" s="3" t="s">
        <v>39</v>
      </c>
      <c r="C1107" s="3">
        <v>15</v>
      </c>
      <c r="D1107" s="17"/>
      <c r="E1107" s="3"/>
      <c r="F1107" s="3"/>
      <c r="G1107" s="3"/>
      <c r="H1107" s="3"/>
      <c r="I1107" s="3"/>
      <c r="J1107" s="3"/>
      <c r="K1107" s="3"/>
      <c r="L1107" s="3"/>
      <c r="M1107" s="3"/>
      <c r="N1107" s="161"/>
      <c r="O1107" s="23"/>
      <c r="P1107" s="3"/>
      <c r="Q1107" s="42"/>
      <c r="R1107" s="42"/>
      <c r="S1107" s="3"/>
      <c r="T1107" s="3" t="s">
        <v>526</v>
      </c>
      <c r="U1107" s="3">
        <v>1</v>
      </c>
      <c r="V1107" s="3">
        <v>1188</v>
      </c>
      <c r="W1107" s="3">
        <v>4150</v>
      </c>
      <c r="X1107" s="3"/>
      <c r="Y1107" s="17">
        <v>4074</v>
      </c>
      <c r="Z1107" s="3"/>
      <c r="AA1107" s="3">
        <f t="shared" si="331"/>
        <v>1188</v>
      </c>
      <c r="AB1107" s="3"/>
      <c r="AC1107" s="3">
        <v>60000</v>
      </c>
      <c r="AD1107" s="23">
        <f t="shared" si="326"/>
        <v>61188</v>
      </c>
      <c r="AE1107" s="23"/>
      <c r="AF1107" s="23"/>
      <c r="AG1107" s="3" t="s">
        <v>40</v>
      </c>
      <c r="AK1107" s="31"/>
      <c r="AL1107" s="227"/>
      <c r="AM1107" s="227"/>
      <c r="AN1107" s="227"/>
      <c r="AO1107" s="53"/>
    </row>
    <row r="1108" spans="1:41" ht="15" x14ac:dyDescent="0.25">
      <c r="A1108" s="3">
        <v>57</v>
      </c>
      <c r="B1108" s="3" t="s">
        <v>22</v>
      </c>
      <c r="C1108" s="3">
        <v>20</v>
      </c>
      <c r="D1108" s="17"/>
      <c r="E1108" s="3"/>
      <c r="F1108" s="3"/>
      <c r="G1108" s="3"/>
      <c r="H1108" s="3"/>
      <c r="I1108" s="3"/>
      <c r="J1108" s="3"/>
      <c r="K1108" s="3"/>
      <c r="L1108" s="3"/>
      <c r="M1108" s="3"/>
      <c r="N1108" s="161"/>
      <c r="O1108" s="23"/>
      <c r="P1108" s="3"/>
      <c r="Q1108" s="42"/>
      <c r="R1108" s="42"/>
      <c r="S1108" s="3"/>
      <c r="T1108" s="3" t="s">
        <v>526</v>
      </c>
      <c r="U1108" s="3">
        <v>1.25</v>
      </c>
      <c r="V1108" s="3">
        <v>1539</v>
      </c>
      <c r="W1108" s="3">
        <v>4151</v>
      </c>
      <c r="X1108" s="3"/>
      <c r="Y1108" s="17">
        <v>4075</v>
      </c>
      <c r="Z1108" s="3"/>
      <c r="AA1108" s="3">
        <f t="shared" si="331"/>
        <v>1923.75</v>
      </c>
      <c r="AB1108" s="3"/>
      <c r="AC1108" s="3">
        <v>56000</v>
      </c>
      <c r="AD1108" s="23">
        <f t="shared" si="326"/>
        <v>57923.75</v>
      </c>
      <c r="AE1108" s="23"/>
      <c r="AF1108" s="23"/>
      <c r="AG1108" s="3" t="s">
        <v>40</v>
      </c>
      <c r="AK1108" s="31"/>
      <c r="AL1108" s="227"/>
      <c r="AM1108" s="227"/>
      <c r="AN1108" s="227"/>
      <c r="AO1108" s="53"/>
    </row>
    <row r="1109" spans="1:41" ht="15" x14ac:dyDescent="0.25">
      <c r="A1109" s="3"/>
      <c r="B1109" s="3"/>
      <c r="C1109" s="144">
        <f>SUM(C1052:C1108)</f>
        <v>1005</v>
      </c>
      <c r="D1109" s="229"/>
      <c r="E1109" s="144"/>
      <c r="F1109" s="144"/>
      <c r="G1109" s="144"/>
      <c r="H1109" s="144"/>
      <c r="I1109" s="144"/>
      <c r="J1109" s="144"/>
      <c r="K1109" s="144"/>
      <c r="L1109" s="144"/>
      <c r="M1109" s="144"/>
      <c r="N1109" s="229"/>
      <c r="O1109" s="144"/>
      <c r="P1109" s="144"/>
      <c r="Q1109" s="230"/>
      <c r="R1109" s="230"/>
      <c r="S1109" s="144"/>
      <c r="T1109" s="144"/>
      <c r="U1109" s="144"/>
      <c r="V1109" s="144"/>
      <c r="W1109" s="144"/>
      <c r="X1109" s="144"/>
      <c r="Y1109" s="229"/>
      <c r="Z1109" s="144"/>
      <c r="AA1109" s="144"/>
      <c r="AB1109" s="144"/>
      <c r="AC1109" s="144"/>
      <c r="AD1109" s="231">
        <f>SUM(AD1052:AD1108)</f>
        <v>3101701.22</v>
      </c>
      <c r="AE1109" s="231"/>
      <c r="AF1109" s="231"/>
      <c r="AG1109" s="3"/>
      <c r="AH1109" s="130"/>
      <c r="AK1109"/>
      <c r="AL1109" s="228"/>
      <c r="AM1109" s="228"/>
      <c r="AN1109" s="228"/>
    </row>
    <row r="1110" spans="1:41" x14ac:dyDescent="0.2">
      <c r="A1110" s="3"/>
      <c r="B1110" s="3"/>
      <c r="C1110" s="3"/>
      <c r="D1110" s="17"/>
      <c r="E1110" s="3"/>
      <c r="F1110" s="3"/>
      <c r="G1110" s="3"/>
      <c r="H1110" s="3"/>
      <c r="I1110" s="3"/>
      <c r="J1110" s="3"/>
      <c r="K1110" s="3"/>
      <c r="L1110" s="3"/>
      <c r="M1110" s="3"/>
      <c r="N1110" s="161"/>
      <c r="O1110" s="23"/>
      <c r="P1110" s="3"/>
      <c r="Q1110" s="42"/>
      <c r="R1110" s="42"/>
      <c r="S1110" s="3"/>
      <c r="T1110" s="3"/>
      <c r="U1110" s="3"/>
      <c r="V1110" s="3"/>
      <c r="W1110" s="3"/>
      <c r="X1110" s="3"/>
      <c r="Y1110" s="17"/>
      <c r="Z1110" s="3"/>
      <c r="AA1110" s="3"/>
      <c r="AB1110" s="3"/>
      <c r="AC1110" s="3"/>
      <c r="AD1110" s="23"/>
      <c r="AE1110" s="23"/>
      <c r="AF1110" s="23"/>
      <c r="AG1110" s="3"/>
    </row>
    <row r="1111" spans="1:41" x14ac:dyDescent="0.2">
      <c r="A1111" s="3"/>
      <c r="B1111" s="140">
        <v>42036</v>
      </c>
      <c r="C1111" s="3"/>
      <c r="D1111" s="17"/>
      <c r="E1111" s="3"/>
      <c r="F1111" s="3"/>
      <c r="G1111" s="3"/>
      <c r="H1111" s="3"/>
      <c r="I1111" s="3"/>
      <c r="J1111" s="3"/>
      <c r="K1111" s="3"/>
      <c r="L1111" s="3"/>
      <c r="M1111" s="3"/>
      <c r="N1111" s="161"/>
      <c r="O1111" s="23"/>
      <c r="P1111" s="3"/>
      <c r="Q1111" s="42"/>
      <c r="R1111" s="42"/>
      <c r="S1111" s="3"/>
      <c r="T1111" s="3"/>
      <c r="U1111" s="3"/>
      <c r="V1111" s="3"/>
      <c r="W1111" s="3"/>
      <c r="X1111" s="3"/>
      <c r="Y1111" s="17"/>
      <c r="Z1111" s="3"/>
      <c r="AA1111" s="3"/>
      <c r="AB1111" s="3"/>
      <c r="AC1111" s="3"/>
      <c r="AD1111" s="23"/>
      <c r="AE1111" s="23"/>
      <c r="AF1111" s="23"/>
      <c r="AG1111" s="3"/>
    </row>
    <row r="1112" spans="1:41" ht="51" x14ac:dyDescent="0.2">
      <c r="A1112" s="145" t="s">
        <v>230</v>
      </c>
      <c r="B1112" s="145" t="s">
        <v>0</v>
      </c>
      <c r="C1112" s="145" t="s">
        <v>426</v>
      </c>
      <c r="D1112" s="178" t="s">
        <v>126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178" t="s">
        <v>504</v>
      </c>
      <c r="O1112" s="23"/>
      <c r="P1112" s="3"/>
      <c r="Q1112" s="42"/>
      <c r="R1112" s="42"/>
      <c r="S1112" s="3"/>
      <c r="T1112" s="145" t="s">
        <v>341</v>
      </c>
      <c r="U1112" s="145" t="s">
        <v>345</v>
      </c>
      <c r="V1112" s="145" t="s">
        <v>342</v>
      </c>
      <c r="W1112" s="145" t="s">
        <v>348</v>
      </c>
      <c r="X1112" s="145"/>
      <c r="Y1112" s="209" t="s">
        <v>343</v>
      </c>
      <c r="Z1112" s="145"/>
      <c r="AA1112" s="145" t="s">
        <v>272</v>
      </c>
      <c r="AB1112" s="145"/>
      <c r="AC1112" s="145" t="s">
        <v>505</v>
      </c>
      <c r="AD1112" s="145" t="s">
        <v>347</v>
      </c>
      <c r="AE1112" s="145" t="s">
        <v>550</v>
      </c>
      <c r="AF1112" s="145" t="s">
        <v>551</v>
      </c>
      <c r="AG1112" s="145" t="s">
        <v>6</v>
      </c>
    </row>
    <row r="1113" spans="1:41" x14ac:dyDescent="0.2">
      <c r="A1113" s="3">
        <v>1</v>
      </c>
      <c r="B1113" s="3" t="s">
        <v>19</v>
      </c>
      <c r="C1113" s="3">
        <v>20</v>
      </c>
      <c r="D1113" s="17"/>
      <c r="E1113" s="3"/>
      <c r="F1113" s="3"/>
      <c r="G1113" s="3"/>
      <c r="H1113" s="3"/>
      <c r="I1113" s="3"/>
      <c r="J1113" s="3"/>
      <c r="K1113" s="3"/>
      <c r="L1113" s="3"/>
      <c r="M1113" s="3"/>
      <c r="N1113" s="161">
        <v>31500</v>
      </c>
      <c r="O1113" s="23"/>
      <c r="P1113" s="3"/>
      <c r="Q1113" s="42"/>
      <c r="R1113" s="42"/>
      <c r="S1113" s="3"/>
      <c r="T1113" s="92" t="s">
        <v>527</v>
      </c>
      <c r="U1113" s="3">
        <v>1</v>
      </c>
      <c r="V1113" s="3">
        <v>1415</v>
      </c>
      <c r="W1113" s="3">
        <v>4190</v>
      </c>
      <c r="X1113" s="3"/>
      <c r="Y1113" s="17">
        <v>4083</v>
      </c>
      <c r="Z1113" s="3"/>
      <c r="AA1113" s="3">
        <f>U1113*V1113</f>
        <v>1415</v>
      </c>
      <c r="AB1113" s="3"/>
      <c r="AC1113" s="3">
        <v>31500</v>
      </c>
      <c r="AD1113" s="23">
        <f>AC1113+AA1113</f>
        <v>32915</v>
      </c>
      <c r="AE1113" s="23">
        <v>31500</v>
      </c>
      <c r="AF1113" s="23">
        <f>AA1113+AE1113</f>
        <v>32915</v>
      </c>
      <c r="AG1113" s="3" t="s">
        <v>40</v>
      </c>
    </row>
    <row r="1114" spans="1:41" x14ac:dyDescent="0.2">
      <c r="A1114" s="3">
        <v>2</v>
      </c>
      <c r="B1114" s="3" t="s">
        <v>62</v>
      </c>
      <c r="C1114" s="3">
        <v>15</v>
      </c>
      <c r="D1114" s="17"/>
      <c r="E1114" s="3"/>
      <c r="F1114" s="3"/>
      <c r="G1114" s="3"/>
      <c r="H1114" s="3"/>
      <c r="I1114" s="3"/>
      <c r="J1114" s="3"/>
      <c r="K1114" s="3"/>
      <c r="L1114" s="3"/>
      <c r="M1114" s="3"/>
      <c r="N1114" s="161">
        <v>22500</v>
      </c>
      <c r="O1114" s="23"/>
      <c r="P1114" s="3"/>
      <c r="Q1114" s="42"/>
      <c r="R1114" s="42"/>
      <c r="S1114" s="3"/>
      <c r="T1114" s="3" t="s">
        <v>528</v>
      </c>
      <c r="U1114" s="3">
        <v>2</v>
      </c>
      <c r="V1114" s="3">
        <v>992</v>
      </c>
      <c r="W1114" s="3">
        <v>4191</v>
      </c>
      <c r="X1114" s="3"/>
      <c r="Y1114" s="17">
        <v>4089</v>
      </c>
      <c r="Z1114" s="3"/>
      <c r="AA1114" s="3">
        <f>U1114*V1114</f>
        <v>1984</v>
      </c>
      <c r="AB1114" s="3"/>
      <c r="AC1114" s="3">
        <v>22500</v>
      </c>
      <c r="AD1114" s="23">
        <f>AC1114+AA1114</f>
        <v>24484</v>
      </c>
      <c r="AE1114" s="23">
        <v>22500</v>
      </c>
      <c r="AF1114" s="23">
        <f t="shared" ref="AF1114:AF1170" si="332">AA1114+AE1114</f>
        <v>24484</v>
      </c>
      <c r="AG1114" s="3" t="s">
        <v>40</v>
      </c>
    </row>
    <row r="1115" spans="1:41" x14ac:dyDescent="0.2">
      <c r="A1115" s="3">
        <v>3</v>
      </c>
      <c r="B1115" s="3" t="s">
        <v>33</v>
      </c>
      <c r="C1115" s="3">
        <v>15</v>
      </c>
      <c r="D1115" s="17"/>
      <c r="E1115" s="3"/>
      <c r="F1115" s="3"/>
      <c r="G1115" s="3"/>
      <c r="H1115" s="3"/>
      <c r="I1115" s="3"/>
      <c r="J1115" s="3"/>
      <c r="K1115" s="3"/>
      <c r="L1115" s="3"/>
      <c r="M1115" s="3"/>
      <c r="N1115" s="161">
        <v>16500</v>
      </c>
      <c r="O1115" s="23"/>
      <c r="P1115" s="3"/>
      <c r="Q1115" s="42"/>
      <c r="R1115" s="42"/>
      <c r="S1115" s="3"/>
      <c r="T1115" s="3" t="s">
        <v>528</v>
      </c>
      <c r="U1115" s="3">
        <v>2</v>
      </c>
      <c r="V1115" s="3">
        <v>1035</v>
      </c>
      <c r="W1115" s="3">
        <v>4192</v>
      </c>
      <c r="X1115" s="3"/>
      <c r="Y1115" s="17">
        <v>4090</v>
      </c>
      <c r="Z1115" s="3"/>
      <c r="AA1115" s="3">
        <f>U1115*V1115</f>
        <v>2070</v>
      </c>
      <c r="AB1115" s="3"/>
      <c r="AC1115" s="3">
        <v>16500</v>
      </c>
      <c r="AD1115" s="23">
        <f>AC1115+AA1115</f>
        <v>18570</v>
      </c>
      <c r="AE1115" s="23">
        <v>16500</v>
      </c>
      <c r="AF1115" s="23">
        <f t="shared" si="332"/>
        <v>18570</v>
      </c>
      <c r="AG1115" s="3" t="s">
        <v>3</v>
      </c>
    </row>
    <row r="1116" spans="1:41" x14ac:dyDescent="0.2">
      <c r="A1116" s="3">
        <v>4</v>
      </c>
      <c r="B1116" s="3" t="s">
        <v>32</v>
      </c>
      <c r="C1116" s="3">
        <v>15</v>
      </c>
      <c r="D1116" s="17"/>
      <c r="E1116" s="3"/>
      <c r="F1116" s="3"/>
      <c r="G1116" s="3"/>
      <c r="H1116" s="3"/>
      <c r="I1116" s="3"/>
      <c r="J1116" s="3"/>
      <c r="K1116" s="3"/>
      <c r="L1116" s="3"/>
      <c r="M1116" s="3"/>
      <c r="N1116" s="161"/>
      <c r="O1116" s="23"/>
      <c r="P1116" s="3"/>
      <c r="Q1116" s="42"/>
      <c r="R1116" s="42"/>
      <c r="S1116" s="3"/>
      <c r="T1116" s="3" t="s">
        <v>528</v>
      </c>
      <c r="U1116" s="3">
        <v>1.75</v>
      </c>
      <c r="V1116" s="3">
        <v>1165</v>
      </c>
      <c r="W1116" s="3">
        <v>4193</v>
      </c>
      <c r="X1116" s="3"/>
      <c r="Y1116" s="17">
        <v>4091</v>
      </c>
      <c r="Z1116" s="3"/>
      <c r="AA1116" s="3">
        <f t="shared" ref="AA1116:AA1119" si="333">U1116*V1116</f>
        <v>2038.75</v>
      </c>
      <c r="AB1116" s="3"/>
      <c r="AC1116" s="3">
        <v>26000</v>
      </c>
      <c r="AD1116" s="23">
        <f t="shared" ref="AD1116:AD1171" si="334">AC1116+AA1116</f>
        <v>28038.75</v>
      </c>
      <c r="AE1116" s="23">
        <v>26000</v>
      </c>
      <c r="AF1116" s="23">
        <f t="shared" si="332"/>
        <v>28038.75</v>
      </c>
      <c r="AG1116" s="3" t="s">
        <v>40</v>
      </c>
    </row>
    <row r="1117" spans="1:41" x14ac:dyDescent="0.2">
      <c r="A1117" s="3">
        <v>5</v>
      </c>
      <c r="B1117" s="3" t="s">
        <v>38</v>
      </c>
      <c r="C1117" s="3">
        <v>9</v>
      </c>
      <c r="D1117" s="17"/>
      <c r="E1117" s="3"/>
      <c r="F1117" s="3"/>
      <c r="G1117" s="3"/>
      <c r="H1117" s="3"/>
      <c r="I1117" s="3"/>
      <c r="J1117" s="3"/>
      <c r="K1117" s="3"/>
      <c r="L1117" s="3"/>
      <c r="M1117" s="3"/>
      <c r="N1117" s="161"/>
      <c r="O1117" s="23"/>
      <c r="P1117" s="3"/>
      <c r="Q1117" s="42"/>
      <c r="R1117" s="42"/>
      <c r="S1117" s="3"/>
      <c r="T1117" s="3" t="s">
        <v>528</v>
      </c>
      <c r="U1117" s="3">
        <v>1.5</v>
      </c>
      <c r="V1117" s="3">
        <v>671</v>
      </c>
      <c r="W1117" s="3">
        <v>4194</v>
      </c>
      <c r="X1117" s="3"/>
      <c r="Y1117" s="17">
        <v>4092</v>
      </c>
      <c r="Z1117" s="3"/>
      <c r="AA1117" s="3">
        <f t="shared" si="333"/>
        <v>1006.5</v>
      </c>
      <c r="AB1117" s="3"/>
      <c r="AC1117" s="3">
        <v>9300</v>
      </c>
      <c r="AD1117" s="23">
        <f t="shared" si="334"/>
        <v>10306.5</v>
      </c>
      <c r="AE1117" s="23">
        <v>9300</v>
      </c>
      <c r="AF1117" s="23">
        <f t="shared" si="332"/>
        <v>10306.5</v>
      </c>
      <c r="AG1117" s="3" t="s">
        <v>3</v>
      </c>
    </row>
    <row r="1118" spans="1:41" x14ac:dyDescent="0.2">
      <c r="A1118" s="3">
        <v>6</v>
      </c>
      <c r="B1118" s="3" t="s">
        <v>13</v>
      </c>
      <c r="C1118" s="3">
        <v>20</v>
      </c>
      <c r="D1118" s="17"/>
      <c r="E1118" s="3"/>
      <c r="F1118" s="3"/>
      <c r="G1118" s="3"/>
      <c r="H1118" s="3"/>
      <c r="I1118" s="3"/>
      <c r="J1118" s="3"/>
      <c r="K1118" s="3"/>
      <c r="L1118" s="3"/>
      <c r="M1118" s="3"/>
      <c r="N1118" s="161"/>
      <c r="O1118" s="23"/>
      <c r="P1118" s="3"/>
      <c r="Q1118" s="42"/>
      <c r="R1118" s="42"/>
      <c r="S1118" s="3"/>
      <c r="T1118" s="3" t="s">
        <v>528</v>
      </c>
      <c r="U1118" s="3">
        <v>2</v>
      </c>
      <c r="V1118" s="3">
        <v>1384</v>
      </c>
      <c r="W1118" s="3">
        <v>4152</v>
      </c>
      <c r="X1118" s="3"/>
      <c r="Y1118" s="17">
        <v>4093</v>
      </c>
      <c r="Z1118" s="3"/>
      <c r="AA1118" s="3">
        <f t="shared" si="333"/>
        <v>2768</v>
      </c>
      <c r="AB1118" s="3"/>
      <c r="AC1118" s="3">
        <v>40000</v>
      </c>
      <c r="AD1118" s="23">
        <f t="shared" si="334"/>
        <v>42768</v>
      </c>
      <c r="AE1118" s="23">
        <v>40000</v>
      </c>
      <c r="AF1118" s="23">
        <f t="shared" si="332"/>
        <v>42768</v>
      </c>
      <c r="AG1118" s="3" t="s">
        <v>40</v>
      </c>
    </row>
    <row r="1119" spans="1:41" x14ac:dyDescent="0.2">
      <c r="A1119" s="3">
        <v>7</v>
      </c>
      <c r="B1119" s="3" t="s">
        <v>7</v>
      </c>
      <c r="C1119" s="3">
        <v>20</v>
      </c>
      <c r="D1119" s="17"/>
      <c r="E1119" s="3"/>
      <c r="F1119" s="3"/>
      <c r="G1119" s="3"/>
      <c r="H1119" s="3"/>
      <c r="I1119" s="3"/>
      <c r="J1119" s="3"/>
      <c r="K1119" s="3"/>
      <c r="L1119" s="3"/>
      <c r="M1119" s="3"/>
      <c r="N1119" s="161"/>
      <c r="O1119" s="23"/>
      <c r="P1119" s="3"/>
      <c r="Q1119" s="42"/>
      <c r="R1119" s="42"/>
      <c r="S1119" s="3"/>
      <c r="T1119" s="3" t="s">
        <v>529</v>
      </c>
      <c r="U1119" s="3">
        <v>1.5</v>
      </c>
      <c r="V1119" s="3">
        <v>1621</v>
      </c>
      <c r="W1119" s="3">
        <v>4195</v>
      </c>
      <c r="X1119" s="3"/>
      <c r="Y1119" s="17">
        <v>4105</v>
      </c>
      <c r="Z1119" s="3"/>
      <c r="AA1119" s="3">
        <f t="shared" si="333"/>
        <v>2431.5</v>
      </c>
      <c r="AB1119" s="3"/>
      <c r="AC1119" s="3">
        <v>92000</v>
      </c>
      <c r="AD1119" s="23">
        <f t="shared" si="334"/>
        <v>94431.5</v>
      </c>
      <c r="AE1119" s="23">
        <v>92000</v>
      </c>
      <c r="AF1119" s="23">
        <f t="shared" si="332"/>
        <v>94431.5</v>
      </c>
      <c r="AG1119" s="3" t="s">
        <v>34</v>
      </c>
    </row>
    <row r="1120" spans="1:41" x14ac:dyDescent="0.2">
      <c r="A1120" s="3">
        <v>8</v>
      </c>
      <c r="B1120" s="3" t="s">
        <v>7</v>
      </c>
      <c r="C1120" s="3">
        <v>20</v>
      </c>
      <c r="D1120" s="17"/>
      <c r="E1120" s="3"/>
      <c r="F1120" s="3"/>
      <c r="G1120" s="3"/>
      <c r="H1120" s="3"/>
      <c r="I1120" s="3"/>
      <c r="J1120" s="3"/>
      <c r="K1120" s="3"/>
      <c r="L1120" s="3"/>
      <c r="M1120" s="3"/>
      <c r="N1120" s="161"/>
      <c r="O1120" s="23"/>
      <c r="P1120" s="3"/>
      <c r="Q1120" s="42"/>
      <c r="R1120" s="42"/>
      <c r="S1120" s="3"/>
      <c r="T1120" s="3" t="s">
        <v>529</v>
      </c>
      <c r="U1120" s="3">
        <v>1.5</v>
      </c>
      <c r="V1120" s="3">
        <v>1740</v>
      </c>
      <c r="W1120" s="3">
        <v>4196</v>
      </c>
      <c r="X1120" s="3"/>
      <c r="Y1120" s="17">
        <v>4106</v>
      </c>
      <c r="Z1120" s="3"/>
      <c r="AA1120" s="3">
        <f t="shared" ref="AA1120:AA1165" si="335">U1120*V1120</f>
        <v>2610</v>
      </c>
      <c r="AB1120" s="3"/>
      <c r="AC1120" s="3">
        <v>92000</v>
      </c>
      <c r="AD1120" s="23">
        <f t="shared" si="334"/>
        <v>94610</v>
      </c>
      <c r="AE1120" s="23">
        <v>92000</v>
      </c>
      <c r="AF1120" s="23">
        <f t="shared" si="332"/>
        <v>94610</v>
      </c>
      <c r="AG1120" s="3" t="s">
        <v>34</v>
      </c>
    </row>
    <row r="1121" spans="1:33" x14ac:dyDescent="0.2">
      <c r="A1121" s="3">
        <v>9</v>
      </c>
      <c r="B1121" s="3" t="s">
        <v>16</v>
      </c>
      <c r="C1121" s="3">
        <v>15</v>
      </c>
      <c r="D1121" s="17"/>
      <c r="E1121" s="3"/>
      <c r="F1121" s="3"/>
      <c r="G1121" s="3"/>
      <c r="H1121" s="3"/>
      <c r="I1121" s="3"/>
      <c r="J1121" s="3"/>
      <c r="K1121" s="3"/>
      <c r="L1121" s="3"/>
      <c r="M1121" s="3"/>
      <c r="N1121" s="161"/>
      <c r="O1121" s="23"/>
      <c r="P1121" s="3"/>
      <c r="Q1121" s="42"/>
      <c r="R1121" s="42"/>
      <c r="S1121" s="3"/>
      <c r="T1121" s="3" t="s">
        <v>530</v>
      </c>
      <c r="U1121" s="3">
        <v>3.25</v>
      </c>
      <c r="V1121" s="3">
        <v>1314</v>
      </c>
      <c r="W1121" s="3">
        <v>4197</v>
      </c>
      <c r="X1121" s="3"/>
      <c r="Y1121" s="17">
        <v>4107</v>
      </c>
      <c r="Z1121" s="3"/>
      <c r="AA1121" s="3">
        <f t="shared" si="335"/>
        <v>4270.5</v>
      </c>
      <c r="AB1121" s="3"/>
      <c r="AC1121" s="3">
        <v>63500</v>
      </c>
      <c r="AD1121" s="23">
        <f t="shared" si="334"/>
        <v>67770.5</v>
      </c>
      <c r="AE1121" s="23">
        <v>63500</v>
      </c>
      <c r="AF1121" s="23">
        <f t="shared" si="332"/>
        <v>67770.5</v>
      </c>
      <c r="AG1121" s="3" t="s">
        <v>3</v>
      </c>
    </row>
    <row r="1122" spans="1:33" x14ac:dyDescent="0.2">
      <c r="A1122" s="3">
        <v>10</v>
      </c>
      <c r="B1122" s="3" t="s">
        <v>14</v>
      </c>
      <c r="C1122" s="3">
        <v>20</v>
      </c>
      <c r="D1122" s="17"/>
      <c r="E1122" s="3"/>
      <c r="F1122" s="3"/>
      <c r="G1122" s="3"/>
      <c r="H1122" s="3"/>
      <c r="I1122" s="3"/>
      <c r="J1122" s="3"/>
      <c r="K1122" s="3"/>
      <c r="L1122" s="3"/>
      <c r="M1122" s="3"/>
      <c r="N1122" s="161"/>
      <c r="O1122" s="23"/>
      <c r="P1122" s="3"/>
      <c r="Q1122" s="42"/>
      <c r="R1122" s="42"/>
      <c r="S1122" s="3"/>
      <c r="T1122" s="3" t="s">
        <v>530</v>
      </c>
      <c r="U1122" s="3">
        <v>0</v>
      </c>
      <c r="V1122" s="3">
        <v>1354</v>
      </c>
      <c r="W1122" s="3">
        <v>4198</v>
      </c>
      <c r="X1122" s="3"/>
      <c r="Y1122" s="17">
        <v>4108</v>
      </c>
      <c r="Z1122" s="3"/>
      <c r="AA1122" s="3">
        <f t="shared" si="335"/>
        <v>0</v>
      </c>
      <c r="AB1122" s="3"/>
      <c r="AC1122" s="3">
        <v>49000</v>
      </c>
      <c r="AD1122" s="23">
        <f t="shared" si="334"/>
        <v>49000</v>
      </c>
      <c r="AE1122" s="23">
        <v>49000</v>
      </c>
      <c r="AF1122" s="23">
        <f t="shared" si="332"/>
        <v>49000</v>
      </c>
      <c r="AG1122" s="3" t="s">
        <v>40</v>
      </c>
    </row>
    <row r="1123" spans="1:33" x14ac:dyDescent="0.2">
      <c r="A1123" s="3">
        <v>11</v>
      </c>
      <c r="B1123" s="3" t="s">
        <v>15</v>
      </c>
      <c r="C1123" s="3">
        <v>20</v>
      </c>
      <c r="D1123" s="17"/>
      <c r="E1123" s="3"/>
      <c r="F1123" s="3"/>
      <c r="G1123" s="3"/>
      <c r="H1123" s="3"/>
      <c r="I1123" s="3"/>
      <c r="J1123" s="3"/>
      <c r="K1123" s="3"/>
      <c r="L1123" s="3"/>
      <c r="M1123" s="3"/>
      <c r="N1123" s="161"/>
      <c r="O1123" s="23"/>
      <c r="P1123" s="3"/>
      <c r="Q1123" s="42"/>
      <c r="R1123" s="42"/>
      <c r="S1123" s="3"/>
      <c r="T1123" s="3" t="s">
        <v>531</v>
      </c>
      <c r="U1123" s="3">
        <v>1</v>
      </c>
      <c r="V1123" s="3">
        <v>1602</v>
      </c>
      <c r="W1123" s="3">
        <v>4199</v>
      </c>
      <c r="X1123" s="3"/>
      <c r="Y1123" s="17">
        <v>4109</v>
      </c>
      <c r="Z1123" s="3"/>
      <c r="AA1123" s="3">
        <f t="shared" si="335"/>
        <v>1602</v>
      </c>
      <c r="AB1123" s="3"/>
      <c r="AC1123" s="3">
        <v>54500</v>
      </c>
      <c r="AD1123" s="23">
        <f>AA1123+AC1123</f>
        <v>56102</v>
      </c>
      <c r="AE1123" s="23">
        <v>54500</v>
      </c>
      <c r="AF1123" s="23">
        <f t="shared" si="332"/>
        <v>56102</v>
      </c>
      <c r="AG1123" s="3" t="s">
        <v>40</v>
      </c>
    </row>
    <row r="1124" spans="1:33" x14ac:dyDescent="0.2">
      <c r="A1124" s="3">
        <v>12</v>
      </c>
      <c r="B1124" s="3" t="s">
        <v>31</v>
      </c>
      <c r="C1124" s="3">
        <v>20</v>
      </c>
      <c r="D1124" s="17"/>
      <c r="E1124" s="3"/>
      <c r="F1124" s="3"/>
      <c r="G1124" s="3"/>
      <c r="H1124" s="3"/>
      <c r="I1124" s="3"/>
      <c r="J1124" s="3"/>
      <c r="K1124" s="3"/>
      <c r="L1124" s="3"/>
      <c r="M1124" s="3"/>
      <c r="N1124" s="161"/>
      <c r="O1124" s="23"/>
      <c r="P1124" s="3"/>
      <c r="Q1124" s="42"/>
      <c r="R1124" s="42"/>
      <c r="S1124" s="3"/>
      <c r="T1124" s="3" t="s">
        <v>531</v>
      </c>
      <c r="U1124" s="3">
        <v>1</v>
      </c>
      <c r="V1124" s="3">
        <v>1797</v>
      </c>
      <c r="W1124" s="3">
        <v>4200</v>
      </c>
      <c r="X1124" s="3"/>
      <c r="Y1124" s="17">
        <v>4110</v>
      </c>
      <c r="Z1124" s="3"/>
      <c r="AA1124" s="3">
        <f t="shared" si="335"/>
        <v>1797</v>
      </c>
      <c r="AB1124" s="3"/>
      <c r="AC1124" s="3">
        <v>44000</v>
      </c>
      <c r="AD1124" s="23">
        <f t="shared" si="334"/>
        <v>45797</v>
      </c>
      <c r="AE1124" s="23">
        <v>44000</v>
      </c>
      <c r="AF1124" s="23">
        <f t="shared" si="332"/>
        <v>45797</v>
      </c>
      <c r="AG1124" s="3" t="s">
        <v>40</v>
      </c>
    </row>
    <row r="1125" spans="1:33" x14ac:dyDescent="0.2">
      <c r="A1125" s="3">
        <v>13</v>
      </c>
      <c r="B1125" s="3" t="s">
        <v>17</v>
      </c>
      <c r="C1125" s="3">
        <v>20</v>
      </c>
      <c r="D1125" s="17"/>
      <c r="E1125" s="3"/>
      <c r="F1125" s="3"/>
      <c r="G1125" s="3"/>
      <c r="H1125" s="3"/>
      <c r="I1125" s="3"/>
      <c r="J1125" s="3"/>
      <c r="K1125" s="3"/>
      <c r="L1125" s="3"/>
      <c r="M1125" s="3"/>
      <c r="N1125" s="161"/>
      <c r="O1125" s="23"/>
      <c r="P1125" s="3"/>
      <c r="Q1125" s="42"/>
      <c r="R1125" s="42"/>
      <c r="S1125" s="3"/>
      <c r="T1125" s="3" t="s">
        <v>531</v>
      </c>
      <c r="U1125" s="3">
        <v>1</v>
      </c>
      <c r="V1125" s="3">
        <v>1364</v>
      </c>
      <c r="W1125" s="3">
        <v>4201</v>
      </c>
      <c r="X1125" s="3"/>
      <c r="Y1125" s="17">
        <v>4111</v>
      </c>
      <c r="Z1125" s="3"/>
      <c r="AA1125" s="3">
        <f t="shared" si="335"/>
        <v>1364</v>
      </c>
      <c r="AB1125" s="3"/>
      <c r="AC1125" s="3">
        <v>33500</v>
      </c>
      <c r="AD1125" s="23">
        <f t="shared" si="334"/>
        <v>34864</v>
      </c>
      <c r="AE1125" s="23">
        <v>33500</v>
      </c>
      <c r="AF1125" s="23">
        <f t="shared" si="332"/>
        <v>34864</v>
      </c>
      <c r="AG1125" s="3" t="s">
        <v>40</v>
      </c>
    </row>
    <row r="1126" spans="1:33" x14ac:dyDescent="0.2">
      <c r="A1126" s="3">
        <v>14</v>
      </c>
      <c r="B1126" s="3" t="s">
        <v>21</v>
      </c>
      <c r="C1126" s="3">
        <v>20</v>
      </c>
      <c r="D1126" s="17"/>
      <c r="E1126" s="3"/>
      <c r="F1126" s="3"/>
      <c r="G1126" s="3"/>
      <c r="H1126" s="3"/>
      <c r="I1126" s="3"/>
      <c r="J1126" s="3"/>
      <c r="K1126" s="3"/>
      <c r="L1126" s="3"/>
      <c r="M1126" s="3"/>
      <c r="N1126" s="161"/>
      <c r="O1126" s="23"/>
      <c r="P1126" s="3"/>
      <c r="Q1126" s="42"/>
      <c r="R1126" s="42"/>
      <c r="S1126" s="3"/>
      <c r="T1126" s="3" t="s">
        <v>532</v>
      </c>
      <c r="U1126" s="3">
        <v>2.5</v>
      </c>
      <c r="V1126" s="3">
        <v>1533</v>
      </c>
      <c r="W1126" s="3">
        <v>4205</v>
      </c>
      <c r="X1126" s="3"/>
      <c r="Y1126" s="17">
        <v>4119</v>
      </c>
      <c r="Z1126" s="3"/>
      <c r="AA1126" s="3">
        <f>(U1126*V1126)+3000</f>
        <v>6832.5</v>
      </c>
      <c r="AB1126" s="3"/>
      <c r="AC1126" s="3">
        <v>62000</v>
      </c>
      <c r="AD1126" s="23">
        <f t="shared" si="334"/>
        <v>68832.5</v>
      </c>
      <c r="AE1126" s="23">
        <v>59790</v>
      </c>
      <c r="AF1126" s="23">
        <f t="shared" si="332"/>
        <v>66622.5</v>
      </c>
      <c r="AG1126" s="3" t="s">
        <v>40</v>
      </c>
    </row>
    <row r="1127" spans="1:33" x14ac:dyDescent="0.2">
      <c r="A1127" s="3">
        <v>15</v>
      </c>
      <c r="B1127" s="3" t="s">
        <v>19</v>
      </c>
      <c r="C1127" s="3">
        <v>20</v>
      </c>
      <c r="D1127" s="17"/>
      <c r="E1127" s="3"/>
      <c r="F1127" s="3"/>
      <c r="G1127" s="3"/>
      <c r="H1127" s="3"/>
      <c r="I1127" s="3"/>
      <c r="J1127" s="3"/>
      <c r="K1127" s="3"/>
      <c r="L1127" s="3"/>
      <c r="M1127" s="3"/>
      <c r="N1127" s="161"/>
      <c r="O1127" s="23"/>
      <c r="P1127" s="3"/>
      <c r="Q1127" s="42"/>
      <c r="R1127" s="42"/>
      <c r="S1127" s="3"/>
      <c r="T1127" s="3" t="s">
        <v>532</v>
      </c>
      <c r="U1127" s="3">
        <v>1</v>
      </c>
      <c r="V1127" s="3">
        <v>1276</v>
      </c>
      <c r="W1127" s="3">
        <v>4206</v>
      </c>
      <c r="X1127" s="3"/>
      <c r="Y1127" s="17">
        <v>4120</v>
      </c>
      <c r="Z1127" s="3"/>
      <c r="AA1127" s="3">
        <f t="shared" si="335"/>
        <v>1276</v>
      </c>
      <c r="AB1127" s="3"/>
      <c r="AC1127" s="3">
        <v>31500</v>
      </c>
      <c r="AD1127" s="23">
        <f t="shared" si="334"/>
        <v>32776</v>
      </c>
      <c r="AE1127" s="23">
        <v>30010</v>
      </c>
      <c r="AF1127" s="23">
        <f t="shared" si="332"/>
        <v>31286</v>
      </c>
      <c r="AG1127" s="3" t="s">
        <v>40</v>
      </c>
    </row>
    <row r="1128" spans="1:33" x14ac:dyDescent="0.2">
      <c r="A1128" s="3">
        <v>16</v>
      </c>
      <c r="B1128" s="3" t="s">
        <v>65</v>
      </c>
      <c r="C1128" s="3">
        <v>15</v>
      </c>
      <c r="D1128" s="17"/>
      <c r="E1128" s="3"/>
      <c r="F1128" s="3"/>
      <c r="G1128" s="3"/>
      <c r="H1128" s="3"/>
      <c r="I1128" s="3"/>
      <c r="J1128" s="3"/>
      <c r="K1128" s="3"/>
      <c r="L1128" s="3"/>
      <c r="M1128" s="3"/>
      <c r="N1128" s="161"/>
      <c r="O1128" s="23"/>
      <c r="P1128" s="3"/>
      <c r="Q1128" s="42"/>
      <c r="R1128" s="42"/>
      <c r="S1128" s="3"/>
      <c r="T1128" s="3" t="s">
        <v>532</v>
      </c>
      <c r="U1128" s="3">
        <v>1.9</v>
      </c>
      <c r="V1128" s="3">
        <v>961</v>
      </c>
      <c r="W1128" s="3">
        <v>4207</v>
      </c>
      <c r="X1128" s="3"/>
      <c r="Y1128" s="17">
        <v>4124</v>
      </c>
      <c r="Z1128" s="3"/>
      <c r="AA1128" s="3">
        <f t="shared" si="335"/>
        <v>1825.8999999999999</v>
      </c>
      <c r="AB1128" s="3"/>
      <c r="AC1128" s="3">
        <v>37000</v>
      </c>
      <c r="AD1128" s="23">
        <f t="shared" si="334"/>
        <v>38825.9</v>
      </c>
      <c r="AE1128" s="23">
        <v>37000</v>
      </c>
      <c r="AF1128" s="23">
        <f t="shared" si="332"/>
        <v>38825.9</v>
      </c>
      <c r="AG1128" s="3" t="s">
        <v>40</v>
      </c>
    </row>
    <row r="1129" spans="1:33" x14ac:dyDescent="0.2">
      <c r="A1129" s="3">
        <v>17</v>
      </c>
      <c r="B1129" s="3" t="s">
        <v>18</v>
      </c>
      <c r="C1129" s="3">
        <v>20</v>
      </c>
      <c r="D1129" s="17"/>
      <c r="E1129" s="3"/>
      <c r="F1129" s="3"/>
      <c r="G1129" s="3"/>
      <c r="H1129" s="3"/>
      <c r="I1129" s="3"/>
      <c r="J1129" s="3"/>
      <c r="K1129" s="3"/>
      <c r="L1129" s="3"/>
      <c r="M1129" s="3"/>
      <c r="N1129" s="161"/>
      <c r="O1129" s="23"/>
      <c r="P1129" s="3"/>
      <c r="Q1129" s="42"/>
      <c r="R1129" s="42"/>
      <c r="S1129" s="3"/>
      <c r="T1129" s="3" t="s">
        <v>533</v>
      </c>
      <c r="U1129" s="3">
        <v>6.86</v>
      </c>
      <c r="V1129" s="3">
        <v>1325</v>
      </c>
      <c r="W1129" s="3">
        <v>4208</v>
      </c>
      <c r="X1129" s="3"/>
      <c r="Y1129" s="17">
        <v>4125</v>
      </c>
      <c r="Z1129" s="3"/>
      <c r="AA1129" s="42">
        <f t="shared" si="335"/>
        <v>9089.5</v>
      </c>
      <c r="AB1129" s="3"/>
      <c r="AC1129" s="3">
        <v>113000</v>
      </c>
      <c r="AD1129" s="23">
        <f t="shared" si="334"/>
        <v>122089.5</v>
      </c>
      <c r="AE1129" s="23">
        <v>109180</v>
      </c>
      <c r="AF1129" s="36">
        <f>AA1129+AE1129</f>
        <v>118269.5</v>
      </c>
      <c r="AG1129" s="3" t="s">
        <v>40</v>
      </c>
    </row>
    <row r="1130" spans="1:33" x14ac:dyDescent="0.2">
      <c r="A1130" s="3">
        <v>18</v>
      </c>
      <c r="B1130" s="3" t="s">
        <v>33</v>
      </c>
      <c r="C1130" s="3">
        <v>15</v>
      </c>
      <c r="D1130" s="17"/>
      <c r="E1130" s="3"/>
      <c r="F1130" s="3"/>
      <c r="G1130" s="3"/>
      <c r="H1130" s="3"/>
      <c r="I1130" s="3"/>
      <c r="J1130" s="3"/>
      <c r="K1130" s="3"/>
      <c r="L1130" s="3"/>
      <c r="M1130" s="3"/>
      <c r="N1130" s="161"/>
      <c r="O1130" s="23"/>
      <c r="P1130" s="3"/>
      <c r="Q1130" s="42"/>
      <c r="R1130" s="42"/>
      <c r="S1130" s="3"/>
      <c r="T1130" s="3" t="s">
        <v>534</v>
      </c>
      <c r="U1130" s="3">
        <v>2</v>
      </c>
      <c r="V1130" s="3">
        <v>968</v>
      </c>
      <c r="W1130" s="3">
        <v>4209</v>
      </c>
      <c r="X1130" s="3"/>
      <c r="Y1130" s="17">
        <v>4132</v>
      </c>
      <c r="Z1130" s="3"/>
      <c r="AA1130" s="3">
        <f t="shared" si="335"/>
        <v>1936</v>
      </c>
      <c r="AB1130" s="3"/>
      <c r="AC1130" s="3">
        <v>16000</v>
      </c>
      <c r="AD1130" s="23">
        <f t="shared" si="334"/>
        <v>17936</v>
      </c>
      <c r="AE1130" s="23">
        <v>16000</v>
      </c>
      <c r="AF1130" s="23">
        <f t="shared" si="332"/>
        <v>17936</v>
      </c>
      <c r="AG1130" s="3" t="s">
        <v>40</v>
      </c>
    </row>
    <row r="1131" spans="1:33" x14ac:dyDescent="0.2">
      <c r="A1131" s="3">
        <v>19</v>
      </c>
      <c r="B1131" s="3" t="s">
        <v>15</v>
      </c>
      <c r="C1131" s="3">
        <v>20</v>
      </c>
      <c r="D1131" s="17"/>
      <c r="E1131" s="3"/>
      <c r="F1131" s="3"/>
      <c r="G1131" s="3"/>
      <c r="H1131" s="3"/>
      <c r="I1131" s="3"/>
      <c r="J1131" s="3"/>
      <c r="K1131" s="3"/>
      <c r="L1131" s="3"/>
      <c r="M1131" s="3"/>
      <c r="N1131" s="161"/>
      <c r="O1131" s="23"/>
      <c r="P1131" s="3"/>
      <c r="Q1131" s="42"/>
      <c r="R1131" s="42"/>
      <c r="S1131" s="3"/>
      <c r="T1131" s="3" t="s">
        <v>534</v>
      </c>
      <c r="U1131" s="3">
        <v>1</v>
      </c>
      <c r="V1131" s="3">
        <v>1300</v>
      </c>
      <c r="W1131" s="3">
        <v>4210</v>
      </c>
      <c r="X1131" s="3"/>
      <c r="Y1131" s="17">
        <v>4133</v>
      </c>
      <c r="Z1131" s="3"/>
      <c r="AA1131" s="3">
        <f t="shared" si="335"/>
        <v>1300</v>
      </c>
      <c r="AB1131" s="3"/>
      <c r="AC1131" s="3">
        <v>54500</v>
      </c>
      <c r="AD1131" s="23">
        <f t="shared" si="334"/>
        <v>55800</v>
      </c>
      <c r="AE1131" s="23">
        <v>52690</v>
      </c>
      <c r="AF1131" s="23">
        <f t="shared" si="332"/>
        <v>53990</v>
      </c>
      <c r="AG1131" s="3" t="s">
        <v>40</v>
      </c>
    </row>
    <row r="1132" spans="1:33" x14ac:dyDescent="0.2">
      <c r="A1132" s="3">
        <v>20</v>
      </c>
      <c r="B1132" s="3" t="s">
        <v>62</v>
      </c>
      <c r="C1132" s="3">
        <v>15</v>
      </c>
      <c r="D1132" s="17"/>
      <c r="E1132" s="3"/>
      <c r="F1132" s="3"/>
      <c r="G1132" s="3"/>
      <c r="H1132" s="3"/>
      <c r="I1132" s="3"/>
      <c r="J1132" s="3"/>
      <c r="K1132" s="3"/>
      <c r="L1132" s="3"/>
      <c r="M1132" s="3"/>
      <c r="N1132" s="161"/>
      <c r="O1132" s="23"/>
      <c r="P1132" s="3"/>
      <c r="Q1132" s="42"/>
      <c r="R1132" s="42"/>
      <c r="S1132" s="3"/>
      <c r="T1132" s="3" t="s">
        <v>534</v>
      </c>
      <c r="U1132" s="3">
        <v>2</v>
      </c>
      <c r="V1132" s="3">
        <v>974</v>
      </c>
      <c r="W1132" s="3">
        <v>4211</v>
      </c>
      <c r="X1132" s="3"/>
      <c r="Y1132" s="17">
        <v>4134</v>
      </c>
      <c r="Z1132" s="3"/>
      <c r="AA1132" s="3">
        <f t="shared" si="335"/>
        <v>1948</v>
      </c>
      <c r="AB1132" s="3"/>
      <c r="AC1132" s="3">
        <v>22000</v>
      </c>
      <c r="AD1132" s="23">
        <f t="shared" si="334"/>
        <v>23948</v>
      </c>
      <c r="AE1132" s="23">
        <v>22000</v>
      </c>
      <c r="AF1132" s="23">
        <f t="shared" si="332"/>
        <v>23948</v>
      </c>
      <c r="AG1132" s="3" t="s">
        <v>40</v>
      </c>
    </row>
    <row r="1133" spans="1:33" x14ac:dyDescent="0.2">
      <c r="A1133" s="3">
        <v>21</v>
      </c>
      <c r="B1133" s="3" t="s">
        <v>26</v>
      </c>
      <c r="C1133" s="3">
        <v>20</v>
      </c>
      <c r="D1133" s="17"/>
      <c r="E1133" s="3"/>
      <c r="F1133" s="3"/>
      <c r="G1133" s="3"/>
      <c r="H1133" s="3"/>
      <c r="I1133" s="3"/>
      <c r="J1133" s="3"/>
      <c r="K1133" s="3"/>
      <c r="L1133" s="3"/>
      <c r="M1133" s="3"/>
      <c r="N1133" s="161"/>
      <c r="O1133" s="23"/>
      <c r="P1133" s="3"/>
      <c r="Q1133" s="42"/>
      <c r="R1133" s="42"/>
      <c r="S1133" s="3"/>
      <c r="T1133" s="3" t="s">
        <v>534</v>
      </c>
      <c r="U1133" s="3">
        <v>3</v>
      </c>
      <c r="V1133" s="3">
        <v>1419</v>
      </c>
      <c r="W1133" s="3">
        <v>4212</v>
      </c>
      <c r="X1133" s="3"/>
      <c r="Y1133" s="17">
        <v>4135</v>
      </c>
      <c r="Z1133" s="3"/>
      <c r="AA1133" s="3">
        <f t="shared" si="335"/>
        <v>4257</v>
      </c>
      <c r="AB1133" s="3"/>
      <c r="AC1133" s="3">
        <v>53500</v>
      </c>
      <c r="AD1133" s="23">
        <f t="shared" si="334"/>
        <v>57757</v>
      </c>
      <c r="AE1133" s="23">
        <v>51835</v>
      </c>
      <c r="AF1133" s="23">
        <f t="shared" si="332"/>
        <v>56092</v>
      </c>
      <c r="AG1133" s="3" t="s">
        <v>40</v>
      </c>
    </row>
    <row r="1134" spans="1:33" x14ac:dyDescent="0.2">
      <c r="A1134" s="3">
        <v>22</v>
      </c>
      <c r="B1134" s="3" t="s">
        <v>31</v>
      </c>
      <c r="C1134" s="3">
        <v>20</v>
      </c>
      <c r="D1134" s="17"/>
      <c r="E1134" s="3"/>
      <c r="F1134" s="3"/>
      <c r="G1134" s="3"/>
      <c r="H1134" s="3"/>
      <c r="I1134" s="3"/>
      <c r="J1134" s="3"/>
      <c r="K1134" s="3"/>
      <c r="L1134" s="3"/>
      <c r="M1134" s="3"/>
      <c r="N1134" s="161"/>
      <c r="O1134" s="23"/>
      <c r="P1134" s="3"/>
      <c r="Q1134" s="42"/>
      <c r="R1134" s="42"/>
      <c r="S1134" s="3"/>
      <c r="T1134" s="3" t="s">
        <v>535</v>
      </c>
      <c r="U1134" s="3">
        <v>1</v>
      </c>
      <c r="V1134" s="3">
        <v>1497</v>
      </c>
      <c r="W1134" s="3">
        <v>4213</v>
      </c>
      <c r="X1134" s="3"/>
      <c r="Y1134" s="17">
        <v>4149</v>
      </c>
      <c r="Z1134" s="3"/>
      <c r="AA1134" s="3">
        <f t="shared" si="335"/>
        <v>1497</v>
      </c>
      <c r="AB1134" s="3"/>
      <c r="AC1134" s="3">
        <v>44000</v>
      </c>
      <c r="AD1134" s="23">
        <f t="shared" si="334"/>
        <v>45497</v>
      </c>
      <c r="AE1134" s="23">
        <v>42525</v>
      </c>
      <c r="AF1134" s="23">
        <f t="shared" si="332"/>
        <v>44022</v>
      </c>
      <c r="AG1134" s="3" t="s">
        <v>40</v>
      </c>
    </row>
    <row r="1135" spans="1:33" x14ac:dyDescent="0.2">
      <c r="A1135" s="3">
        <v>23</v>
      </c>
      <c r="B1135" s="144" t="s">
        <v>22</v>
      </c>
      <c r="C1135" s="144">
        <v>20</v>
      </c>
      <c r="D1135" s="229"/>
      <c r="E1135" s="144"/>
      <c r="F1135" s="144"/>
      <c r="G1135" s="144"/>
      <c r="H1135" s="144"/>
      <c r="I1135" s="144"/>
      <c r="J1135" s="144"/>
      <c r="K1135" s="144"/>
      <c r="L1135" s="144"/>
      <c r="M1135" s="144"/>
      <c r="N1135" s="229"/>
      <c r="O1135" s="144"/>
      <c r="P1135" s="144"/>
      <c r="Q1135" s="230"/>
      <c r="R1135" s="230"/>
      <c r="S1135" s="144"/>
      <c r="T1135" s="144" t="s">
        <v>535</v>
      </c>
      <c r="U1135" s="144">
        <v>1.5</v>
      </c>
      <c r="V1135" s="144">
        <v>1366</v>
      </c>
      <c r="W1135" s="144">
        <v>4214</v>
      </c>
      <c r="X1135" s="144"/>
      <c r="Y1135" s="229">
        <v>4150</v>
      </c>
      <c r="Z1135" s="144"/>
      <c r="AA1135" s="144">
        <f t="shared" si="335"/>
        <v>2049</v>
      </c>
      <c r="AB1135" s="144"/>
      <c r="AC1135" s="144">
        <v>56000</v>
      </c>
      <c r="AD1135" s="144">
        <f t="shared" si="334"/>
        <v>58049</v>
      </c>
      <c r="AE1135" s="144">
        <v>54150</v>
      </c>
      <c r="AF1135" s="144">
        <f t="shared" si="332"/>
        <v>56199</v>
      </c>
      <c r="AG1135" s="144" t="s">
        <v>40</v>
      </c>
    </row>
    <row r="1136" spans="1:33" x14ac:dyDescent="0.2">
      <c r="A1136" s="3">
        <v>24</v>
      </c>
      <c r="B1136" s="3" t="s">
        <v>15</v>
      </c>
      <c r="C1136" s="3">
        <v>20</v>
      </c>
      <c r="D1136" s="17"/>
      <c r="E1136" s="3"/>
      <c r="F1136" s="3"/>
      <c r="G1136" s="3"/>
      <c r="H1136" s="3"/>
      <c r="I1136" s="3"/>
      <c r="J1136" s="3"/>
      <c r="K1136" s="3"/>
      <c r="L1136" s="3"/>
      <c r="M1136" s="3"/>
      <c r="N1136" s="161"/>
      <c r="O1136" s="23"/>
      <c r="P1136" s="3"/>
      <c r="Q1136" s="42"/>
      <c r="R1136" s="42"/>
      <c r="S1136" s="3"/>
      <c r="T1136" s="3" t="s">
        <v>536</v>
      </c>
      <c r="U1136" s="3">
        <v>1</v>
      </c>
      <c r="V1136" s="3">
        <v>1673</v>
      </c>
      <c r="W1136" s="3">
        <v>4215</v>
      </c>
      <c r="X1136" s="3"/>
      <c r="Y1136" s="17">
        <v>4154</v>
      </c>
      <c r="Z1136" s="3"/>
      <c r="AA1136" s="3">
        <f t="shared" si="335"/>
        <v>1673</v>
      </c>
      <c r="AB1136" s="3"/>
      <c r="AC1136" s="3">
        <v>54500</v>
      </c>
      <c r="AD1136" s="23">
        <f t="shared" si="334"/>
        <v>56173</v>
      </c>
      <c r="AE1136" s="23">
        <v>52690</v>
      </c>
      <c r="AF1136" s="23">
        <f t="shared" si="332"/>
        <v>54363</v>
      </c>
      <c r="AG1136" s="3" t="s">
        <v>40</v>
      </c>
    </row>
    <row r="1137" spans="1:33" x14ac:dyDescent="0.2">
      <c r="A1137" s="3">
        <v>25</v>
      </c>
      <c r="B1137" s="3" t="s">
        <v>18</v>
      </c>
      <c r="C1137" s="3">
        <v>20</v>
      </c>
      <c r="D1137" s="17"/>
      <c r="E1137" s="3"/>
      <c r="F1137" s="3"/>
      <c r="G1137" s="3"/>
      <c r="H1137" s="3"/>
      <c r="I1137" s="3"/>
      <c r="J1137" s="3"/>
      <c r="K1137" s="3"/>
      <c r="L1137" s="3"/>
      <c r="M1137" s="3"/>
      <c r="N1137" s="161"/>
      <c r="O1137" s="23"/>
      <c r="P1137" s="3"/>
      <c r="Q1137" s="42"/>
      <c r="R1137" s="42"/>
      <c r="S1137" s="3"/>
      <c r="T1137" s="3" t="s">
        <v>536</v>
      </c>
      <c r="U1137" s="3">
        <v>6.86</v>
      </c>
      <c r="V1137" s="3">
        <v>1371</v>
      </c>
      <c r="W1137" s="3">
        <v>4216</v>
      </c>
      <c r="X1137" s="3"/>
      <c r="Y1137" s="17">
        <v>4155</v>
      </c>
      <c r="Z1137" s="3"/>
      <c r="AA1137" s="3">
        <f t="shared" si="335"/>
        <v>9405.0600000000013</v>
      </c>
      <c r="AB1137" s="3"/>
      <c r="AC1137" s="3">
        <v>113000</v>
      </c>
      <c r="AD1137" s="23">
        <f t="shared" si="334"/>
        <v>122405.06</v>
      </c>
      <c r="AE1137" s="23">
        <v>109180</v>
      </c>
      <c r="AF1137" s="23">
        <f t="shared" si="332"/>
        <v>118585.06</v>
      </c>
      <c r="AG1137" s="3" t="s">
        <v>40</v>
      </c>
    </row>
    <row r="1138" spans="1:33" x14ac:dyDescent="0.2">
      <c r="A1138" s="3">
        <v>26</v>
      </c>
      <c r="B1138" s="3" t="s">
        <v>15</v>
      </c>
      <c r="C1138" s="3">
        <v>20</v>
      </c>
      <c r="D1138" s="17"/>
      <c r="E1138" s="3"/>
      <c r="F1138" s="3"/>
      <c r="G1138" s="3"/>
      <c r="H1138" s="3"/>
      <c r="I1138" s="3"/>
      <c r="J1138" s="3"/>
      <c r="K1138" s="3"/>
      <c r="L1138" s="3"/>
      <c r="M1138" s="3"/>
      <c r="N1138" s="161"/>
      <c r="O1138" s="23"/>
      <c r="P1138" s="3"/>
      <c r="Q1138" s="42"/>
      <c r="R1138" s="42"/>
      <c r="S1138" s="3"/>
      <c r="T1138" s="3" t="s">
        <v>536</v>
      </c>
      <c r="U1138" s="3">
        <v>1</v>
      </c>
      <c r="V1138" s="3">
        <v>1490</v>
      </c>
      <c r="W1138" s="3">
        <v>4217</v>
      </c>
      <c r="X1138" s="3"/>
      <c r="Y1138" s="17">
        <v>4156</v>
      </c>
      <c r="Z1138" s="3"/>
      <c r="AA1138" s="3">
        <f t="shared" si="335"/>
        <v>1490</v>
      </c>
      <c r="AB1138" s="3"/>
      <c r="AC1138" s="3">
        <v>54500</v>
      </c>
      <c r="AD1138" s="23">
        <f t="shared" si="334"/>
        <v>55990</v>
      </c>
      <c r="AE1138" s="23">
        <v>52690</v>
      </c>
      <c r="AF1138" s="23">
        <f t="shared" si="332"/>
        <v>54180</v>
      </c>
      <c r="AG1138" s="3" t="s">
        <v>40</v>
      </c>
    </row>
    <row r="1139" spans="1:33" x14ac:dyDescent="0.2">
      <c r="A1139" s="3">
        <v>27</v>
      </c>
      <c r="B1139" s="3" t="s">
        <v>13</v>
      </c>
      <c r="C1139" s="3">
        <v>20</v>
      </c>
      <c r="D1139" s="17"/>
      <c r="E1139" s="3"/>
      <c r="F1139" s="3"/>
      <c r="G1139" s="3"/>
      <c r="H1139" s="3"/>
      <c r="I1139" s="3"/>
      <c r="J1139" s="3"/>
      <c r="K1139" s="3"/>
      <c r="L1139" s="3"/>
      <c r="M1139" s="3"/>
      <c r="N1139" s="161"/>
      <c r="O1139" s="23"/>
      <c r="P1139" s="3"/>
      <c r="Q1139" s="42"/>
      <c r="R1139" s="42"/>
      <c r="S1139" s="3"/>
      <c r="T1139" s="3" t="s">
        <v>536</v>
      </c>
      <c r="U1139" s="3">
        <v>2</v>
      </c>
      <c r="V1139" s="3">
        <v>1335</v>
      </c>
      <c r="W1139" s="3">
        <v>4218</v>
      </c>
      <c r="X1139" s="3"/>
      <c r="Y1139" s="17">
        <v>4157</v>
      </c>
      <c r="Z1139" s="3"/>
      <c r="AA1139" s="3">
        <f t="shared" si="335"/>
        <v>2670</v>
      </c>
      <c r="AB1139" s="3"/>
      <c r="AC1139" s="3">
        <v>40000</v>
      </c>
      <c r="AD1139" s="23">
        <f t="shared" si="334"/>
        <v>42670</v>
      </c>
      <c r="AE1139" s="23">
        <v>38750</v>
      </c>
      <c r="AF1139" s="23">
        <f t="shared" si="332"/>
        <v>41420</v>
      </c>
      <c r="AG1139" s="3" t="s">
        <v>40</v>
      </c>
    </row>
    <row r="1140" spans="1:33" x14ac:dyDescent="0.2">
      <c r="A1140" s="3">
        <v>28</v>
      </c>
      <c r="B1140" s="3" t="s">
        <v>537</v>
      </c>
      <c r="C1140" s="3">
        <v>9</v>
      </c>
      <c r="D1140" s="17"/>
      <c r="E1140" s="3"/>
      <c r="F1140" s="3"/>
      <c r="G1140" s="3"/>
      <c r="H1140" s="3"/>
      <c r="I1140" s="3"/>
      <c r="J1140" s="3"/>
      <c r="K1140" s="3"/>
      <c r="L1140" s="3"/>
      <c r="M1140" s="3"/>
      <c r="N1140" s="161"/>
      <c r="O1140" s="23"/>
      <c r="P1140" s="3"/>
      <c r="Q1140" s="42"/>
      <c r="R1140" s="42"/>
      <c r="S1140" s="3"/>
      <c r="T1140" s="3" t="s">
        <v>536</v>
      </c>
      <c r="U1140" s="3">
        <v>1.25</v>
      </c>
      <c r="V1140" s="3">
        <v>620</v>
      </c>
      <c r="W1140" s="3">
        <v>4219</v>
      </c>
      <c r="X1140" s="3"/>
      <c r="Y1140" s="17">
        <v>4158</v>
      </c>
      <c r="Z1140" s="3"/>
      <c r="AA1140" s="3">
        <f>U1140*V1140</f>
        <v>775</v>
      </c>
      <c r="AB1140" s="3"/>
      <c r="AC1140" s="3">
        <v>8300</v>
      </c>
      <c r="AD1140" s="23">
        <f t="shared" si="334"/>
        <v>9075</v>
      </c>
      <c r="AE1140" s="23">
        <v>8300</v>
      </c>
      <c r="AF1140" s="23">
        <f t="shared" si="332"/>
        <v>9075</v>
      </c>
      <c r="AG1140" s="3" t="s">
        <v>40</v>
      </c>
    </row>
    <row r="1141" spans="1:33" x14ac:dyDescent="0.2">
      <c r="A1141" s="3">
        <v>29</v>
      </c>
      <c r="B1141" s="3" t="s">
        <v>95</v>
      </c>
      <c r="C1141" s="3">
        <v>9</v>
      </c>
      <c r="D1141" s="17"/>
      <c r="E1141" s="3"/>
      <c r="F1141" s="3"/>
      <c r="G1141" s="3"/>
      <c r="H1141" s="3"/>
      <c r="I1141" s="3"/>
      <c r="J1141" s="3"/>
      <c r="K1141" s="3"/>
      <c r="L1141" s="3"/>
      <c r="M1141" s="3"/>
      <c r="N1141" s="161"/>
      <c r="O1141" s="23"/>
      <c r="P1141" s="3"/>
      <c r="Q1141" s="42"/>
      <c r="R1141" s="42"/>
      <c r="S1141" s="3"/>
      <c r="T1141" s="3" t="s">
        <v>536</v>
      </c>
      <c r="U1141" s="3">
        <v>1</v>
      </c>
      <c r="V1141" s="3">
        <v>586</v>
      </c>
      <c r="W1141" s="3">
        <v>4220</v>
      </c>
      <c r="X1141" s="3"/>
      <c r="Y1141" s="17">
        <v>4159</v>
      </c>
      <c r="Z1141" s="3"/>
      <c r="AA1141" s="3">
        <f t="shared" si="335"/>
        <v>586</v>
      </c>
      <c r="AB1141" s="3"/>
      <c r="AC1141" s="3">
        <v>8300</v>
      </c>
      <c r="AD1141" s="23">
        <f t="shared" si="334"/>
        <v>8886</v>
      </c>
      <c r="AE1141" s="23">
        <v>8300</v>
      </c>
      <c r="AF1141" s="23">
        <f t="shared" si="332"/>
        <v>8886</v>
      </c>
      <c r="AG1141" s="3" t="s">
        <v>40</v>
      </c>
    </row>
    <row r="1142" spans="1:33" x14ac:dyDescent="0.2">
      <c r="A1142" s="3">
        <v>30</v>
      </c>
      <c r="B1142" s="3" t="s">
        <v>17</v>
      </c>
      <c r="C1142" s="3">
        <v>20</v>
      </c>
      <c r="D1142" s="17"/>
      <c r="E1142" s="3"/>
      <c r="F1142" s="3"/>
      <c r="G1142" s="3"/>
      <c r="H1142" s="3"/>
      <c r="I1142" s="3"/>
      <c r="J1142" s="3"/>
      <c r="K1142" s="3"/>
      <c r="L1142" s="3"/>
      <c r="M1142" s="3"/>
      <c r="N1142" s="161"/>
      <c r="O1142" s="23"/>
      <c r="P1142" s="3"/>
      <c r="Q1142" s="42"/>
      <c r="R1142" s="42"/>
      <c r="S1142" s="3"/>
      <c r="T1142" s="3" t="s">
        <v>538</v>
      </c>
      <c r="U1142" s="3">
        <v>1</v>
      </c>
      <c r="V1142" s="3">
        <v>1449</v>
      </c>
      <c r="W1142" s="3">
        <v>4221</v>
      </c>
      <c r="X1142" s="3"/>
      <c r="Y1142" s="17">
        <v>4162</v>
      </c>
      <c r="Z1142" s="3"/>
      <c r="AA1142" s="3">
        <f t="shared" si="335"/>
        <v>1449</v>
      </c>
      <c r="AB1142" s="3"/>
      <c r="AC1142" s="3">
        <v>33500</v>
      </c>
      <c r="AD1142" s="23">
        <f t="shared" si="334"/>
        <v>34949</v>
      </c>
      <c r="AE1142" s="23">
        <v>32050</v>
      </c>
      <c r="AF1142" s="23">
        <f t="shared" si="332"/>
        <v>33499</v>
      </c>
      <c r="AG1142" s="3" t="s">
        <v>40</v>
      </c>
    </row>
    <row r="1143" spans="1:33" x14ac:dyDescent="0.2">
      <c r="A1143" s="3">
        <v>31</v>
      </c>
      <c r="B1143" s="3" t="s">
        <v>15</v>
      </c>
      <c r="C1143" s="3">
        <v>20</v>
      </c>
      <c r="D1143" s="17"/>
      <c r="E1143" s="3"/>
      <c r="F1143" s="3"/>
      <c r="G1143" s="3"/>
      <c r="H1143" s="3"/>
      <c r="I1143" s="3"/>
      <c r="J1143" s="3"/>
      <c r="K1143" s="3"/>
      <c r="L1143" s="3"/>
      <c r="M1143" s="3"/>
      <c r="N1143" s="161"/>
      <c r="O1143" s="23"/>
      <c r="P1143" s="3"/>
      <c r="Q1143" s="42"/>
      <c r="R1143" s="42"/>
      <c r="S1143" s="3"/>
      <c r="T1143" s="3" t="s">
        <v>538</v>
      </c>
      <c r="U1143" s="3">
        <v>1</v>
      </c>
      <c r="V1143" s="3">
        <v>1287</v>
      </c>
      <c r="W1143" s="3">
        <v>4222</v>
      </c>
      <c r="X1143" s="3"/>
      <c r="Y1143" s="17">
        <v>4163</v>
      </c>
      <c r="Z1143" s="3"/>
      <c r="AA1143" s="3">
        <f t="shared" si="335"/>
        <v>1287</v>
      </c>
      <c r="AB1143" s="3"/>
      <c r="AC1143" s="3">
        <v>54500</v>
      </c>
      <c r="AD1143" s="23">
        <f t="shared" si="334"/>
        <v>55787</v>
      </c>
      <c r="AE1143" s="23">
        <v>52690</v>
      </c>
      <c r="AF1143" s="23">
        <f t="shared" si="332"/>
        <v>53977</v>
      </c>
      <c r="AG1143" s="3" t="s">
        <v>40</v>
      </c>
    </row>
    <row r="1144" spans="1:33" x14ac:dyDescent="0.2">
      <c r="A1144" s="3">
        <v>32</v>
      </c>
      <c r="B1144" s="3" t="s">
        <v>7</v>
      </c>
      <c r="C1144" s="3">
        <v>20</v>
      </c>
      <c r="D1144" s="17"/>
      <c r="E1144" s="3"/>
      <c r="F1144" s="3"/>
      <c r="G1144" s="3"/>
      <c r="H1144" s="3"/>
      <c r="I1144" s="3"/>
      <c r="J1144" s="3"/>
      <c r="K1144" s="3"/>
      <c r="L1144" s="3"/>
      <c r="M1144" s="3"/>
      <c r="N1144" s="161"/>
      <c r="O1144" s="23"/>
      <c r="P1144" s="3"/>
      <c r="Q1144" s="42"/>
      <c r="R1144" s="42"/>
      <c r="S1144" s="3"/>
      <c r="T1144" s="3" t="s">
        <v>538</v>
      </c>
      <c r="U1144" s="3">
        <v>1.5</v>
      </c>
      <c r="V1144" s="3">
        <v>1540</v>
      </c>
      <c r="W1144" s="3">
        <v>4223</v>
      </c>
      <c r="X1144" s="3"/>
      <c r="Y1144" s="17">
        <v>4164</v>
      </c>
      <c r="Z1144" s="3"/>
      <c r="AA1144" s="3">
        <f t="shared" si="335"/>
        <v>2310</v>
      </c>
      <c r="AB1144" s="3"/>
      <c r="AC1144" s="3">
        <v>94000</v>
      </c>
      <c r="AD1144" s="23">
        <f t="shared" si="334"/>
        <v>96310</v>
      </c>
      <c r="AE1144" s="23">
        <v>94000</v>
      </c>
      <c r="AF1144" s="23">
        <f t="shared" si="332"/>
        <v>96310</v>
      </c>
      <c r="AG1144" s="3" t="s">
        <v>40</v>
      </c>
    </row>
    <row r="1145" spans="1:33" x14ac:dyDescent="0.2">
      <c r="A1145" s="3">
        <v>33</v>
      </c>
      <c r="B1145" s="3" t="s">
        <v>19</v>
      </c>
      <c r="C1145" s="3">
        <v>20</v>
      </c>
      <c r="D1145" s="17"/>
      <c r="E1145" s="3"/>
      <c r="F1145" s="3"/>
      <c r="G1145" s="3"/>
      <c r="H1145" s="3"/>
      <c r="I1145" s="3"/>
      <c r="J1145" s="3"/>
      <c r="K1145" s="3"/>
      <c r="L1145" s="3"/>
      <c r="M1145" s="3"/>
      <c r="N1145" s="161"/>
      <c r="O1145" s="23"/>
      <c r="P1145" s="3"/>
      <c r="Q1145" s="42"/>
      <c r="R1145" s="42"/>
      <c r="S1145" s="3"/>
      <c r="T1145" s="3" t="s">
        <v>538</v>
      </c>
      <c r="U1145" s="3">
        <v>1</v>
      </c>
      <c r="V1145" s="3">
        <v>1315</v>
      </c>
      <c r="W1145" s="3">
        <v>4224</v>
      </c>
      <c r="X1145" s="3"/>
      <c r="Y1145" s="17">
        <v>4165</v>
      </c>
      <c r="Z1145" s="3"/>
      <c r="AA1145" s="3">
        <f t="shared" si="335"/>
        <v>1315</v>
      </c>
      <c r="AB1145" s="3"/>
      <c r="AC1145" s="3">
        <v>31500</v>
      </c>
      <c r="AD1145" s="23">
        <f t="shared" si="334"/>
        <v>32815</v>
      </c>
      <c r="AE1145" s="23">
        <v>30010</v>
      </c>
      <c r="AF1145" s="23">
        <f t="shared" si="332"/>
        <v>31325</v>
      </c>
      <c r="AG1145" s="3" t="s">
        <v>40</v>
      </c>
    </row>
    <row r="1146" spans="1:33" x14ac:dyDescent="0.2">
      <c r="A1146" s="3">
        <v>34</v>
      </c>
      <c r="B1146" s="3" t="s">
        <v>75</v>
      </c>
      <c r="C1146" s="3">
        <v>20</v>
      </c>
      <c r="D1146" s="17"/>
      <c r="E1146" s="3"/>
      <c r="F1146" s="3"/>
      <c r="G1146" s="3"/>
      <c r="H1146" s="3"/>
      <c r="I1146" s="3"/>
      <c r="J1146" s="3"/>
      <c r="K1146" s="3"/>
      <c r="L1146" s="3"/>
      <c r="M1146" s="3"/>
      <c r="N1146" s="161"/>
      <c r="O1146" s="23"/>
      <c r="P1146" s="3"/>
      <c r="Q1146" s="42"/>
      <c r="R1146" s="42"/>
      <c r="S1146" s="3"/>
      <c r="T1146" s="3" t="s">
        <v>538</v>
      </c>
      <c r="U1146" s="3">
        <v>3</v>
      </c>
      <c r="V1146" s="3">
        <v>1276</v>
      </c>
      <c r="W1146" s="23">
        <v>4225</v>
      </c>
      <c r="X1146" s="3"/>
      <c r="Y1146" s="17">
        <v>4171</v>
      </c>
      <c r="Z1146" s="3"/>
      <c r="AA1146" s="3">
        <f t="shared" si="335"/>
        <v>3828</v>
      </c>
      <c r="AB1146" s="3"/>
      <c r="AC1146" s="3">
        <v>85500</v>
      </c>
      <c r="AD1146" s="23">
        <f t="shared" si="334"/>
        <v>89328</v>
      </c>
      <c r="AE1146" s="23">
        <v>82365</v>
      </c>
      <c r="AF1146" s="23">
        <f t="shared" si="332"/>
        <v>86193</v>
      </c>
      <c r="AG1146" s="3" t="s">
        <v>40</v>
      </c>
    </row>
    <row r="1147" spans="1:33" x14ac:dyDescent="0.2">
      <c r="A1147" s="3">
        <v>35</v>
      </c>
      <c r="B1147" s="3" t="s">
        <v>539</v>
      </c>
      <c r="C1147" s="3">
        <v>20</v>
      </c>
      <c r="D1147" s="17"/>
      <c r="E1147" s="3"/>
      <c r="F1147" s="3"/>
      <c r="G1147" s="3"/>
      <c r="H1147" s="3"/>
      <c r="I1147" s="3"/>
      <c r="J1147" s="3"/>
      <c r="K1147" s="3"/>
      <c r="L1147" s="3"/>
      <c r="M1147" s="3"/>
      <c r="N1147" s="161"/>
      <c r="O1147" s="23"/>
      <c r="P1147" s="3"/>
      <c r="Q1147" s="42"/>
      <c r="R1147" s="42"/>
      <c r="S1147" s="3"/>
      <c r="T1147" s="3" t="s">
        <v>540</v>
      </c>
      <c r="U1147" s="3">
        <v>0</v>
      </c>
      <c r="V1147" s="3">
        <v>1315</v>
      </c>
      <c r="W1147" s="23">
        <v>4226</v>
      </c>
      <c r="X1147" s="3"/>
      <c r="Y1147" s="17">
        <v>4181</v>
      </c>
      <c r="Z1147" s="3"/>
      <c r="AA1147" s="3">
        <f t="shared" si="335"/>
        <v>0</v>
      </c>
      <c r="AB1147" s="3"/>
      <c r="AC1147" s="3">
        <v>49000</v>
      </c>
      <c r="AD1147" s="23">
        <f t="shared" si="334"/>
        <v>49000</v>
      </c>
      <c r="AE1147" s="23">
        <v>46880</v>
      </c>
      <c r="AF1147" s="23">
        <f t="shared" si="332"/>
        <v>46880</v>
      </c>
      <c r="AG1147" s="3" t="s">
        <v>40</v>
      </c>
    </row>
    <row r="1148" spans="1:33" x14ac:dyDescent="0.2">
      <c r="A1148" s="3">
        <v>36</v>
      </c>
      <c r="B1148" s="3" t="s">
        <v>31</v>
      </c>
      <c r="C1148" s="3">
        <v>20</v>
      </c>
      <c r="D1148" s="17"/>
      <c r="E1148" s="3"/>
      <c r="F1148" s="3"/>
      <c r="G1148" s="3"/>
      <c r="H1148" s="3"/>
      <c r="I1148" s="3"/>
      <c r="J1148" s="3"/>
      <c r="K1148" s="3"/>
      <c r="L1148" s="3"/>
      <c r="M1148" s="3"/>
      <c r="N1148" s="161"/>
      <c r="O1148" s="23"/>
      <c r="P1148" s="3"/>
      <c r="Q1148" s="42"/>
      <c r="R1148" s="42"/>
      <c r="S1148" s="3"/>
      <c r="T1148" s="3" t="s">
        <v>540</v>
      </c>
      <c r="U1148" s="3">
        <v>1</v>
      </c>
      <c r="V1148" s="3">
        <v>1284</v>
      </c>
      <c r="W1148" s="23">
        <v>4230</v>
      </c>
      <c r="X1148" s="3"/>
      <c r="Y1148" s="17">
        <v>4182</v>
      </c>
      <c r="Z1148" s="3"/>
      <c r="AA1148" s="3">
        <f t="shared" si="335"/>
        <v>1284</v>
      </c>
      <c r="AB1148" s="3"/>
      <c r="AC1148" s="3">
        <v>44000</v>
      </c>
      <c r="AD1148" s="23">
        <f t="shared" si="334"/>
        <v>45284</v>
      </c>
      <c r="AE1148" s="23">
        <v>42525</v>
      </c>
      <c r="AF1148" s="23">
        <f t="shared" si="332"/>
        <v>43809</v>
      </c>
      <c r="AG1148" s="3" t="s">
        <v>40</v>
      </c>
    </row>
    <row r="1149" spans="1:33" x14ac:dyDescent="0.2">
      <c r="A1149" s="3">
        <v>37</v>
      </c>
      <c r="B1149" s="3" t="s">
        <v>15</v>
      </c>
      <c r="C1149" s="3">
        <v>20</v>
      </c>
      <c r="D1149" s="17"/>
      <c r="E1149" s="3"/>
      <c r="F1149" s="3"/>
      <c r="G1149" s="3"/>
      <c r="H1149" s="3"/>
      <c r="I1149" s="3"/>
      <c r="J1149" s="3"/>
      <c r="K1149" s="3"/>
      <c r="L1149" s="3"/>
      <c r="M1149" s="3"/>
      <c r="N1149" s="161"/>
      <c r="O1149" s="23"/>
      <c r="P1149" s="3"/>
      <c r="Q1149" s="42"/>
      <c r="R1149" s="42"/>
      <c r="S1149" s="3"/>
      <c r="T1149" s="3" t="s">
        <v>541</v>
      </c>
      <c r="U1149" s="3">
        <v>1</v>
      </c>
      <c r="V1149" s="3">
        <v>1520</v>
      </c>
      <c r="W1149" s="23">
        <v>4227</v>
      </c>
      <c r="X1149" s="3"/>
      <c r="Y1149" s="17">
        <v>4188</v>
      </c>
      <c r="Z1149" s="3"/>
      <c r="AA1149" s="3">
        <f t="shared" si="335"/>
        <v>1520</v>
      </c>
      <c r="AB1149" s="3"/>
      <c r="AC1149" s="3">
        <v>54500</v>
      </c>
      <c r="AD1149" s="23">
        <f t="shared" si="334"/>
        <v>56020</v>
      </c>
      <c r="AE1149" s="23">
        <v>52690</v>
      </c>
      <c r="AF1149" s="23">
        <f t="shared" si="332"/>
        <v>54210</v>
      </c>
      <c r="AG1149" s="3" t="s">
        <v>40</v>
      </c>
    </row>
    <row r="1150" spans="1:33" x14ac:dyDescent="0.2">
      <c r="A1150" s="3">
        <v>38</v>
      </c>
      <c r="B1150" s="3" t="s">
        <v>18</v>
      </c>
      <c r="C1150" s="3">
        <v>20</v>
      </c>
      <c r="D1150" s="17"/>
      <c r="E1150" s="3"/>
      <c r="F1150" s="3"/>
      <c r="G1150" s="3"/>
      <c r="H1150" s="3"/>
      <c r="I1150" s="3"/>
      <c r="J1150" s="3"/>
      <c r="K1150" s="3"/>
      <c r="L1150" s="3"/>
      <c r="M1150" s="3"/>
      <c r="N1150" s="161"/>
      <c r="O1150" s="23"/>
      <c r="P1150" s="3"/>
      <c r="Q1150" s="42"/>
      <c r="R1150" s="42"/>
      <c r="S1150" s="3"/>
      <c r="T1150" s="3" t="s">
        <v>542</v>
      </c>
      <c r="U1150" s="3">
        <v>6.86</v>
      </c>
      <c r="V1150" s="3">
        <v>1407</v>
      </c>
      <c r="W1150" s="23">
        <v>4228</v>
      </c>
      <c r="X1150" s="3"/>
      <c r="Y1150" s="17">
        <v>4194</v>
      </c>
      <c r="Z1150" s="3"/>
      <c r="AA1150" s="3">
        <f t="shared" si="335"/>
        <v>9652.02</v>
      </c>
      <c r="AB1150" s="3"/>
      <c r="AC1150" s="3">
        <v>113000</v>
      </c>
      <c r="AD1150" s="23">
        <f t="shared" si="334"/>
        <v>122652.02</v>
      </c>
      <c r="AE1150" s="23">
        <v>109180</v>
      </c>
      <c r="AF1150" s="23">
        <f t="shared" si="332"/>
        <v>118832.02</v>
      </c>
      <c r="AG1150" s="3" t="s">
        <v>40</v>
      </c>
    </row>
    <row r="1151" spans="1:33" x14ac:dyDescent="0.2">
      <c r="A1151" s="3">
        <v>39</v>
      </c>
      <c r="B1151" s="3" t="s">
        <v>16</v>
      </c>
      <c r="C1151" s="3">
        <v>20</v>
      </c>
      <c r="D1151" s="17"/>
      <c r="E1151" s="3"/>
      <c r="F1151" s="3"/>
      <c r="G1151" s="3"/>
      <c r="H1151" s="3"/>
      <c r="I1151" s="3"/>
      <c r="J1151" s="3"/>
      <c r="K1151" s="3"/>
      <c r="L1151" s="3"/>
      <c r="M1151" s="3"/>
      <c r="N1151" s="161"/>
      <c r="O1151" s="23"/>
      <c r="P1151" s="3"/>
      <c r="Q1151" s="42"/>
      <c r="R1151" s="42"/>
      <c r="S1151" s="3"/>
      <c r="T1151" s="3" t="s">
        <v>542</v>
      </c>
      <c r="U1151" s="3">
        <v>3.25</v>
      </c>
      <c r="V1151" s="3">
        <v>1744</v>
      </c>
      <c r="W1151" s="23">
        <v>4229</v>
      </c>
      <c r="X1151" s="3"/>
      <c r="Y1151" s="17">
        <v>4195</v>
      </c>
      <c r="Z1151" s="3"/>
      <c r="AA1151" s="3">
        <f t="shared" si="335"/>
        <v>5668</v>
      </c>
      <c r="AB1151" s="3"/>
      <c r="AC1151" s="3">
        <v>72500</v>
      </c>
      <c r="AD1151" s="23">
        <f t="shared" si="334"/>
        <v>78168</v>
      </c>
      <c r="AE1151" s="23">
        <v>70150</v>
      </c>
      <c r="AF1151" s="23">
        <f t="shared" si="332"/>
        <v>75818</v>
      </c>
      <c r="AG1151" s="3" t="s">
        <v>40</v>
      </c>
    </row>
    <row r="1152" spans="1:33" x14ac:dyDescent="0.2">
      <c r="A1152" s="3">
        <v>40</v>
      </c>
      <c r="B1152" s="3" t="s">
        <v>31</v>
      </c>
      <c r="C1152" s="3">
        <v>20</v>
      </c>
      <c r="D1152" s="17"/>
      <c r="E1152" s="3"/>
      <c r="F1152" s="3"/>
      <c r="G1152" s="3"/>
      <c r="H1152" s="3"/>
      <c r="I1152" s="3"/>
      <c r="J1152" s="3"/>
      <c r="K1152" s="3"/>
      <c r="L1152" s="3"/>
      <c r="M1152" s="3"/>
      <c r="N1152" s="161"/>
      <c r="O1152" s="23"/>
      <c r="P1152" s="3"/>
      <c r="Q1152" s="42"/>
      <c r="R1152" s="42"/>
      <c r="S1152" s="3"/>
      <c r="T1152" s="3" t="s">
        <v>543</v>
      </c>
      <c r="U1152" s="3">
        <v>1</v>
      </c>
      <c r="V1152" s="3">
        <v>1439</v>
      </c>
      <c r="W1152" s="23">
        <v>4246</v>
      </c>
      <c r="X1152" s="3"/>
      <c r="Y1152" s="17">
        <v>4200</v>
      </c>
      <c r="Z1152" s="3"/>
      <c r="AA1152" s="3">
        <f t="shared" si="335"/>
        <v>1439</v>
      </c>
      <c r="AB1152" s="3"/>
      <c r="AC1152" s="3">
        <v>44000</v>
      </c>
      <c r="AD1152" s="23">
        <f t="shared" si="334"/>
        <v>45439</v>
      </c>
      <c r="AE1152" s="23">
        <v>42525</v>
      </c>
      <c r="AF1152" s="23">
        <f t="shared" si="332"/>
        <v>43964</v>
      </c>
      <c r="AG1152" s="3" t="s">
        <v>40</v>
      </c>
    </row>
    <row r="1153" spans="1:33" x14ac:dyDescent="0.2">
      <c r="A1153" s="3">
        <v>41</v>
      </c>
      <c r="B1153" s="3" t="s">
        <v>17</v>
      </c>
      <c r="C1153" s="3">
        <v>20</v>
      </c>
      <c r="D1153" s="17"/>
      <c r="E1153" s="3"/>
      <c r="F1153" s="3"/>
      <c r="G1153" s="3"/>
      <c r="H1153" s="3"/>
      <c r="I1153" s="3"/>
      <c r="J1153" s="3"/>
      <c r="K1153" s="3"/>
      <c r="L1153" s="3"/>
      <c r="M1153" s="3"/>
      <c r="N1153" s="161"/>
      <c r="O1153" s="23"/>
      <c r="P1153" s="3"/>
      <c r="Q1153" s="42"/>
      <c r="R1153" s="42"/>
      <c r="S1153" s="3"/>
      <c r="T1153" s="3" t="s">
        <v>543</v>
      </c>
      <c r="U1153" s="3">
        <v>1</v>
      </c>
      <c r="V1153" s="3">
        <v>1341</v>
      </c>
      <c r="W1153" s="23">
        <v>4247</v>
      </c>
      <c r="X1153" s="3"/>
      <c r="Y1153" s="17">
        <v>4201</v>
      </c>
      <c r="Z1153" s="3"/>
      <c r="AA1153" s="3">
        <f t="shared" si="335"/>
        <v>1341</v>
      </c>
      <c r="AB1153" s="3"/>
      <c r="AC1153" s="3">
        <v>33500</v>
      </c>
      <c r="AD1153" s="23">
        <f t="shared" si="334"/>
        <v>34841</v>
      </c>
      <c r="AE1153" s="23">
        <v>32050</v>
      </c>
      <c r="AF1153" s="23">
        <f t="shared" si="332"/>
        <v>33391</v>
      </c>
      <c r="AG1153" s="3" t="s">
        <v>40</v>
      </c>
    </row>
    <row r="1154" spans="1:33" x14ac:dyDescent="0.2">
      <c r="A1154" s="3">
        <v>42</v>
      </c>
      <c r="B1154" s="3" t="s">
        <v>21</v>
      </c>
      <c r="C1154" s="3">
        <v>20</v>
      </c>
      <c r="D1154" s="17"/>
      <c r="E1154" s="3"/>
      <c r="F1154" s="3"/>
      <c r="G1154" s="3"/>
      <c r="H1154" s="3"/>
      <c r="I1154" s="3"/>
      <c r="J1154" s="3"/>
      <c r="K1154" s="3"/>
      <c r="L1154" s="3"/>
      <c r="M1154" s="3"/>
      <c r="N1154" s="161"/>
      <c r="O1154" s="23"/>
      <c r="P1154" s="3"/>
      <c r="Q1154" s="42"/>
      <c r="R1154" s="42"/>
      <c r="S1154" s="3"/>
      <c r="T1154" s="3" t="s">
        <v>543</v>
      </c>
      <c r="U1154" s="3">
        <v>2.5</v>
      </c>
      <c r="V1154" s="3">
        <v>1659</v>
      </c>
      <c r="W1154" s="23">
        <v>4248</v>
      </c>
      <c r="X1154" s="3"/>
      <c r="Y1154" s="17">
        <v>4202</v>
      </c>
      <c r="Z1154" s="3"/>
      <c r="AA1154" s="3">
        <f>(U1154*V1154)+3000</f>
        <v>7147.5</v>
      </c>
      <c r="AB1154" s="3"/>
      <c r="AC1154" s="3">
        <v>62000</v>
      </c>
      <c r="AD1154" s="23">
        <f t="shared" si="334"/>
        <v>69147.5</v>
      </c>
      <c r="AE1154" s="23">
        <v>59790</v>
      </c>
      <c r="AF1154" s="23">
        <f t="shared" si="332"/>
        <v>66937.5</v>
      </c>
      <c r="AG1154" s="3" t="s">
        <v>40</v>
      </c>
    </row>
    <row r="1155" spans="1:33" x14ac:dyDescent="0.2">
      <c r="A1155" s="3">
        <v>43</v>
      </c>
      <c r="B1155" s="3" t="s">
        <v>7</v>
      </c>
      <c r="C1155" s="3">
        <v>20</v>
      </c>
      <c r="D1155" s="17"/>
      <c r="E1155" s="3"/>
      <c r="F1155" s="3"/>
      <c r="G1155" s="3"/>
      <c r="H1155" s="3"/>
      <c r="I1155" s="3"/>
      <c r="J1155" s="3"/>
      <c r="K1155" s="3"/>
      <c r="L1155" s="3"/>
      <c r="M1155" s="3"/>
      <c r="N1155" s="161"/>
      <c r="O1155" s="23"/>
      <c r="P1155" s="3"/>
      <c r="Q1155" s="42"/>
      <c r="R1155" s="42"/>
      <c r="S1155" s="3"/>
      <c r="T1155" s="3" t="s">
        <v>543</v>
      </c>
      <c r="U1155" s="3">
        <v>1.5</v>
      </c>
      <c r="V1155" s="3">
        <v>1716</v>
      </c>
      <c r="W1155" s="23">
        <v>4249</v>
      </c>
      <c r="X1155" s="3"/>
      <c r="Y1155" s="17">
        <v>4203</v>
      </c>
      <c r="Z1155" s="3"/>
      <c r="AA1155" s="3">
        <f t="shared" si="335"/>
        <v>2574</v>
      </c>
      <c r="AB1155" s="3"/>
      <c r="AC1155" s="3">
        <v>94000</v>
      </c>
      <c r="AD1155" s="23">
        <f t="shared" si="334"/>
        <v>96574</v>
      </c>
      <c r="AE1155" s="23">
        <v>94000</v>
      </c>
      <c r="AF1155" s="23">
        <f t="shared" si="332"/>
        <v>96574</v>
      </c>
      <c r="AG1155" s="3" t="s">
        <v>34</v>
      </c>
    </row>
    <row r="1156" spans="1:33" x14ac:dyDescent="0.2">
      <c r="A1156" s="3">
        <v>44</v>
      </c>
      <c r="B1156" s="3" t="s">
        <v>15</v>
      </c>
      <c r="C1156" s="3">
        <v>20</v>
      </c>
      <c r="D1156" s="17"/>
      <c r="E1156" s="3"/>
      <c r="F1156" s="3"/>
      <c r="G1156" s="3"/>
      <c r="H1156" s="3"/>
      <c r="I1156" s="3"/>
      <c r="J1156" s="3"/>
      <c r="K1156" s="3"/>
      <c r="L1156" s="3"/>
      <c r="M1156" s="3"/>
      <c r="N1156" s="161"/>
      <c r="O1156" s="23"/>
      <c r="P1156" s="3"/>
      <c r="Q1156" s="42"/>
      <c r="R1156" s="42"/>
      <c r="S1156" s="3"/>
      <c r="T1156" s="3" t="s">
        <v>543</v>
      </c>
      <c r="U1156" s="3">
        <v>1</v>
      </c>
      <c r="V1156" s="3">
        <v>1480</v>
      </c>
      <c r="W1156" s="23">
        <v>4250</v>
      </c>
      <c r="X1156" s="3"/>
      <c r="Y1156" s="17">
        <v>4204</v>
      </c>
      <c r="Z1156" s="3"/>
      <c r="AA1156" s="3">
        <f t="shared" si="335"/>
        <v>1480</v>
      </c>
      <c r="AB1156" s="3"/>
      <c r="AC1156" s="3">
        <v>54500</v>
      </c>
      <c r="AD1156" s="23">
        <f t="shared" si="334"/>
        <v>55980</v>
      </c>
      <c r="AE1156" s="23">
        <v>52690</v>
      </c>
      <c r="AF1156" s="23">
        <f t="shared" si="332"/>
        <v>54170</v>
      </c>
      <c r="AG1156" s="3" t="s">
        <v>40</v>
      </c>
    </row>
    <row r="1157" spans="1:33" x14ac:dyDescent="0.2">
      <c r="A1157" s="3">
        <v>45</v>
      </c>
      <c r="B1157" s="3" t="s">
        <v>62</v>
      </c>
      <c r="C1157" s="3">
        <v>20</v>
      </c>
      <c r="D1157" s="17"/>
      <c r="E1157" s="3"/>
      <c r="F1157" s="3"/>
      <c r="G1157" s="3"/>
      <c r="H1157" s="3"/>
      <c r="I1157" s="3"/>
      <c r="J1157" s="3"/>
      <c r="K1157" s="3"/>
      <c r="L1157" s="3"/>
      <c r="M1157" s="3"/>
      <c r="N1157" s="161"/>
      <c r="O1157" s="23"/>
      <c r="P1157" s="3"/>
      <c r="Q1157" s="42"/>
      <c r="R1157" s="42"/>
      <c r="S1157" s="3"/>
      <c r="T1157" s="3" t="s">
        <v>544</v>
      </c>
      <c r="U1157" s="3">
        <v>2</v>
      </c>
      <c r="V1157" s="3">
        <v>1328</v>
      </c>
      <c r="W1157" s="23">
        <v>4251</v>
      </c>
      <c r="X1157" s="3"/>
      <c r="Y1157" s="17">
        <v>4212</v>
      </c>
      <c r="Z1157" s="3"/>
      <c r="AA1157" s="3">
        <f t="shared" si="335"/>
        <v>2656</v>
      </c>
      <c r="AB1157" s="3"/>
      <c r="AC1157" s="3">
        <v>26500</v>
      </c>
      <c r="AD1157" s="23">
        <f t="shared" si="334"/>
        <v>29156</v>
      </c>
      <c r="AE1157" s="23">
        <v>25550</v>
      </c>
      <c r="AF1157" s="23">
        <f>AA1157+AE1157</f>
        <v>28206</v>
      </c>
      <c r="AG1157" s="3" t="s">
        <v>40</v>
      </c>
    </row>
    <row r="1158" spans="1:33" x14ac:dyDescent="0.2">
      <c r="A1158" s="3">
        <v>46</v>
      </c>
      <c r="B1158" s="3" t="s">
        <v>19</v>
      </c>
      <c r="C1158" s="3">
        <v>20</v>
      </c>
      <c r="D1158" s="17"/>
      <c r="E1158" s="3"/>
      <c r="F1158" s="3"/>
      <c r="G1158" s="3"/>
      <c r="H1158" s="3"/>
      <c r="I1158" s="3"/>
      <c r="J1158" s="3"/>
      <c r="K1158" s="3"/>
      <c r="L1158" s="3"/>
      <c r="M1158" s="3"/>
      <c r="N1158" s="161"/>
      <c r="O1158" s="23"/>
      <c r="P1158" s="3"/>
      <c r="Q1158" s="42"/>
      <c r="R1158" s="42"/>
      <c r="S1158" s="3"/>
      <c r="T1158" s="3" t="s">
        <v>544</v>
      </c>
      <c r="U1158" s="3">
        <v>1</v>
      </c>
      <c r="V1158" s="3">
        <v>1389</v>
      </c>
      <c r="W1158" s="23">
        <v>4252</v>
      </c>
      <c r="X1158" s="3"/>
      <c r="Y1158" s="17">
        <v>4213</v>
      </c>
      <c r="Z1158" s="3"/>
      <c r="AA1158" s="3">
        <f t="shared" si="335"/>
        <v>1389</v>
      </c>
      <c r="AB1158" s="3"/>
      <c r="AC1158" s="3">
        <v>31500</v>
      </c>
      <c r="AD1158" s="23">
        <f t="shared" si="334"/>
        <v>32889</v>
      </c>
      <c r="AE1158" s="23">
        <v>30010</v>
      </c>
      <c r="AF1158" s="23">
        <f t="shared" si="332"/>
        <v>31399</v>
      </c>
      <c r="AG1158" s="3" t="s">
        <v>40</v>
      </c>
    </row>
    <row r="1159" spans="1:33" x14ac:dyDescent="0.2">
      <c r="A1159" s="3">
        <v>47</v>
      </c>
      <c r="B1159" s="3" t="s">
        <v>13</v>
      </c>
      <c r="C1159" s="3">
        <v>20</v>
      </c>
      <c r="D1159" s="17"/>
      <c r="E1159" s="3"/>
      <c r="F1159" s="3"/>
      <c r="G1159" s="3"/>
      <c r="H1159" s="3"/>
      <c r="I1159" s="3"/>
      <c r="J1159" s="3"/>
      <c r="K1159" s="3"/>
      <c r="L1159" s="3"/>
      <c r="M1159" s="3"/>
      <c r="N1159" s="161"/>
      <c r="O1159" s="23"/>
      <c r="P1159" s="3"/>
      <c r="Q1159" s="42"/>
      <c r="R1159" s="42"/>
      <c r="S1159" s="3"/>
      <c r="T1159" s="3" t="s">
        <v>544</v>
      </c>
      <c r="U1159" s="3">
        <v>2</v>
      </c>
      <c r="V1159" s="3">
        <v>1357</v>
      </c>
      <c r="W1159" s="23">
        <v>4253</v>
      </c>
      <c r="X1159" s="3"/>
      <c r="Y1159" s="17">
        <v>4214</v>
      </c>
      <c r="Z1159" s="3"/>
      <c r="AA1159" s="3">
        <f t="shared" si="335"/>
        <v>2714</v>
      </c>
      <c r="AB1159" s="3"/>
      <c r="AC1159" s="3">
        <v>40000</v>
      </c>
      <c r="AD1159" s="23">
        <f t="shared" si="334"/>
        <v>42714</v>
      </c>
      <c r="AE1159" s="23">
        <v>38750</v>
      </c>
      <c r="AF1159" s="23">
        <f t="shared" si="332"/>
        <v>41464</v>
      </c>
      <c r="AG1159" s="3" t="s">
        <v>40</v>
      </c>
    </row>
    <row r="1160" spans="1:33" x14ac:dyDescent="0.2">
      <c r="A1160" s="3">
        <v>48</v>
      </c>
      <c r="B1160" s="3" t="s">
        <v>22</v>
      </c>
      <c r="C1160" s="3">
        <v>20</v>
      </c>
      <c r="D1160" s="17"/>
      <c r="E1160" s="3"/>
      <c r="F1160" s="3"/>
      <c r="G1160" s="3"/>
      <c r="H1160" s="3"/>
      <c r="I1160" s="3"/>
      <c r="J1160" s="3"/>
      <c r="K1160" s="3"/>
      <c r="L1160" s="3"/>
      <c r="M1160" s="3"/>
      <c r="N1160" s="161"/>
      <c r="O1160" s="23"/>
      <c r="P1160" s="3"/>
      <c r="Q1160" s="42"/>
      <c r="R1160" s="42"/>
      <c r="S1160" s="3"/>
      <c r="T1160" s="3" t="s">
        <v>544</v>
      </c>
      <c r="U1160" s="3">
        <v>1.25</v>
      </c>
      <c r="V1160" s="3">
        <v>1350</v>
      </c>
      <c r="W1160" s="23">
        <v>4254</v>
      </c>
      <c r="X1160" s="3"/>
      <c r="Y1160" s="17">
        <v>4215</v>
      </c>
      <c r="Z1160" s="3"/>
      <c r="AA1160" s="3">
        <f t="shared" si="335"/>
        <v>1687.5</v>
      </c>
      <c r="AB1160" s="3"/>
      <c r="AC1160" s="3">
        <v>56000</v>
      </c>
      <c r="AD1160" s="23">
        <f t="shared" si="334"/>
        <v>57687.5</v>
      </c>
      <c r="AE1160" s="23">
        <v>54150</v>
      </c>
      <c r="AF1160" s="23">
        <f t="shared" si="332"/>
        <v>55837.5</v>
      </c>
      <c r="AG1160" s="3" t="s">
        <v>40</v>
      </c>
    </row>
    <row r="1161" spans="1:33" x14ac:dyDescent="0.2">
      <c r="A1161" s="3">
        <v>49</v>
      </c>
      <c r="B1161" s="3" t="s">
        <v>14</v>
      </c>
      <c r="C1161" s="3">
        <v>20</v>
      </c>
      <c r="D1161" s="17"/>
      <c r="E1161" s="3"/>
      <c r="F1161" s="3"/>
      <c r="G1161" s="3"/>
      <c r="H1161" s="3"/>
      <c r="I1161" s="3"/>
      <c r="J1161" s="3"/>
      <c r="K1161" s="3"/>
      <c r="L1161" s="3"/>
      <c r="M1161" s="3"/>
      <c r="N1161" s="161"/>
      <c r="O1161" s="23"/>
      <c r="P1161" s="3"/>
      <c r="Q1161" s="42"/>
      <c r="R1161" s="42"/>
      <c r="S1161" s="3"/>
      <c r="T1161" s="3" t="s">
        <v>545</v>
      </c>
      <c r="U1161" s="3">
        <v>0</v>
      </c>
      <c r="V1161" s="3">
        <v>1357</v>
      </c>
      <c r="W1161" s="23">
        <v>4153</v>
      </c>
      <c r="X1161" s="3"/>
      <c r="Y1161" s="17">
        <v>4223</v>
      </c>
      <c r="Z1161" s="3"/>
      <c r="AA1161" s="3">
        <f t="shared" si="335"/>
        <v>0</v>
      </c>
      <c r="AB1161" s="3"/>
      <c r="AC1161" s="3">
        <v>49000</v>
      </c>
      <c r="AD1161" s="23">
        <f t="shared" si="334"/>
        <v>49000</v>
      </c>
      <c r="AE1161" s="23">
        <v>46880</v>
      </c>
      <c r="AF1161" s="23">
        <f t="shared" si="332"/>
        <v>46880</v>
      </c>
      <c r="AG1161" s="3" t="s">
        <v>40</v>
      </c>
    </row>
    <row r="1162" spans="1:33" x14ac:dyDescent="0.2">
      <c r="A1162" s="3">
        <v>50</v>
      </c>
      <c r="B1162" s="3" t="s">
        <v>33</v>
      </c>
      <c r="C1162" s="3">
        <v>20</v>
      </c>
      <c r="D1162" s="17"/>
      <c r="E1162" s="3"/>
      <c r="F1162" s="3"/>
      <c r="G1162" s="3"/>
      <c r="H1162" s="3"/>
      <c r="I1162" s="3"/>
      <c r="J1162" s="3"/>
      <c r="K1162" s="3"/>
      <c r="L1162" s="3"/>
      <c r="M1162" s="3"/>
      <c r="N1162" s="161"/>
      <c r="O1162" s="23"/>
      <c r="P1162" s="3"/>
      <c r="Q1162" s="42"/>
      <c r="R1162" s="42"/>
      <c r="S1162" s="3"/>
      <c r="T1162" s="3" t="s">
        <v>546</v>
      </c>
      <c r="U1162" s="3">
        <v>2</v>
      </c>
      <c r="V1162" s="3">
        <v>1428</v>
      </c>
      <c r="W1162" s="23">
        <v>4154</v>
      </c>
      <c r="X1162" s="3"/>
      <c r="Y1162" s="17">
        <v>4224</v>
      </c>
      <c r="Z1162" s="3"/>
      <c r="AA1162" s="3">
        <f t="shared" si="335"/>
        <v>2856</v>
      </c>
      <c r="AB1162" s="3"/>
      <c r="AC1162" s="3">
        <v>20500</v>
      </c>
      <c r="AD1162" s="23">
        <f t="shared" si="334"/>
        <v>23356</v>
      </c>
      <c r="AE1162" s="23">
        <v>19870</v>
      </c>
      <c r="AF1162" s="23">
        <f t="shared" si="332"/>
        <v>22726</v>
      </c>
      <c r="AG1162" s="3" t="s">
        <v>40</v>
      </c>
    </row>
    <row r="1163" spans="1:33" x14ac:dyDescent="0.2">
      <c r="A1163" s="3">
        <v>51</v>
      </c>
      <c r="B1163" s="3" t="s">
        <v>17</v>
      </c>
      <c r="C1163" s="3">
        <v>20</v>
      </c>
      <c r="D1163" s="161"/>
      <c r="E1163" s="3" t="s">
        <v>546</v>
      </c>
      <c r="F1163" s="3">
        <v>1</v>
      </c>
      <c r="G1163" s="3">
        <v>1451</v>
      </c>
      <c r="H1163" s="3">
        <v>4155</v>
      </c>
      <c r="I1163" s="3"/>
      <c r="J1163" s="17">
        <v>4225</v>
      </c>
      <c r="K1163" s="3"/>
      <c r="L1163" s="3">
        <v>1451</v>
      </c>
      <c r="M1163" s="3">
        <v>33500</v>
      </c>
      <c r="N1163" s="23"/>
      <c r="O1163" s="3" t="s">
        <v>40</v>
      </c>
      <c r="P1163" s="3"/>
      <c r="Q1163" s="42"/>
      <c r="R1163" s="42"/>
      <c r="S1163" s="3"/>
      <c r="T1163" s="3" t="s">
        <v>546</v>
      </c>
      <c r="U1163" s="3">
        <v>1</v>
      </c>
      <c r="V1163" s="3">
        <v>1451</v>
      </c>
      <c r="W1163" s="23">
        <v>4155</v>
      </c>
      <c r="X1163" s="3"/>
      <c r="Y1163" s="17">
        <v>4225</v>
      </c>
      <c r="Z1163" s="3"/>
      <c r="AA1163" s="3">
        <f t="shared" si="335"/>
        <v>1451</v>
      </c>
      <c r="AB1163" s="3">
        <v>33500</v>
      </c>
      <c r="AC1163" s="3">
        <v>33500</v>
      </c>
      <c r="AD1163" s="23">
        <f t="shared" si="334"/>
        <v>34951</v>
      </c>
      <c r="AE1163" s="23">
        <v>32050</v>
      </c>
      <c r="AF1163" s="23">
        <f t="shared" si="332"/>
        <v>33501</v>
      </c>
      <c r="AG1163" s="3" t="s">
        <v>40</v>
      </c>
    </row>
    <row r="1164" spans="1:33" x14ac:dyDescent="0.2">
      <c r="A1164" s="3">
        <v>52</v>
      </c>
      <c r="B1164" s="3" t="s">
        <v>33</v>
      </c>
      <c r="C1164" s="3">
        <v>20</v>
      </c>
      <c r="D1164" s="17"/>
      <c r="E1164" s="3"/>
      <c r="F1164" s="3"/>
      <c r="G1164" s="3"/>
      <c r="H1164" s="3"/>
      <c r="I1164" s="3"/>
      <c r="J1164" s="3"/>
      <c r="K1164" s="3"/>
      <c r="L1164" s="3"/>
      <c r="M1164" s="3"/>
      <c r="N1164" s="161"/>
      <c r="O1164" s="23"/>
      <c r="P1164" s="3"/>
      <c r="Q1164" s="42"/>
      <c r="R1164" s="42"/>
      <c r="S1164" s="3"/>
      <c r="T1164" s="3" t="s">
        <v>547</v>
      </c>
      <c r="U1164" s="3">
        <v>2</v>
      </c>
      <c r="V1164" s="3">
        <v>1364</v>
      </c>
      <c r="W1164" s="23">
        <v>4156</v>
      </c>
      <c r="X1164" s="3"/>
      <c r="Y1164" s="17">
        <v>4239</v>
      </c>
      <c r="Z1164" s="3"/>
      <c r="AA1164" s="3">
        <f t="shared" si="335"/>
        <v>2728</v>
      </c>
      <c r="AB1164" s="3"/>
      <c r="AC1164" s="3">
        <v>19085</v>
      </c>
      <c r="AD1164" s="23">
        <f t="shared" si="334"/>
        <v>21813</v>
      </c>
      <c r="AE1164" s="23">
        <v>19085</v>
      </c>
      <c r="AF1164" s="23">
        <f>AA1164+AE1164</f>
        <v>21813</v>
      </c>
      <c r="AG1164" s="3" t="s">
        <v>3</v>
      </c>
    </row>
    <row r="1165" spans="1:33" x14ac:dyDescent="0.2">
      <c r="A1165" s="3">
        <v>53</v>
      </c>
      <c r="B1165" s="3" t="s">
        <v>62</v>
      </c>
      <c r="C1165" s="3">
        <v>20</v>
      </c>
      <c r="D1165" s="201"/>
      <c r="E1165" s="53"/>
      <c r="F1165" s="53"/>
      <c r="G1165" s="53"/>
      <c r="H1165" s="53"/>
      <c r="I1165" s="53"/>
      <c r="J1165" s="53"/>
      <c r="K1165" s="53"/>
      <c r="L1165" s="53"/>
      <c r="M1165" s="53"/>
      <c r="N1165" s="161"/>
      <c r="O1165" s="28"/>
      <c r="P1165" s="53"/>
      <c r="Q1165" s="220"/>
      <c r="R1165" s="220"/>
      <c r="S1165" s="53"/>
      <c r="T1165" s="3" t="s">
        <v>548</v>
      </c>
      <c r="U1165" s="3">
        <v>2</v>
      </c>
      <c r="V1165" s="3">
        <v>1355</v>
      </c>
      <c r="W1165" s="23">
        <v>4275</v>
      </c>
      <c r="X1165" s="3"/>
      <c r="Y1165" s="17">
        <v>4244</v>
      </c>
      <c r="Z1165" s="3"/>
      <c r="AA1165" s="3">
        <f t="shared" si="335"/>
        <v>2710</v>
      </c>
      <c r="AB1165" s="53"/>
      <c r="AC1165" s="3">
        <v>26500</v>
      </c>
      <c r="AD1165" s="23">
        <f t="shared" si="334"/>
        <v>29210</v>
      </c>
      <c r="AE1165" s="23">
        <v>25550</v>
      </c>
      <c r="AF1165" s="23">
        <f t="shared" si="332"/>
        <v>28260</v>
      </c>
      <c r="AG1165" s="3" t="s">
        <v>40</v>
      </c>
    </row>
    <row r="1166" spans="1:33" x14ac:dyDescent="0.2">
      <c r="A1166" s="3">
        <v>54</v>
      </c>
      <c r="B1166" s="3" t="s">
        <v>7</v>
      </c>
      <c r="C1166" s="3">
        <v>20</v>
      </c>
      <c r="D1166" s="201"/>
      <c r="E1166" s="53"/>
      <c r="F1166" s="53"/>
      <c r="G1166" s="53"/>
      <c r="H1166" s="53"/>
      <c r="I1166" s="53"/>
      <c r="J1166" s="53"/>
      <c r="K1166" s="53"/>
      <c r="L1166" s="53"/>
      <c r="M1166" s="53"/>
      <c r="N1166" s="161"/>
      <c r="O1166" s="28"/>
      <c r="P1166" s="53"/>
      <c r="Q1166" s="220"/>
      <c r="R1166" s="220"/>
      <c r="S1166" s="53"/>
      <c r="T1166" s="3" t="s">
        <v>548</v>
      </c>
      <c r="U1166" s="3">
        <v>1.5</v>
      </c>
      <c r="V1166" s="3">
        <v>1544</v>
      </c>
      <c r="W1166" s="23">
        <v>4276</v>
      </c>
      <c r="X1166" s="3"/>
      <c r="Y1166" s="17">
        <v>4245</v>
      </c>
      <c r="Z1166" s="3"/>
      <c r="AA1166" s="3">
        <f>U1166*V1166</f>
        <v>2316</v>
      </c>
      <c r="AB1166" s="53"/>
      <c r="AC1166" s="3">
        <v>94000</v>
      </c>
      <c r="AD1166" s="23">
        <f t="shared" ref="AD1166" si="336">AC1166+AA1166</f>
        <v>96316</v>
      </c>
      <c r="AE1166" s="23">
        <v>94000</v>
      </c>
      <c r="AF1166" s="23">
        <f t="shared" si="332"/>
        <v>96316</v>
      </c>
      <c r="AG1166" s="3" t="s">
        <v>34</v>
      </c>
    </row>
    <row r="1167" spans="1:33" x14ac:dyDescent="0.2">
      <c r="A1167" s="3">
        <v>55</v>
      </c>
      <c r="B1167" s="3" t="s">
        <v>21</v>
      </c>
      <c r="C1167" s="3">
        <v>20</v>
      </c>
      <c r="D1167" s="201"/>
      <c r="E1167" s="53"/>
      <c r="F1167" s="53"/>
      <c r="G1167" s="53"/>
      <c r="H1167" s="53"/>
      <c r="I1167" s="53"/>
      <c r="J1167" s="53"/>
      <c r="K1167" s="53"/>
      <c r="L1167" s="53"/>
      <c r="M1167" s="53"/>
      <c r="N1167" s="161"/>
      <c r="O1167" s="28"/>
      <c r="P1167" s="53"/>
      <c r="Q1167" s="220"/>
      <c r="R1167" s="220"/>
      <c r="S1167" s="53"/>
      <c r="T1167" s="3" t="s">
        <v>548</v>
      </c>
      <c r="U1167" s="3">
        <v>2.5</v>
      </c>
      <c r="V1167" s="3">
        <v>1560</v>
      </c>
      <c r="W1167" s="23">
        <v>4278</v>
      </c>
      <c r="X1167" s="3"/>
      <c r="Y1167" s="17">
        <v>4246</v>
      </c>
      <c r="Z1167" s="3"/>
      <c r="AA1167" s="3">
        <f>(U1167*V1167)+3000</f>
        <v>6900</v>
      </c>
      <c r="AB1167" s="53"/>
      <c r="AC1167" s="3">
        <v>62000</v>
      </c>
      <c r="AD1167" s="23">
        <f t="shared" si="334"/>
        <v>68900</v>
      </c>
      <c r="AE1167" s="23">
        <v>59790</v>
      </c>
      <c r="AF1167" s="23">
        <f t="shared" si="332"/>
        <v>66690</v>
      </c>
      <c r="AG1167" s="3" t="s">
        <v>40</v>
      </c>
    </row>
    <row r="1168" spans="1:33" x14ac:dyDescent="0.2">
      <c r="A1168" s="3">
        <v>56</v>
      </c>
      <c r="B1168" s="3" t="s">
        <v>32</v>
      </c>
      <c r="C1168" s="3">
        <v>20</v>
      </c>
      <c r="D1168" s="201"/>
      <c r="E1168" s="53"/>
      <c r="F1168" s="53"/>
      <c r="G1168" s="53"/>
      <c r="H1168" s="53"/>
      <c r="I1168" s="53"/>
      <c r="J1168" s="53"/>
      <c r="K1168" s="53"/>
      <c r="L1168" s="53"/>
      <c r="M1168" s="53"/>
      <c r="N1168" s="161"/>
      <c r="O1168" s="28"/>
      <c r="P1168" s="53"/>
      <c r="Q1168" s="220"/>
      <c r="R1168" s="220"/>
      <c r="S1168" s="53"/>
      <c r="T1168" s="3" t="s">
        <v>548</v>
      </c>
      <c r="U1168" s="3">
        <v>1.75</v>
      </c>
      <c r="V1168" s="3">
        <v>1477</v>
      </c>
      <c r="W1168" s="23">
        <v>4279</v>
      </c>
      <c r="X1168" s="3"/>
      <c r="Y1168" s="17">
        <v>4247</v>
      </c>
      <c r="Z1168" s="3"/>
      <c r="AA1168" s="3">
        <f>U1168*V1168</f>
        <v>2584.75</v>
      </c>
      <c r="AB1168" s="53"/>
      <c r="AC1168" s="3">
        <v>31500</v>
      </c>
      <c r="AD1168" s="23">
        <f t="shared" si="334"/>
        <v>34084.75</v>
      </c>
      <c r="AE1168" s="23">
        <v>30630</v>
      </c>
      <c r="AF1168" s="23">
        <f t="shared" si="332"/>
        <v>33214.75</v>
      </c>
      <c r="AG1168" s="3" t="s">
        <v>40</v>
      </c>
    </row>
    <row r="1169" spans="1:36" x14ac:dyDescent="0.2">
      <c r="A1169" s="3">
        <v>57</v>
      </c>
      <c r="B1169" s="94" t="s">
        <v>16</v>
      </c>
      <c r="C1169" s="94">
        <v>20</v>
      </c>
      <c r="D1169" s="201"/>
      <c r="E1169" s="53"/>
      <c r="F1169" s="53"/>
      <c r="G1169" s="53"/>
      <c r="H1169" s="53"/>
      <c r="I1169" s="53"/>
      <c r="J1169" s="53"/>
      <c r="K1169" s="53"/>
      <c r="L1169" s="53"/>
      <c r="M1169" s="53"/>
      <c r="N1169" s="174"/>
      <c r="O1169" s="28"/>
      <c r="P1169" s="53"/>
      <c r="Q1169" s="220"/>
      <c r="R1169" s="220"/>
      <c r="S1169" s="53"/>
      <c r="T1169" s="94" t="s">
        <v>549</v>
      </c>
      <c r="U1169" s="94">
        <v>3.25</v>
      </c>
      <c r="V1169" s="94">
        <v>1617</v>
      </c>
      <c r="W1169" s="27">
        <v>4280</v>
      </c>
      <c r="X1169" s="94"/>
      <c r="Y1169" s="187">
        <v>4248</v>
      </c>
      <c r="Z1169" s="94"/>
      <c r="AA1169" s="94">
        <f>U1169*V1169</f>
        <v>5255.25</v>
      </c>
      <c r="AB1169" s="53"/>
      <c r="AC1169" s="94">
        <v>72500</v>
      </c>
      <c r="AD1169" s="27">
        <f t="shared" si="334"/>
        <v>77755.25</v>
      </c>
      <c r="AE1169" s="27">
        <v>70150</v>
      </c>
      <c r="AF1169" s="23">
        <f t="shared" si="332"/>
        <v>75405.25</v>
      </c>
      <c r="AG1169" s="94" t="s">
        <v>40</v>
      </c>
    </row>
    <row r="1170" spans="1:36" x14ac:dyDescent="0.2">
      <c r="A1170" s="3">
        <v>58</v>
      </c>
      <c r="B1170" s="3" t="s">
        <v>26</v>
      </c>
      <c r="C1170" s="3">
        <v>20</v>
      </c>
      <c r="D1170" s="17"/>
      <c r="E1170" s="3"/>
      <c r="F1170" s="3"/>
      <c r="G1170" s="3"/>
      <c r="H1170" s="3"/>
      <c r="I1170" s="3"/>
      <c r="J1170" s="3"/>
      <c r="K1170" s="3"/>
      <c r="L1170" s="3"/>
      <c r="M1170" s="3"/>
      <c r="N1170" s="161"/>
      <c r="O1170" s="23"/>
      <c r="P1170" s="3"/>
      <c r="Q1170" s="42"/>
      <c r="R1170" s="42"/>
      <c r="S1170" s="3"/>
      <c r="T1170" s="3" t="s">
        <v>549</v>
      </c>
      <c r="U1170" s="3">
        <v>3</v>
      </c>
      <c r="V1170" s="3">
        <v>1394</v>
      </c>
      <c r="W1170" s="23">
        <v>4281</v>
      </c>
      <c r="X1170" s="3"/>
      <c r="Y1170" s="17">
        <v>4249</v>
      </c>
      <c r="Z1170" s="3"/>
      <c r="AA1170" s="3">
        <f>U1170*V1170</f>
        <v>4182</v>
      </c>
      <c r="AB1170" s="3"/>
      <c r="AC1170" s="3">
        <v>53500</v>
      </c>
      <c r="AD1170" s="23">
        <f t="shared" si="334"/>
        <v>57682</v>
      </c>
      <c r="AE1170" s="23">
        <v>51835</v>
      </c>
      <c r="AF1170" s="23">
        <f t="shared" si="332"/>
        <v>56017</v>
      </c>
      <c r="AG1170" s="3" t="s">
        <v>40</v>
      </c>
    </row>
    <row r="1171" spans="1:36" x14ac:dyDescent="0.2">
      <c r="A1171" s="3">
        <v>59</v>
      </c>
      <c r="B1171" s="3" t="s">
        <v>39</v>
      </c>
      <c r="C1171" s="3">
        <v>16</v>
      </c>
      <c r="D1171" s="17"/>
      <c r="E1171" s="3"/>
      <c r="F1171" s="3"/>
      <c r="G1171" s="3"/>
      <c r="H1171" s="3"/>
      <c r="I1171" s="3"/>
      <c r="J1171" s="3"/>
      <c r="K1171" s="3"/>
      <c r="L1171" s="3"/>
      <c r="M1171" s="3"/>
      <c r="N1171" s="161"/>
      <c r="O1171" s="23"/>
      <c r="P1171" s="3"/>
      <c r="Q1171" s="42"/>
      <c r="R1171" s="42"/>
      <c r="S1171" s="3"/>
      <c r="T1171" s="3" t="s">
        <v>549</v>
      </c>
      <c r="U1171" s="3">
        <v>1</v>
      </c>
      <c r="V1171" s="3">
        <v>1147</v>
      </c>
      <c r="W1171" s="144">
        <v>4282</v>
      </c>
      <c r="X1171" s="3"/>
      <c r="Y1171" s="17">
        <v>4250</v>
      </c>
      <c r="Z1171" s="3"/>
      <c r="AA1171" s="3">
        <f>U1171*V1171</f>
        <v>1147</v>
      </c>
      <c r="AB1171" s="3"/>
      <c r="AC1171" s="3">
        <v>60000</v>
      </c>
      <c r="AD1171" s="23">
        <f t="shared" si="334"/>
        <v>61147</v>
      </c>
      <c r="AE1171" s="23">
        <v>62144</v>
      </c>
      <c r="AF1171" s="23">
        <f>AE1171+AA1171</f>
        <v>63291</v>
      </c>
      <c r="AG1171" s="3" t="s">
        <v>40</v>
      </c>
    </row>
    <row r="1172" spans="1:36" x14ac:dyDescent="0.2">
      <c r="A1172" s="53"/>
      <c r="B1172" s="53"/>
      <c r="C1172" s="38">
        <f>SUM(C1113:C1171)</f>
        <v>1108</v>
      </c>
      <c r="D1172" s="17"/>
      <c r="E1172" s="3"/>
      <c r="F1172" s="3"/>
      <c r="G1172" s="3"/>
      <c r="H1172" s="3"/>
      <c r="I1172" s="3"/>
      <c r="J1172" s="3"/>
      <c r="K1172" s="3"/>
      <c r="L1172" s="3"/>
      <c r="M1172" s="3"/>
      <c r="N1172" s="161"/>
      <c r="O1172" s="23"/>
      <c r="P1172" s="3"/>
      <c r="Q1172" s="42"/>
      <c r="R1172" s="42"/>
      <c r="S1172" s="3"/>
      <c r="T1172" s="3"/>
      <c r="U1172" s="3"/>
      <c r="V1172" s="3"/>
      <c r="W1172" s="3"/>
      <c r="X1172" s="3"/>
      <c r="Y1172" s="17"/>
      <c r="Z1172" s="3"/>
      <c r="AA1172" s="3"/>
      <c r="AB1172" s="3"/>
      <c r="AC1172" s="3"/>
      <c r="AD1172" s="38">
        <f>SUBTOTAL(9,AD1113:AD1171)</f>
        <v>3095323.23</v>
      </c>
      <c r="AE1172" s="23"/>
      <c r="AF1172" s="38">
        <f>SUM(AF1113:AF1171)</f>
        <v>3030267.23</v>
      </c>
      <c r="AG1172" s="53">
        <v>3034237</v>
      </c>
    </row>
    <row r="1173" spans="1:36" x14ac:dyDescent="0.2">
      <c r="A1173" s="53"/>
      <c r="B1173" s="53"/>
      <c r="C1173" s="53"/>
      <c r="D1173" s="201"/>
      <c r="E1173" s="53"/>
      <c r="F1173" s="53"/>
      <c r="G1173" s="53"/>
      <c r="H1173" s="53"/>
      <c r="I1173" s="53"/>
      <c r="J1173" s="53"/>
      <c r="K1173" s="53"/>
      <c r="L1173" s="53"/>
      <c r="M1173" s="53"/>
      <c r="N1173" s="200"/>
      <c r="O1173" s="28"/>
      <c r="P1173" s="53"/>
      <c r="Q1173" s="220"/>
      <c r="R1173" s="220"/>
      <c r="S1173" s="53"/>
      <c r="T1173" s="53"/>
      <c r="U1173" s="53"/>
      <c r="Y1173" s="201"/>
      <c r="AA1173" s="53"/>
      <c r="AB1173" s="53"/>
      <c r="AC1173" s="53"/>
      <c r="AD1173" s="28"/>
      <c r="AE1173" s="28"/>
      <c r="AF1173" s="28"/>
      <c r="AG1173" s="53"/>
    </row>
    <row r="1174" spans="1:36" ht="51" x14ac:dyDescent="0.2">
      <c r="A1174" s="145" t="s">
        <v>230</v>
      </c>
      <c r="B1174" s="145" t="s">
        <v>0</v>
      </c>
      <c r="C1174" s="145" t="s">
        <v>426</v>
      </c>
      <c r="D1174" s="178" t="s">
        <v>126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178" t="s">
        <v>504</v>
      </c>
      <c r="O1174" s="23"/>
      <c r="P1174" s="3"/>
      <c r="Q1174" s="42"/>
      <c r="R1174" s="42"/>
      <c r="S1174" s="3"/>
      <c r="T1174" s="145" t="s">
        <v>341</v>
      </c>
      <c r="U1174" s="145" t="s">
        <v>345</v>
      </c>
      <c r="V1174" s="145" t="s">
        <v>342</v>
      </c>
      <c r="W1174" s="145" t="s">
        <v>348</v>
      </c>
      <c r="X1174" s="145"/>
      <c r="Y1174" s="209" t="s">
        <v>343</v>
      </c>
      <c r="Z1174" s="145"/>
      <c r="AA1174" s="145" t="s">
        <v>272</v>
      </c>
      <c r="AB1174" s="145"/>
      <c r="AC1174" s="145" t="s">
        <v>505</v>
      </c>
      <c r="AD1174" s="145" t="s">
        <v>347</v>
      </c>
      <c r="AE1174" s="145" t="s">
        <v>554</v>
      </c>
      <c r="AF1174" s="145" t="s">
        <v>553</v>
      </c>
      <c r="AG1174" s="301" t="s">
        <v>6</v>
      </c>
      <c r="AH1174" s="53"/>
      <c r="AI1174" s="53"/>
      <c r="AJ1174" s="53"/>
    </row>
    <row r="1175" spans="1:36" x14ac:dyDescent="0.2">
      <c r="A1175" s="3">
        <v>1</v>
      </c>
      <c r="B1175" s="3" t="s">
        <v>15</v>
      </c>
      <c r="C1175" s="3">
        <v>20</v>
      </c>
      <c r="D1175" s="17"/>
      <c r="E1175" s="3"/>
      <c r="F1175" s="3"/>
      <c r="G1175" s="3"/>
      <c r="H1175" s="3"/>
      <c r="I1175" s="3"/>
      <c r="J1175" s="3"/>
      <c r="K1175" s="3"/>
      <c r="L1175" s="3"/>
      <c r="M1175" s="3"/>
      <c r="N1175" s="161">
        <v>54173</v>
      </c>
      <c r="O1175" s="23"/>
      <c r="P1175" s="3"/>
      <c r="Q1175" s="42"/>
      <c r="R1175" s="42"/>
      <c r="S1175" s="3"/>
      <c r="T1175" s="3" t="s">
        <v>552</v>
      </c>
      <c r="U1175" s="3">
        <v>1</v>
      </c>
      <c r="V1175" s="3">
        <v>1782</v>
      </c>
      <c r="W1175" s="3">
        <v>4157</v>
      </c>
      <c r="X1175" s="3"/>
      <c r="Y1175" s="17">
        <v>4263</v>
      </c>
      <c r="Z1175" s="3"/>
      <c r="AA1175" s="3">
        <f>U1175*V1175</f>
        <v>1782</v>
      </c>
      <c r="AB1175" s="3"/>
      <c r="AC1175" s="3"/>
      <c r="AD1175" s="23"/>
      <c r="AE1175" s="23">
        <v>54173</v>
      </c>
      <c r="AF1175" s="23">
        <f>AA1175+AE1175</f>
        <v>55955</v>
      </c>
      <c r="AG1175" s="302" t="s">
        <v>40</v>
      </c>
      <c r="AH1175" s="304"/>
      <c r="AI1175" s="304"/>
      <c r="AJ1175" s="304"/>
    </row>
    <row r="1176" spans="1:36" x14ac:dyDescent="0.2">
      <c r="A1176" s="3">
        <v>2</v>
      </c>
      <c r="B1176" s="3" t="s">
        <v>31</v>
      </c>
      <c r="C1176" s="3">
        <v>20</v>
      </c>
      <c r="D1176" s="17"/>
      <c r="E1176" s="3"/>
      <c r="F1176" s="3"/>
      <c r="G1176" s="3"/>
      <c r="H1176" s="3"/>
      <c r="I1176" s="3"/>
      <c r="J1176" s="3"/>
      <c r="K1176" s="3"/>
      <c r="L1176" s="3"/>
      <c r="M1176" s="3"/>
      <c r="N1176" s="161"/>
      <c r="O1176" s="23"/>
      <c r="P1176" s="3"/>
      <c r="Q1176" s="42"/>
      <c r="R1176" s="42"/>
      <c r="S1176" s="3"/>
      <c r="T1176" s="3" t="s">
        <v>555</v>
      </c>
      <c r="U1176" s="3">
        <v>1</v>
      </c>
      <c r="V1176" s="3">
        <v>1305</v>
      </c>
      <c r="W1176" s="3">
        <v>4158</v>
      </c>
      <c r="X1176" s="3"/>
      <c r="Y1176" s="17">
        <v>4260</v>
      </c>
      <c r="Z1176" s="3"/>
      <c r="AA1176" s="3">
        <f>U1176*V1176</f>
        <v>1305</v>
      </c>
      <c r="AB1176" s="3"/>
      <c r="AC1176" s="3"/>
      <c r="AD1176" s="23"/>
      <c r="AE1176" s="23">
        <v>43732</v>
      </c>
      <c r="AF1176" s="23">
        <f>AA1176+AE1176</f>
        <v>45037</v>
      </c>
      <c r="AG1176" s="302" t="s">
        <v>40</v>
      </c>
      <c r="AH1176" s="304"/>
      <c r="AI1176" s="304"/>
      <c r="AJ1176" s="304"/>
    </row>
    <row r="1177" spans="1:36" x14ac:dyDescent="0.2">
      <c r="A1177" s="3">
        <v>3</v>
      </c>
      <c r="B1177" s="3" t="s">
        <v>7</v>
      </c>
      <c r="C1177" s="3">
        <v>20</v>
      </c>
      <c r="D1177" s="17"/>
      <c r="E1177" s="3"/>
      <c r="F1177" s="3"/>
      <c r="G1177" s="3"/>
      <c r="H1177" s="3"/>
      <c r="I1177" s="3"/>
      <c r="J1177" s="3"/>
      <c r="K1177" s="3"/>
      <c r="L1177" s="3"/>
      <c r="M1177" s="3"/>
      <c r="N1177" s="161"/>
      <c r="O1177" s="23"/>
      <c r="P1177" s="3"/>
      <c r="Q1177" s="42"/>
      <c r="R1177" s="42"/>
      <c r="S1177" s="3"/>
      <c r="T1177" s="3" t="s">
        <v>555</v>
      </c>
      <c r="U1177" s="3">
        <v>1.5</v>
      </c>
      <c r="V1177" s="3">
        <v>1550</v>
      </c>
      <c r="W1177" s="3">
        <v>4159</v>
      </c>
      <c r="X1177" s="3"/>
      <c r="Y1177" s="17">
        <v>4261</v>
      </c>
      <c r="Z1177" s="3"/>
      <c r="AA1177" s="42">
        <f>(U1177*V1177)</f>
        <v>2325</v>
      </c>
      <c r="AB1177" s="3"/>
      <c r="AC1177" s="3"/>
      <c r="AD1177" s="23"/>
      <c r="AE1177" s="23">
        <v>92000</v>
      </c>
      <c r="AF1177" s="23">
        <f>(AA1177+AE1177)+2225</f>
        <v>96550</v>
      </c>
      <c r="AG1177" s="302" t="s">
        <v>40</v>
      </c>
      <c r="AH1177" s="304"/>
      <c r="AI1177" s="304"/>
      <c r="AJ1177" s="304"/>
    </row>
    <row r="1178" spans="1:36" x14ac:dyDescent="0.2">
      <c r="A1178" s="3">
        <v>4</v>
      </c>
      <c r="B1178" s="3" t="s">
        <v>7</v>
      </c>
      <c r="C1178" s="3">
        <v>20</v>
      </c>
      <c r="D1178" s="17"/>
      <c r="E1178" s="3"/>
      <c r="F1178" s="3"/>
      <c r="G1178" s="3"/>
      <c r="H1178" s="3"/>
      <c r="I1178" s="3"/>
      <c r="J1178" s="3"/>
      <c r="K1178" s="3"/>
      <c r="L1178" s="3"/>
      <c r="M1178" s="3"/>
      <c r="N1178" s="161"/>
      <c r="O1178" s="23"/>
      <c r="P1178" s="3"/>
      <c r="Q1178" s="42"/>
      <c r="R1178" s="42"/>
      <c r="S1178" s="3"/>
      <c r="T1178" s="3" t="s">
        <v>555</v>
      </c>
      <c r="U1178" s="3">
        <v>1.5</v>
      </c>
      <c r="V1178" s="3">
        <v>1490</v>
      </c>
      <c r="W1178" s="3">
        <v>4310</v>
      </c>
      <c r="X1178" s="3"/>
      <c r="Y1178" s="17">
        <v>4262</v>
      </c>
      <c r="Z1178" s="3"/>
      <c r="AA1178" s="3">
        <f>(U1178*V1178)</f>
        <v>2235</v>
      </c>
      <c r="AB1178" s="3"/>
      <c r="AC1178" s="3"/>
      <c r="AD1178" s="23"/>
      <c r="AE1178" s="23">
        <v>92000</v>
      </c>
      <c r="AF1178" s="23">
        <f>(AA1178+AE1178)+2225</f>
        <v>96460</v>
      </c>
      <c r="AG1178" s="302" t="s">
        <v>40</v>
      </c>
      <c r="AH1178" s="304"/>
      <c r="AI1178" s="304"/>
      <c r="AJ1178" s="304"/>
    </row>
    <row r="1179" spans="1:36" x14ac:dyDescent="0.2">
      <c r="A1179" s="3">
        <v>5</v>
      </c>
      <c r="B1179" s="3" t="s">
        <v>14</v>
      </c>
      <c r="C1179" s="3">
        <v>20</v>
      </c>
      <c r="D1179" s="17"/>
      <c r="E1179" s="3"/>
      <c r="F1179" s="3"/>
      <c r="G1179" s="3"/>
      <c r="H1179" s="3"/>
      <c r="I1179" s="3"/>
      <c r="J1179" s="3"/>
      <c r="K1179" s="3"/>
      <c r="L1179" s="3"/>
      <c r="M1179" s="3"/>
      <c r="N1179" s="161"/>
      <c r="O1179" s="23"/>
      <c r="P1179" s="3"/>
      <c r="Q1179" s="42"/>
      <c r="R1179" s="42"/>
      <c r="S1179" s="3"/>
      <c r="T1179" s="3" t="s">
        <v>555</v>
      </c>
      <c r="U1179" s="3">
        <v>0</v>
      </c>
      <c r="V1179" s="3">
        <v>1376</v>
      </c>
      <c r="W1179" s="3">
        <v>4311</v>
      </c>
      <c r="X1179" s="3"/>
      <c r="Y1179" s="17">
        <v>4270</v>
      </c>
      <c r="Z1179" s="3"/>
      <c r="AA1179" s="3">
        <f>U1179*V1179</f>
        <v>0</v>
      </c>
      <c r="AB1179" s="3"/>
      <c r="AC1179" s="3"/>
      <c r="AD1179" s="23"/>
      <c r="AE1179" s="23">
        <v>48617</v>
      </c>
      <c r="AF1179" s="23">
        <f t="shared" ref="AF1179:AF1185" si="337">AA1179+AE1179</f>
        <v>48617</v>
      </c>
      <c r="AG1179" s="302" t="s">
        <v>40</v>
      </c>
      <c r="AH1179" s="304"/>
      <c r="AI1179" s="304"/>
      <c r="AJ1179" s="304"/>
    </row>
    <row r="1180" spans="1:36" x14ac:dyDescent="0.2">
      <c r="A1180" s="3">
        <v>6</v>
      </c>
      <c r="B1180" s="3" t="s">
        <v>15</v>
      </c>
      <c r="C1180" s="3">
        <v>20</v>
      </c>
      <c r="D1180" s="17"/>
      <c r="E1180" s="3"/>
      <c r="F1180" s="3"/>
      <c r="G1180" s="3"/>
      <c r="H1180" s="3"/>
      <c r="I1180" s="3"/>
      <c r="J1180" s="3"/>
      <c r="K1180" s="3"/>
      <c r="L1180" s="3"/>
      <c r="M1180" s="3"/>
      <c r="N1180" s="161"/>
      <c r="O1180" s="23"/>
      <c r="P1180" s="3"/>
      <c r="Q1180" s="42"/>
      <c r="R1180" s="42"/>
      <c r="S1180" s="3"/>
      <c r="T1180" s="3" t="s">
        <v>556</v>
      </c>
      <c r="U1180" s="3">
        <v>1</v>
      </c>
      <c r="V1180" s="3">
        <v>1815</v>
      </c>
      <c r="W1180" s="3">
        <v>4312</v>
      </c>
      <c r="X1180" s="3"/>
      <c r="Y1180" s="17">
        <v>4274</v>
      </c>
      <c r="Z1180" s="3"/>
      <c r="AA1180" s="3">
        <f>U1180*V1180</f>
        <v>1815</v>
      </c>
      <c r="AB1180" s="3"/>
      <c r="AC1180" s="3"/>
      <c r="AD1180" s="23"/>
      <c r="AE1180" s="23">
        <v>54173</v>
      </c>
      <c r="AF1180" s="23">
        <f t="shared" si="337"/>
        <v>55988</v>
      </c>
      <c r="AG1180" s="302" t="s">
        <v>40</v>
      </c>
      <c r="AH1180" s="304"/>
      <c r="AI1180" s="304"/>
      <c r="AJ1180" s="304"/>
    </row>
    <row r="1181" spans="1:36" x14ac:dyDescent="0.2">
      <c r="A1181" s="3">
        <v>7</v>
      </c>
      <c r="B1181" s="3" t="s">
        <v>18</v>
      </c>
      <c r="C1181" s="3">
        <v>21</v>
      </c>
      <c r="D1181" s="17"/>
      <c r="E1181" s="3"/>
      <c r="F1181" s="3"/>
      <c r="G1181" s="3"/>
      <c r="H1181" s="3"/>
      <c r="I1181" s="3"/>
      <c r="J1181" s="3"/>
      <c r="K1181" s="3"/>
      <c r="L1181" s="3"/>
      <c r="M1181" s="3"/>
      <c r="N1181" s="161"/>
      <c r="O1181" s="23"/>
      <c r="P1181" s="3"/>
      <c r="Q1181" s="42"/>
      <c r="R1181" s="42"/>
      <c r="S1181" s="3"/>
      <c r="T1181" s="3" t="s">
        <v>556</v>
      </c>
      <c r="U1181" s="3">
        <v>7</v>
      </c>
      <c r="V1181" s="3">
        <v>1469</v>
      </c>
      <c r="W1181" s="3">
        <v>4313</v>
      </c>
      <c r="X1181" s="3"/>
      <c r="Y1181" s="17">
        <v>4280</v>
      </c>
      <c r="Z1181" s="3"/>
      <c r="AA1181" s="3">
        <f>U1181*V1181</f>
        <v>10283</v>
      </c>
      <c r="AB1181" s="3"/>
      <c r="AC1181" s="3"/>
      <c r="AD1181" s="23"/>
      <c r="AE1181" s="23">
        <v>112307</v>
      </c>
      <c r="AF1181" s="23">
        <f t="shared" si="337"/>
        <v>122590</v>
      </c>
      <c r="AG1181" s="302" t="s">
        <v>40</v>
      </c>
      <c r="AH1181" s="304"/>
      <c r="AI1181" s="304"/>
      <c r="AJ1181" s="304"/>
    </row>
    <row r="1182" spans="1:36" x14ac:dyDescent="0.2">
      <c r="A1182" s="3">
        <v>8</v>
      </c>
      <c r="B1182" s="3" t="s">
        <v>33</v>
      </c>
      <c r="C1182" s="3">
        <v>20</v>
      </c>
      <c r="D1182" s="17"/>
      <c r="E1182" s="3"/>
      <c r="F1182" s="3"/>
      <c r="G1182" s="3"/>
      <c r="H1182" s="3"/>
      <c r="I1182" s="3"/>
      <c r="J1182" s="3"/>
      <c r="K1182" s="3"/>
      <c r="L1182" s="3"/>
      <c r="M1182" s="3"/>
      <c r="N1182" s="161"/>
      <c r="O1182" s="23"/>
      <c r="P1182" s="3"/>
      <c r="Q1182" s="42"/>
      <c r="R1182" s="42"/>
      <c r="S1182" s="3"/>
      <c r="T1182" s="3" t="s">
        <v>557</v>
      </c>
      <c r="U1182" s="3">
        <v>2</v>
      </c>
      <c r="V1182" s="3">
        <v>1368</v>
      </c>
      <c r="W1182" s="3">
        <v>4315</v>
      </c>
      <c r="X1182" s="3"/>
      <c r="Y1182" s="17">
        <v>4281</v>
      </c>
      <c r="Z1182" s="3"/>
      <c r="AA1182" s="3">
        <f>U1182*V1182</f>
        <v>2736</v>
      </c>
      <c r="AB1182" s="3"/>
      <c r="AC1182" s="3"/>
      <c r="AD1182" s="23"/>
      <c r="AE1182" s="23">
        <v>20384</v>
      </c>
      <c r="AF1182" s="23">
        <f t="shared" si="337"/>
        <v>23120</v>
      </c>
      <c r="AG1182" s="302" t="s">
        <v>40</v>
      </c>
      <c r="AH1182" s="304"/>
      <c r="AI1182" s="304"/>
      <c r="AJ1182" s="304"/>
    </row>
    <row r="1183" spans="1:36" x14ac:dyDescent="0.2">
      <c r="A1183" s="3">
        <v>9</v>
      </c>
      <c r="B1183" s="3" t="s">
        <v>21</v>
      </c>
      <c r="C1183" s="3">
        <v>20</v>
      </c>
      <c r="D1183" s="17"/>
      <c r="E1183" s="3"/>
      <c r="F1183" s="3"/>
      <c r="G1183" s="3"/>
      <c r="H1183" s="3"/>
      <c r="I1183" s="3"/>
      <c r="J1183" s="3"/>
      <c r="K1183" s="3"/>
      <c r="L1183" s="3"/>
      <c r="M1183" s="3"/>
      <c r="N1183" s="161"/>
      <c r="O1183" s="23"/>
      <c r="P1183" s="3"/>
      <c r="Q1183" s="42"/>
      <c r="R1183" s="42"/>
      <c r="S1183" s="3"/>
      <c r="T1183" s="3" t="s">
        <v>557</v>
      </c>
      <c r="U1183" s="3">
        <v>2.5</v>
      </c>
      <c r="V1183" s="3">
        <v>1622</v>
      </c>
      <c r="W1183" s="3">
        <v>4316</v>
      </c>
      <c r="X1183" s="3"/>
      <c r="Y1183" s="17">
        <v>4282</v>
      </c>
      <c r="Z1183" s="3"/>
      <c r="AA1183" s="42">
        <f>(U1183*V1183)+3000</f>
        <v>7055</v>
      </c>
      <c r="AB1183" s="3"/>
      <c r="AC1183" s="3"/>
      <c r="AD1183" s="23"/>
      <c r="AE1183" s="23">
        <v>61595</v>
      </c>
      <c r="AF1183" s="23">
        <f t="shared" si="337"/>
        <v>68650</v>
      </c>
      <c r="AG1183" s="302" t="s">
        <v>40</v>
      </c>
      <c r="AH1183" s="304"/>
      <c r="AI1183" s="304"/>
      <c r="AJ1183" s="304"/>
    </row>
    <row r="1184" spans="1:36" x14ac:dyDescent="0.2">
      <c r="A1184" s="3">
        <v>10</v>
      </c>
      <c r="B1184" s="3" t="s">
        <v>75</v>
      </c>
      <c r="C1184" s="3">
        <v>15</v>
      </c>
      <c r="D1184" s="17"/>
      <c r="E1184" s="3"/>
      <c r="F1184" s="3"/>
      <c r="G1184" s="3"/>
      <c r="H1184" s="3"/>
      <c r="I1184" s="3"/>
      <c r="J1184" s="3"/>
      <c r="K1184" s="3"/>
      <c r="L1184" s="3"/>
      <c r="M1184" s="3"/>
      <c r="N1184" s="161"/>
      <c r="O1184" s="23"/>
      <c r="P1184" s="3"/>
      <c r="Q1184" s="42"/>
      <c r="R1184" s="42"/>
      <c r="S1184" s="3"/>
      <c r="T1184" s="3" t="s">
        <v>557</v>
      </c>
      <c r="U1184" s="3">
        <v>3</v>
      </c>
      <c r="V1184" s="3">
        <v>1029</v>
      </c>
      <c r="W1184" s="3">
        <v>4317</v>
      </c>
      <c r="X1184" s="3"/>
      <c r="Y1184" s="17">
        <v>4283</v>
      </c>
      <c r="Z1184" s="3"/>
      <c r="AA1184" s="3">
        <f t="shared" ref="AA1184:AA1195" si="338">U1184*V1184</f>
        <v>3087</v>
      </c>
      <c r="AB1184" s="3"/>
      <c r="AC1184" s="3"/>
      <c r="AD1184" s="23"/>
      <c r="AE1184" s="23">
        <v>71004</v>
      </c>
      <c r="AF1184" s="23">
        <f t="shared" si="337"/>
        <v>74091</v>
      </c>
      <c r="AG1184" s="302" t="s">
        <v>40</v>
      </c>
      <c r="AH1184" s="304"/>
      <c r="AI1184" s="304"/>
      <c r="AJ1184" s="304"/>
    </row>
    <row r="1185" spans="1:36" x14ac:dyDescent="0.2">
      <c r="A1185" s="3">
        <v>11</v>
      </c>
      <c r="B1185" s="3" t="s">
        <v>19</v>
      </c>
      <c r="C1185" s="3">
        <v>20</v>
      </c>
      <c r="D1185" s="17"/>
      <c r="E1185" s="3"/>
      <c r="F1185" s="3"/>
      <c r="G1185" s="3"/>
      <c r="H1185" s="3"/>
      <c r="I1185" s="3"/>
      <c r="J1185" s="3"/>
      <c r="K1185" s="3"/>
      <c r="L1185" s="3"/>
      <c r="M1185" s="3"/>
      <c r="N1185" s="161"/>
      <c r="O1185" s="23"/>
      <c r="P1185" s="3"/>
      <c r="Q1185" s="42"/>
      <c r="R1185" s="42"/>
      <c r="S1185" s="3"/>
      <c r="T1185" s="3" t="s">
        <v>558</v>
      </c>
      <c r="U1185" s="3">
        <v>1</v>
      </c>
      <c r="V1185" s="3">
        <v>1412</v>
      </c>
      <c r="W1185" s="3">
        <v>4318</v>
      </c>
      <c r="X1185" s="3"/>
      <c r="Y1185" s="17">
        <v>4284</v>
      </c>
      <c r="Z1185" s="3"/>
      <c r="AA1185" s="3">
        <f t="shared" si="338"/>
        <v>1412</v>
      </c>
      <c r="AB1185" s="3"/>
      <c r="AC1185" s="3"/>
      <c r="AD1185" s="23"/>
      <c r="AE1185" s="23">
        <v>31228</v>
      </c>
      <c r="AF1185" s="23">
        <f t="shared" si="337"/>
        <v>32640</v>
      </c>
      <c r="AG1185" s="302" t="s">
        <v>40</v>
      </c>
      <c r="AH1185" s="304"/>
      <c r="AI1185" s="304"/>
      <c r="AJ1185" s="304"/>
    </row>
    <row r="1186" spans="1:36" x14ac:dyDescent="0.2">
      <c r="A1186" s="3">
        <v>12</v>
      </c>
      <c r="B1186" s="3" t="s">
        <v>7</v>
      </c>
      <c r="C1186" s="3">
        <v>20</v>
      </c>
      <c r="D1186" s="17"/>
      <c r="E1186" s="3"/>
      <c r="F1186" s="3"/>
      <c r="G1186" s="3"/>
      <c r="H1186" s="3"/>
      <c r="I1186" s="3"/>
      <c r="J1186" s="3"/>
      <c r="K1186" s="3"/>
      <c r="L1186" s="3"/>
      <c r="M1186" s="3"/>
      <c r="N1186" s="161"/>
      <c r="O1186" s="23"/>
      <c r="P1186" s="3"/>
      <c r="Q1186" s="42"/>
      <c r="R1186" s="42"/>
      <c r="S1186" s="3"/>
      <c r="T1186" s="3" t="s">
        <v>558</v>
      </c>
      <c r="U1186" s="3">
        <v>1.5</v>
      </c>
      <c r="V1186" s="3">
        <v>1530</v>
      </c>
      <c r="W1186" s="3">
        <v>4319</v>
      </c>
      <c r="X1186" s="3"/>
      <c r="Y1186" s="17">
        <v>4285</v>
      </c>
      <c r="Z1186" s="3"/>
      <c r="AA1186" s="42">
        <f t="shared" si="338"/>
        <v>2295</v>
      </c>
      <c r="AB1186" s="3"/>
      <c r="AC1186" s="3"/>
      <c r="AD1186" s="23"/>
      <c r="AE1186" s="23">
        <v>94000</v>
      </c>
      <c r="AF1186" s="23">
        <f>(AA1186+AE1186)+2225</f>
        <v>98520</v>
      </c>
      <c r="AG1186" s="302" t="s">
        <v>40</v>
      </c>
      <c r="AH1186" s="304"/>
      <c r="AI1186" s="304"/>
      <c r="AJ1186" s="304"/>
    </row>
    <row r="1187" spans="1:36" x14ac:dyDescent="0.2">
      <c r="A1187" s="3">
        <v>13</v>
      </c>
      <c r="B1187" s="3" t="s">
        <v>62</v>
      </c>
      <c r="C1187" s="3">
        <v>20</v>
      </c>
      <c r="D1187" s="17"/>
      <c r="E1187" s="3"/>
      <c r="F1187" s="3"/>
      <c r="G1187" s="3"/>
      <c r="H1187" s="3"/>
      <c r="I1187" s="3"/>
      <c r="J1187" s="3"/>
      <c r="K1187" s="3"/>
      <c r="L1187" s="3"/>
      <c r="M1187" s="3"/>
      <c r="N1187" s="161"/>
      <c r="O1187" s="23"/>
      <c r="P1187" s="3"/>
      <c r="Q1187" s="42"/>
      <c r="R1187" s="42"/>
      <c r="S1187" s="3"/>
      <c r="T1187" s="3" t="s">
        <v>558</v>
      </c>
      <c r="U1187" s="3">
        <v>2</v>
      </c>
      <c r="V1187" s="3">
        <v>1374</v>
      </c>
      <c r="W1187" s="3">
        <v>4320</v>
      </c>
      <c r="X1187" s="3"/>
      <c r="Y1187" s="17">
        <v>4286</v>
      </c>
      <c r="Z1187" s="3"/>
      <c r="AA1187" s="3">
        <f t="shared" si="338"/>
        <v>2748</v>
      </c>
      <c r="AB1187" s="3"/>
      <c r="AC1187" s="3"/>
      <c r="AD1187" s="23"/>
      <c r="AE1187" s="23">
        <v>26326</v>
      </c>
      <c r="AF1187" s="23">
        <f t="shared" ref="AF1187:AF1205" si="339">AA1187+AE1187</f>
        <v>29074</v>
      </c>
      <c r="AG1187" s="302" t="s">
        <v>40</v>
      </c>
      <c r="AH1187" s="304"/>
      <c r="AI1187" s="304"/>
      <c r="AJ1187" s="304"/>
    </row>
    <row r="1188" spans="1:36" x14ac:dyDescent="0.2">
      <c r="A1188" s="3">
        <v>14</v>
      </c>
      <c r="B1188" s="3" t="s">
        <v>19</v>
      </c>
      <c r="C1188" s="3">
        <v>20</v>
      </c>
      <c r="D1188" s="17"/>
      <c r="E1188" s="3"/>
      <c r="F1188" s="3"/>
      <c r="G1188" s="3"/>
      <c r="H1188" s="3"/>
      <c r="I1188" s="3"/>
      <c r="J1188" s="3"/>
      <c r="K1188" s="3"/>
      <c r="L1188" s="3"/>
      <c r="M1188" s="3"/>
      <c r="N1188" s="161"/>
      <c r="O1188" s="23"/>
      <c r="P1188" s="3"/>
      <c r="Q1188" s="42"/>
      <c r="R1188" s="42"/>
      <c r="S1188" s="3"/>
      <c r="T1188" s="3" t="s">
        <v>558</v>
      </c>
      <c r="U1188" s="3">
        <v>1</v>
      </c>
      <c r="V1188" s="3">
        <v>1305</v>
      </c>
      <c r="W1188" s="3">
        <v>4314</v>
      </c>
      <c r="X1188" s="3"/>
      <c r="Y1188" s="17">
        <v>4287</v>
      </c>
      <c r="Z1188" s="3"/>
      <c r="AA1188" s="3">
        <f t="shared" si="338"/>
        <v>1305</v>
      </c>
      <c r="AB1188" s="3"/>
      <c r="AC1188" s="3"/>
      <c r="AD1188" s="23"/>
      <c r="AE1188" s="23">
        <v>31228</v>
      </c>
      <c r="AF1188" s="23">
        <f t="shared" si="339"/>
        <v>32533</v>
      </c>
      <c r="AG1188" s="302" t="s">
        <v>40</v>
      </c>
      <c r="AH1188" s="304"/>
      <c r="AI1188" s="304"/>
      <c r="AJ1188" s="304"/>
    </row>
    <row r="1189" spans="1:36" x14ac:dyDescent="0.2">
      <c r="A1189" s="3">
        <v>15</v>
      </c>
      <c r="B1189" s="3" t="s">
        <v>15</v>
      </c>
      <c r="C1189" s="3">
        <v>20</v>
      </c>
      <c r="D1189" s="17"/>
      <c r="E1189" s="3"/>
      <c r="F1189" s="3"/>
      <c r="G1189" s="3"/>
      <c r="H1189" s="3"/>
      <c r="I1189" s="3"/>
      <c r="J1189" s="3"/>
      <c r="K1189" s="3"/>
      <c r="L1189" s="3"/>
      <c r="M1189" s="3"/>
      <c r="N1189" s="161"/>
      <c r="O1189" s="23"/>
      <c r="P1189" s="3"/>
      <c r="Q1189" s="42"/>
      <c r="R1189" s="42"/>
      <c r="S1189" s="3"/>
      <c r="T1189" s="3" t="s">
        <v>559</v>
      </c>
      <c r="U1189" s="3">
        <v>1</v>
      </c>
      <c r="V1189" s="3">
        <v>1695</v>
      </c>
      <c r="W1189" s="3">
        <v>4330</v>
      </c>
      <c r="X1189" s="3"/>
      <c r="Y1189" s="17">
        <v>4290</v>
      </c>
      <c r="Z1189" s="3"/>
      <c r="AA1189" s="3">
        <f t="shared" si="338"/>
        <v>1695</v>
      </c>
      <c r="AB1189" s="3"/>
      <c r="AC1189" s="3"/>
      <c r="AD1189" s="23"/>
      <c r="AE1189" s="23">
        <v>54173</v>
      </c>
      <c r="AF1189" s="23">
        <f t="shared" si="339"/>
        <v>55868</v>
      </c>
      <c r="AG1189" s="302" t="s">
        <v>40</v>
      </c>
      <c r="AH1189" s="304"/>
      <c r="AI1189" s="304"/>
      <c r="AJ1189" s="304"/>
    </row>
    <row r="1190" spans="1:36" x14ac:dyDescent="0.2">
      <c r="A1190" s="3">
        <v>16</v>
      </c>
      <c r="B1190" s="3" t="s">
        <v>32</v>
      </c>
      <c r="C1190" s="3">
        <v>20</v>
      </c>
      <c r="D1190" s="17"/>
      <c r="E1190" s="3"/>
      <c r="F1190" s="3"/>
      <c r="G1190" s="3"/>
      <c r="H1190" s="3"/>
      <c r="I1190" s="3"/>
      <c r="J1190" s="3"/>
      <c r="K1190" s="3"/>
      <c r="L1190" s="3"/>
      <c r="M1190" s="3"/>
      <c r="N1190" s="161"/>
      <c r="O1190" s="23"/>
      <c r="P1190" s="3"/>
      <c r="Q1190" s="42"/>
      <c r="R1190" s="42"/>
      <c r="S1190" s="3"/>
      <c r="T1190" s="3" t="s">
        <v>559</v>
      </c>
      <c r="U1190" s="3">
        <v>1.75</v>
      </c>
      <c r="V1190" s="3">
        <v>1596</v>
      </c>
      <c r="W1190" s="3">
        <v>4331</v>
      </c>
      <c r="X1190" s="3"/>
      <c r="Y1190" s="17">
        <v>4292</v>
      </c>
      <c r="Z1190" s="3"/>
      <c r="AA1190" s="42">
        <f t="shared" si="338"/>
        <v>2793</v>
      </c>
      <c r="AB1190" s="3"/>
      <c r="AC1190" s="3"/>
      <c r="AD1190" s="23"/>
      <c r="AE1190" s="23">
        <v>31344</v>
      </c>
      <c r="AF1190" s="23">
        <f t="shared" si="339"/>
        <v>34137</v>
      </c>
      <c r="AG1190" s="302" t="s">
        <v>40</v>
      </c>
      <c r="AH1190" s="304"/>
      <c r="AI1190" s="304"/>
      <c r="AJ1190" s="304"/>
    </row>
    <row r="1191" spans="1:36" x14ac:dyDescent="0.2">
      <c r="A1191" s="3">
        <v>17</v>
      </c>
      <c r="B1191" s="3" t="s">
        <v>18</v>
      </c>
      <c r="C1191" s="3">
        <v>21</v>
      </c>
      <c r="D1191" s="17"/>
      <c r="E1191" s="3"/>
      <c r="F1191" s="3"/>
      <c r="G1191" s="3"/>
      <c r="H1191" s="3"/>
      <c r="I1191" s="3"/>
      <c r="J1191" s="3"/>
      <c r="K1191" s="3"/>
      <c r="L1191" s="3"/>
      <c r="M1191" s="3"/>
      <c r="N1191" s="161"/>
      <c r="O1191" s="23"/>
      <c r="P1191" s="3"/>
      <c r="Q1191" s="42"/>
      <c r="R1191" s="42"/>
      <c r="S1191" s="3"/>
      <c r="T1191" s="3" t="s">
        <v>560</v>
      </c>
      <c r="U1191" s="3">
        <v>7</v>
      </c>
      <c r="V1191" s="3">
        <v>1367</v>
      </c>
      <c r="W1191" s="3">
        <v>4321</v>
      </c>
      <c r="X1191" s="3"/>
      <c r="Y1191" s="17">
        <v>4303</v>
      </c>
      <c r="Z1191" s="3"/>
      <c r="AA1191" s="3">
        <f t="shared" si="338"/>
        <v>9569</v>
      </c>
      <c r="AB1191" s="3"/>
      <c r="AC1191" s="3"/>
      <c r="AD1191" s="23"/>
      <c r="AE1191" s="23">
        <v>112307</v>
      </c>
      <c r="AF1191" s="23">
        <f t="shared" si="339"/>
        <v>121876</v>
      </c>
      <c r="AG1191" s="302" t="s">
        <v>40</v>
      </c>
      <c r="AH1191" s="304"/>
      <c r="AI1191" s="304"/>
      <c r="AJ1191" s="304"/>
    </row>
    <row r="1192" spans="1:36" x14ac:dyDescent="0.2">
      <c r="A1192" s="3">
        <v>18</v>
      </c>
      <c r="B1192" s="3" t="s">
        <v>31</v>
      </c>
      <c r="C1192" s="3">
        <v>20</v>
      </c>
      <c r="D1192" s="17"/>
      <c r="E1192" s="3"/>
      <c r="F1192" s="3"/>
      <c r="G1192" s="3"/>
      <c r="H1192" s="3"/>
      <c r="I1192" s="3"/>
      <c r="J1192" s="3"/>
      <c r="K1192" s="3"/>
      <c r="L1192" s="3"/>
      <c r="M1192" s="3"/>
      <c r="N1192" s="161"/>
      <c r="O1192" s="23"/>
      <c r="P1192" s="3"/>
      <c r="Q1192" s="42"/>
      <c r="R1192" s="42"/>
      <c r="S1192" s="3"/>
      <c r="T1192" s="3" t="s">
        <v>561</v>
      </c>
      <c r="U1192" s="3">
        <v>1</v>
      </c>
      <c r="V1192" s="3">
        <v>1738</v>
      </c>
      <c r="W1192" s="3">
        <v>4322</v>
      </c>
      <c r="X1192" s="3"/>
      <c r="Y1192" s="17">
        <v>4311</v>
      </c>
      <c r="Z1192" s="3"/>
      <c r="AA1192" s="3">
        <f t="shared" si="338"/>
        <v>1738</v>
      </c>
      <c r="AB1192" s="3"/>
      <c r="AC1192" s="3"/>
      <c r="AD1192" s="23"/>
      <c r="AE1192" s="23">
        <v>43732</v>
      </c>
      <c r="AF1192" s="23">
        <f t="shared" si="339"/>
        <v>45470</v>
      </c>
      <c r="AG1192" s="302" t="s">
        <v>40</v>
      </c>
      <c r="AH1192" s="304"/>
      <c r="AI1192" s="304"/>
      <c r="AJ1192" s="304"/>
    </row>
    <row r="1193" spans="1:36" x14ac:dyDescent="0.2">
      <c r="A1193" s="3">
        <v>19</v>
      </c>
      <c r="B1193" s="3" t="s">
        <v>26</v>
      </c>
      <c r="C1193" s="3">
        <v>20</v>
      </c>
      <c r="D1193" s="17"/>
      <c r="E1193" s="3"/>
      <c r="F1193" s="3"/>
      <c r="G1193" s="3"/>
      <c r="H1193" s="3"/>
      <c r="I1193" s="3"/>
      <c r="J1193" s="3"/>
      <c r="K1193" s="3"/>
      <c r="L1193" s="3"/>
      <c r="M1193" s="3"/>
      <c r="N1193" s="161"/>
      <c r="O1193" s="23"/>
      <c r="P1193" s="3"/>
      <c r="Q1193" s="42"/>
      <c r="R1193" s="42"/>
      <c r="S1193" s="3"/>
      <c r="T1193" s="3" t="s">
        <v>561</v>
      </c>
      <c r="U1193" s="3">
        <v>3</v>
      </c>
      <c r="V1193" s="3">
        <v>1442</v>
      </c>
      <c r="W1193" s="3">
        <v>4323</v>
      </c>
      <c r="X1193" s="3"/>
      <c r="Y1193" s="17">
        <v>4312</v>
      </c>
      <c r="Z1193" s="3"/>
      <c r="AA1193" s="3">
        <f t="shared" si="338"/>
        <v>4326</v>
      </c>
      <c r="AB1193" s="3"/>
      <c r="AC1193" s="3"/>
      <c r="AD1193" s="23"/>
      <c r="AE1193" s="23">
        <v>53197</v>
      </c>
      <c r="AF1193" s="23">
        <f t="shared" si="339"/>
        <v>57523</v>
      </c>
      <c r="AG1193" s="302" t="s">
        <v>40</v>
      </c>
      <c r="AH1193" s="304"/>
      <c r="AI1193" s="304"/>
      <c r="AJ1193" s="304"/>
    </row>
    <row r="1194" spans="1:36" x14ac:dyDescent="0.2">
      <c r="A1194" s="3">
        <v>20</v>
      </c>
      <c r="B1194" s="3" t="s">
        <v>12</v>
      </c>
      <c r="C1194" s="3">
        <v>9</v>
      </c>
      <c r="D1194" s="17"/>
      <c r="E1194" s="3"/>
      <c r="F1194" s="3"/>
      <c r="G1194" s="3"/>
      <c r="H1194" s="3"/>
      <c r="I1194" s="3"/>
      <c r="J1194" s="3"/>
      <c r="K1194" s="3"/>
      <c r="L1194" s="3"/>
      <c r="M1194" s="3"/>
      <c r="N1194" s="161"/>
      <c r="O1194" s="23"/>
      <c r="P1194" s="3"/>
      <c r="Q1194" s="42"/>
      <c r="R1194" s="42"/>
      <c r="S1194" s="3"/>
      <c r="T1194" s="3" t="s">
        <v>561</v>
      </c>
      <c r="U1194" s="3">
        <v>1</v>
      </c>
      <c r="V1194" s="3">
        <v>606</v>
      </c>
      <c r="W1194" s="3">
        <v>4324</v>
      </c>
      <c r="X1194" s="3"/>
      <c r="Y1194" s="17">
        <v>4313</v>
      </c>
      <c r="Z1194" s="3"/>
      <c r="AA1194" s="3">
        <f t="shared" si="338"/>
        <v>606</v>
      </c>
      <c r="AB1194" s="3"/>
      <c r="AC1194" s="3"/>
      <c r="AD1194" s="23"/>
      <c r="AE1194" s="23">
        <v>8500</v>
      </c>
      <c r="AF1194" s="23">
        <f t="shared" si="339"/>
        <v>9106</v>
      </c>
      <c r="AG1194" s="302" t="s">
        <v>40</v>
      </c>
      <c r="AH1194" s="304"/>
      <c r="AI1194" s="304"/>
      <c r="AJ1194" s="304"/>
    </row>
    <row r="1195" spans="1:36" x14ac:dyDescent="0.2">
      <c r="A1195" s="3">
        <v>21</v>
      </c>
      <c r="B1195" s="3" t="s">
        <v>19</v>
      </c>
      <c r="C1195" s="3">
        <v>20</v>
      </c>
      <c r="D1195" s="17"/>
      <c r="E1195" s="3"/>
      <c r="F1195" s="3"/>
      <c r="G1195" s="3"/>
      <c r="H1195" s="3"/>
      <c r="I1195" s="3"/>
      <c r="J1195" s="3"/>
      <c r="K1195" s="3"/>
      <c r="L1195" s="3"/>
      <c r="M1195" s="3"/>
      <c r="N1195" s="161"/>
      <c r="O1195" s="23"/>
      <c r="P1195" s="3"/>
      <c r="Q1195" s="42"/>
      <c r="R1195" s="42"/>
      <c r="S1195" s="3"/>
      <c r="T1195" s="3" t="s">
        <v>562</v>
      </c>
      <c r="U1195" s="3">
        <v>1</v>
      </c>
      <c r="V1195" s="3">
        <v>1392</v>
      </c>
      <c r="W1195" s="3">
        <v>4325</v>
      </c>
      <c r="X1195" s="3"/>
      <c r="Y1195" s="17">
        <v>4324</v>
      </c>
      <c r="Z1195" s="3"/>
      <c r="AA1195" s="3">
        <f t="shared" si="338"/>
        <v>1392</v>
      </c>
      <c r="AB1195" s="3"/>
      <c r="AC1195" s="3"/>
      <c r="AD1195" s="23"/>
      <c r="AE1195" s="23">
        <v>31228</v>
      </c>
      <c r="AF1195" s="23">
        <f t="shared" si="339"/>
        <v>32620</v>
      </c>
      <c r="AG1195" s="302" t="s">
        <v>40</v>
      </c>
      <c r="AH1195" s="304"/>
      <c r="AI1195" s="304"/>
      <c r="AJ1195" s="304"/>
    </row>
    <row r="1196" spans="1:36" x14ac:dyDescent="0.2">
      <c r="A1196" s="3">
        <v>22</v>
      </c>
      <c r="B1196" s="3" t="s">
        <v>21</v>
      </c>
      <c r="C1196" s="3">
        <v>20</v>
      </c>
      <c r="D1196" s="17"/>
      <c r="E1196" s="3"/>
      <c r="F1196" s="3"/>
      <c r="G1196" s="3"/>
      <c r="H1196" s="3"/>
      <c r="I1196" s="3"/>
      <c r="J1196" s="3"/>
      <c r="K1196" s="3"/>
      <c r="L1196" s="3"/>
      <c r="M1196" s="3"/>
      <c r="N1196" s="161"/>
      <c r="O1196" s="23"/>
      <c r="P1196" s="3"/>
      <c r="Q1196" s="42"/>
      <c r="R1196" s="42"/>
      <c r="S1196" s="3"/>
      <c r="T1196" s="3" t="s">
        <v>563</v>
      </c>
      <c r="U1196" s="3">
        <v>2.5</v>
      </c>
      <c r="V1196" s="3">
        <v>1680</v>
      </c>
      <c r="W1196" s="3">
        <v>4327</v>
      </c>
      <c r="X1196" s="3"/>
      <c r="Y1196" s="17">
        <v>4325</v>
      </c>
      <c r="Z1196" s="3"/>
      <c r="AA1196" s="42">
        <f>(U1196*V1196)+3000</f>
        <v>7200</v>
      </c>
      <c r="AB1196" s="3"/>
      <c r="AC1196" s="3"/>
      <c r="AD1196" s="23"/>
      <c r="AE1196" s="23">
        <v>61595</v>
      </c>
      <c r="AF1196" s="23">
        <f t="shared" si="339"/>
        <v>68795</v>
      </c>
      <c r="AG1196" s="302" t="s">
        <v>40</v>
      </c>
      <c r="AH1196" s="304"/>
      <c r="AI1196" s="304"/>
      <c r="AJ1196" s="304"/>
    </row>
    <row r="1197" spans="1:36" x14ac:dyDescent="0.2">
      <c r="A1197" s="3">
        <v>23</v>
      </c>
      <c r="B1197" s="3" t="s">
        <v>16</v>
      </c>
      <c r="C1197" s="3">
        <v>20</v>
      </c>
      <c r="D1197" s="17"/>
      <c r="E1197" s="3"/>
      <c r="F1197" s="3"/>
      <c r="G1197" s="3"/>
      <c r="H1197" s="3"/>
      <c r="I1197" s="3"/>
      <c r="J1197" s="3"/>
      <c r="K1197" s="3"/>
      <c r="L1197" s="3"/>
      <c r="M1197" s="3"/>
      <c r="N1197" s="161"/>
      <c r="O1197" s="23"/>
      <c r="P1197" s="3"/>
      <c r="Q1197" s="42"/>
      <c r="R1197" s="42"/>
      <c r="S1197" s="3"/>
      <c r="T1197" s="3" t="s">
        <v>564</v>
      </c>
      <c r="U1197" s="3">
        <v>3.25</v>
      </c>
      <c r="V1197" s="3">
        <v>1638</v>
      </c>
      <c r="W1197" s="3">
        <v>4326</v>
      </c>
      <c r="X1197" s="3"/>
      <c r="Y1197" s="17">
        <v>4326</v>
      </c>
      <c r="Z1197" s="3"/>
      <c r="AA1197" s="136">
        <v>5324</v>
      </c>
      <c r="AB1197" s="3"/>
      <c r="AC1197" s="3"/>
      <c r="AD1197" s="23"/>
      <c r="AE1197" s="23">
        <v>72073</v>
      </c>
      <c r="AF1197" s="36">
        <f t="shared" si="339"/>
        <v>77397</v>
      </c>
      <c r="AG1197" s="302" t="s">
        <v>40</v>
      </c>
      <c r="AH1197" s="304"/>
      <c r="AI1197" s="304"/>
      <c r="AJ1197" s="304"/>
    </row>
    <row r="1198" spans="1:36" x14ac:dyDescent="0.2">
      <c r="A1198" s="3">
        <v>24</v>
      </c>
      <c r="B1198" s="3" t="s">
        <v>22</v>
      </c>
      <c r="C1198" s="3">
        <v>20</v>
      </c>
      <c r="D1198" s="17"/>
      <c r="E1198" s="3"/>
      <c r="F1198" s="3"/>
      <c r="G1198" s="3"/>
      <c r="H1198" s="3"/>
      <c r="I1198" s="3"/>
      <c r="J1198" s="3"/>
      <c r="K1198" s="3"/>
      <c r="L1198" s="3"/>
      <c r="M1198" s="3"/>
      <c r="N1198" s="161"/>
      <c r="O1198" s="23"/>
      <c r="P1198" s="3"/>
      <c r="Q1198" s="42"/>
      <c r="R1198" s="42"/>
      <c r="S1198" s="3"/>
      <c r="T1198" s="3" t="s">
        <v>565</v>
      </c>
      <c r="U1198" s="3">
        <v>1.5</v>
      </c>
      <c r="V1198" s="3">
        <v>1557</v>
      </c>
      <c r="W1198" s="3">
        <v>4328</v>
      </c>
      <c r="X1198" s="3"/>
      <c r="Y1198" s="17">
        <v>4327</v>
      </c>
      <c r="Z1198" s="3"/>
      <c r="AA1198" s="3">
        <v>2336</v>
      </c>
      <c r="AB1198" s="3"/>
      <c r="AC1198" s="3"/>
      <c r="AD1198" s="23"/>
      <c r="AE1198" s="23">
        <v>55667</v>
      </c>
      <c r="AF1198" s="36">
        <f t="shared" si="339"/>
        <v>58003</v>
      </c>
      <c r="AG1198" s="302" t="s">
        <v>40</v>
      </c>
      <c r="AH1198" s="304"/>
      <c r="AI1198" s="304"/>
      <c r="AJ1198" s="304"/>
    </row>
    <row r="1199" spans="1:36" x14ac:dyDescent="0.2">
      <c r="A1199" s="23">
        <v>25</v>
      </c>
      <c r="B1199" s="23" t="s">
        <v>7</v>
      </c>
      <c r="C1199" s="23">
        <v>20</v>
      </c>
      <c r="D1199" s="161"/>
      <c r="E1199" s="23"/>
      <c r="F1199" s="23"/>
      <c r="G1199" s="23"/>
      <c r="H1199" s="23"/>
      <c r="I1199" s="23"/>
      <c r="J1199" s="23"/>
      <c r="K1199" s="23"/>
      <c r="L1199" s="23"/>
      <c r="M1199" s="23"/>
      <c r="N1199" s="161"/>
      <c r="O1199" s="23"/>
      <c r="P1199" s="23"/>
      <c r="Q1199" s="36"/>
      <c r="R1199" s="36"/>
      <c r="S1199" s="23"/>
      <c r="T1199" s="23" t="s">
        <v>566</v>
      </c>
      <c r="U1199" s="23">
        <v>1.5</v>
      </c>
      <c r="V1199" s="23">
        <v>1538</v>
      </c>
      <c r="W1199" s="23">
        <v>4329</v>
      </c>
      <c r="X1199" s="23"/>
      <c r="Y1199" s="161">
        <v>4328</v>
      </c>
      <c r="Z1199" s="23"/>
      <c r="AA1199" s="23">
        <f t="shared" ref="AA1199:AA1204" si="340">U1199*V1199</f>
        <v>2307</v>
      </c>
      <c r="AB1199" s="3"/>
      <c r="AC1199" s="3"/>
      <c r="AD1199" s="23"/>
      <c r="AE1199" s="23">
        <v>92000</v>
      </c>
      <c r="AF1199" s="23">
        <f>AA1199+AE1199+2225</f>
        <v>96532</v>
      </c>
      <c r="AG1199" s="302" t="s">
        <v>40</v>
      </c>
      <c r="AH1199" s="304"/>
      <c r="AI1199" s="304"/>
      <c r="AJ1199" s="304"/>
    </row>
    <row r="1200" spans="1:36" x14ac:dyDescent="0.2">
      <c r="A1200" s="23">
        <v>26</v>
      </c>
      <c r="B1200" s="23" t="s">
        <v>316</v>
      </c>
      <c r="C1200" s="23">
        <v>20</v>
      </c>
      <c r="D1200" s="161"/>
      <c r="E1200" s="23"/>
      <c r="F1200" s="23"/>
      <c r="G1200" s="23"/>
      <c r="H1200" s="23"/>
      <c r="I1200" s="23"/>
      <c r="J1200" s="23"/>
      <c r="K1200" s="23"/>
      <c r="L1200" s="23"/>
      <c r="M1200" s="23"/>
      <c r="N1200" s="161"/>
      <c r="O1200" s="23"/>
      <c r="P1200" s="23"/>
      <c r="Q1200" s="36"/>
      <c r="R1200" s="36"/>
      <c r="S1200" s="23"/>
      <c r="T1200" s="23" t="s">
        <v>566</v>
      </c>
      <c r="U1200" s="23">
        <v>1.5</v>
      </c>
      <c r="V1200" s="23">
        <v>1539</v>
      </c>
      <c r="W1200" s="23">
        <v>4360</v>
      </c>
      <c r="X1200" s="23"/>
      <c r="Y1200" s="161">
        <v>4329</v>
      </c>
      <c r="Z1200" s="23"/>
      <c r="AA1200" s="36">
        <f t="shared" si="340"/>
        <v>2308.5</v>
      </c>
      <c r="AB1200" s="3"/>
      <c r="AC1200" s="3"/>
      <c r="AD1200" s="23"/>
      <c r="AE1200" s="23">
        <v>92000</v>
      </c>
      <c r="AF1200" s="36">
        <f>AA1200+AE1200+2225</f>
        <v>96533.5</v>
      </c>
      <c r="AG1200" s="302" t="s">
        <v>40</v>
      </c>
      <c r="AH1200" s="304"/>
      <c r="AI1200" s="304"/>
      <c r="AJ1200" s="304"/>
    </row>
    <row r="1201" spans="1:36" x14ac:dyDescent="0.2">
      <c r="A1201" s="23">
        <v>27</v>
      </c>
      <c r="B1201" s="23" t="s">
        <v>38</v>
      </c>
      <c r="C1201" s="23">
        <v>15</v>
      </c>
      <c r="D1201" s="161"/>
      <c r="E1201" s="23"/>
      <c r="F1201" s="23"/>
      <c r="G1201" s="23"/>
      <c r="H1201" s="23"/>
      <c r="I1201" s="23"/>
      <c r="J1201" s="23"/>
      <c r="K1201" s="23"/>
      <c r="L1201" s="23"/>
      <c r="M1201" s="23"/>
      <c r="N1201" s="161"/>
      <c r="O1201" s="23"/>
      <c r="P1201" s="23"/>
      <c r="Q1201" s="36"/>
      <c r="R1201" s="36"/>
      <c r="S1201" s="23"/>
      <c r="T1201" s="23" t="s">
        <v>567</v>
      </c>
      <c r="U1201" s="23">
        <v>1.5</v>
      </c>
      <c r="V1201" s="23">
        <v>997</v>
      </c>
      <c r="W1201" s="23">
        <v>4363</v>
      </c>
      <c r="X1201" s="23"/>
      <c r="Y1201" s="161">
        <v>4345</v>
      </c>
      <c r="Z1201" s="23"/>
      <c r="AA1201" s="36">
        <f>U1201*V1201</f>
        <v>1495.5</v>
      </c>
      <c r="AB1201" s="3"/>
      <c r="AC1201" s="3"/>
      <c r="AD1201" s="23"/>
      <c r="AE1201" s="23">
        <v>12000</v>
      </c>
      <c r="AF1201" s="36">
        <f t="shared" si="339"/>
        <v>13495.5</v>
      </c>
      <c r="AG1201" s="302" t="s">
        <v>568</v>
      </c>
      <c r="AH1201" s="304"/>
      <c r="AI1201" s="304"/>
      <c r="AJ1201" s="304"/>
    </row>
    <row r="1202" spans="1:36" x14ac:dyDescent="0.2">
      <c r="A1202" s="23">
        <v>28</v>
      </c>
      <c r="B1202" s="23" t="s">
        <v>13</v>
      </c>
      <c r="C1202" s="23">
        <v>20</v>
      </c>
      <c r="D1202" s="161"/>
      <c r="E1202" s="23"/>
      <c r="F1202" s="23"/>
      <c r="G1202" s="23"/>
      <c r="H1202" s="23"/>
      <c r="I1202" s="23"/>
      <c r="J1202" s="23"/>
      <c r="K1202" s="23"/>
      <c r="L1202" s="23"/>
      <c r="M1202" s="23"/>
      <c r="N1202" s="161"/>
      <c r="O1202" s="23"/>
      <c r="P1202" s="23"/>
      <c r="Q1202" s="36"/>
      <c r="R1202" s="36"/>
      <c r="S1202" s="23"/>
      <c r="T1202" s="23" t="s">
        <v>567</v>
      </c>
      <c r="U1202" s="23">
        <v>2</v>
      </c>
      <c r="V1202" s="23">
        <v>1437</v>
      </c>
      <c r="W1202" s="23">
        <v>4361</v>
      </c>
      <c r="X1202" s="23"/>
      <c r="Y1202" s="161">
        <v>4346</v>
      </c>
      <c r="Z1202" s="23"/>
      <c r="AA1202" s="36">
        <f t="shared" si="340"/>
        <v>2874</v>
      </c>
      <c r="AB1202" s="3"/>
      <c r="AC1202" s="3"/>
      <c r="AD1202" s="23"/>
      <c r="AE1202" s="23">
        <v>39774</v>
      </c>
      <c r="AF1202" s="36">
        <f t="shared" si="339"/>
        <v>42648</v>
      </c>
      <c r="AG1202" s="302" t="s">
        <v>40</v>
      </c>
      <c r="AH1202" s="304"/>
      <c r="AI1202" s="304"/>
      <c r="AJ1202" s="304"/>
    </row>
    <row r="1203" spans="1:36" x14ac:dyDescent="0.2">
      <c r="A1203" s="23">
        <v>29</v>
      </c>
      <c r="B1203" s="23" t="s">
        <v>7</v>
      </c>
      <c r="C1203" s="23">
        <v>20</v>
      </c>
      <c r="D1203" s="161"/>
      <c r="E1203" s="23"/>
      <c r="F1203" s="23"/>
      <c r="G1203" s="23"/>
      <c r="H1203" s="23"/>
      <c r="I1203" s="23"/>
      <c r="J1203" s="23"/>
      <c r="K1203" s="23"/>
      <c r="L1203" s="23"/>
      <c r="M1203" s="23"/>
      <c r="N1203" s="161"/>
      <c r="O1203" s="23"/>
      <c r="P1203" s="23"/>
      <c r="Q1203" s="36"/>
      <c r="R1203" s="36"/>
      <c r="S1203" s="23"/>
      <c r="T1203" s="23" t="s">
        <v>567</v>
      </c>
      <c r="U1203" s="23">
        <v>1.5</v>
      </c>
      <c r="V1203" s="23">
        <v>1406</v>
      </c>
      <c r="W1203" s="23">
        <v>4362</v>
      </c>
      <c r="X1203" s="23"/>
      <c r="Y1203" s="161">
        <v>4347</v>
      </c>
      <c r="Z1203" s="23"/>
      <c r="AA1203" s="23">
        <f t="shared" si="340"/>
        <v>2109</v>
      </c>
      <c r="AB1203" s="3"/>
      <c r="AC1203" s="3"/>
      <c r="AD1203" s="23"/>
      <c r="AE1203" s="23">
        <v>94000</v>
      </c>
      <c r="AF1203" s="23">
        <f>(AA1203+AE1203)+2225</f>
        <v>98334</v>
      </c>
      <c r="AG1203" s="302" t="s">
        <v>34</v>
      </c>
      <c r="AH1203" s="304"/>
      <c r="AI1203" s="304"/>
      <c r="AJ1203" s="304"/>
    </row>
    <row r="1204" spans="1:36" x14ac:dyDescent="0.2">
      <c r="A1204" s="23">
        <v>30</v>
      </c>
      <c r="B1204" s="23" t="s">
        <v>14</v>
      </c>
      <c r="C1204" s="23">
        <v>20</v>
      </c>
      <c r="D1204" s="161"/>
      <c r="E1204" s="23"/>
      <c r="F1204" s="23"/>
      <c r="G1204" s="23"/>
      <c r="H1204" s="23"/>
      <c r="I1204" s="23"/>
      <c r="J1204" s="23"/>
      <c r="K1204" s="23"/>
      <c r="L1204" s="23"/>
      <c r="M1204" s="23"/>
      <c r="N1204" s="161"/>
      <c r="O1204" s="23"/>
      <c r="P1204" s="23"/>
      <c r="Q1204" s="36"/>
      <c r="R1204" s="36"/>
      <c r="S1204" s="23"/>
      <c r="T1204" s="23" t="s">
        <v>569</v>
      </c>
      <c r="U1204" s="23">
        <v>0</v>
      </c>
      <c r="V1204" s="23">
        <v>1375</v>
      </c>
      <c r="W1204" s="23">
        <v>4364</v>
      </c>
      <c r="X1204" s="23"/>
      <c r="Y1204" s="161">
        <v>4355</v>
      </c>
      <c r="Z1204" s="23"/>
      <c r="AA1204" s="23">
        <f t="shared" si="340"/>
        <v>0</v>
      </c>
      <c r="AB1204" s="3"/>
      <c r="AC1204" s="3"/>
      <c r="AD1204" s="23"/>
      <c r="AE1204" s="23">
        <v>46840</v>
      </c>
      <c r="AF1204" s="23">
        <f t="shared" si="339"/>
        <v>46840</v>
      </c>
      <c r="AG1204" s="302" t="s">
        <v>568</v>
      </c>
      <c r="AH1204" s="304"/>
      <c r="AI1204" s="304"/>
      <c r="AJ1204" s="304"/>
    </row>
    <row r="1205" spans="1:36" x14ac:dyDescent="0.2">
      <c r="A1205" s="3">
        <v>31</v>
      </c>
      <c r="B1205" s="3" t="s">
        <v>94</v>
      </c>
      <c r="C1205" s="3">
        <v>20</v>
      </c>
      <c r="D1205" s="17"/>
      <c r="E1205" s="3"/>
      <c r="F1205" s="3"/>
      <c r="G1205" s="3"/>
      <c r="H1205" s="3"/>
      <c r="I1205" s="3"/>
      <c r="J1205" s="3"/>
      <c r="K1205" s="3"/>
      <c r="L1205" s="3"/>
      <c r="M1205" s="3"/>
      <c r="N1205" s="161"/>
      <c r="O1205" s="23"/>
      <c r="P1205" s="3"/>
      <c r="Q1205" s="42"/>
      <c r="R1205" s="42"/>
      <c r="S1205" s="3"/>
      <c r="T1205" s="3" t="s">
        <v>570</v>
      </c>
      <c r="U1205" s="3">
        <v>2.5</v>
      </c>
      <c r="V1205" s="3">
        <v>1577</v>
      </c>
      <c r="W1205" s="3">
        <v>4365</v>
      </c>
      <c r="X1205" s="3"/>
      <c r="Y1205" s="17">
        <v>4358</v>
      </c>
      <c r="Z1205" s="3"/>
      <c r="AA1205" s="3">
        <v>6943</v>
      </c>
      <c r="AB1205" s="3"/>
      <c r="AC1205" s="3"/>
      <c r="AD1205" s="23"/>
      <c r="AE1205" s="23">
        <v>61595</v>
      </c>
      <c r="AF1205" s="23">
        <f t="shared" si="339"/>
        <v>68538</v>
      </c>
      <c r="AG1205" s="302" t="s">
        <v>40</v>
      </c>
      <c r="AH1205" s="304"/>
      <c r="AI1205" s="304"/>
      <c r="AJ1205" s="304"/>
    </row>
    <row r="1206" spans="1:36" x14ac:dyDescent="0.2">
      <c r="A1206" s="3">
        <v>32</v>
      </c>
      <c r="B1206" s="3" t="s">
        <v>15</v>
      </c>
      <c r="C1206" s="3">
        <v>20</v>
      </c>
      <c r="D1206" s="17"/>
      <c r="E1206" s="3"/>
      <c r="F1206" s="3"/>
      <c r="G1206" s="3"/>
      <c r="H1206" s="3"/>
      <c r="I1206" s="3"/>
      <c r="J1206" s="3"/>
      <c r="K1206" s="3"/>
      <c r="L1206" s="3"/>
      <c r="M1206" s="3"/>
      <c r="N1206" s="161"/>
      <c r="O1206" s="23"/>
      <c r="P1206" s="3"/>
      <c r="Q1206" s="42"/>
      <c r="R1206" s="42"/>
      <c r="S1206" s="3"/>
      <c r="T1206" s="3" t="s">
        <v>570</v>
      </c>
      <c r="U1206" s="3">
        <v>1</v>
      </c>
      <c r="V1206" s="3">
        <v>1604</v>
      </c>
      <c r="W1206" s="3">
        <v>4366</v>
      </c>
      <c r="X1206" s="3"/>
      <c r="Y1206" s="17">
        <v>4360</v>
      </c>
      <c r="Z1206" s="3"/>
      <c r="AA1206" s="3">
        <f t="shared" ref="AA1206:AA1232" si="341">U1206*V1206</f>
        <v>1604</v>
      </c>
      <c r="AB1206" s="3"/>
      <c r="AC1206" s="3"/>
      <c r="AD1206" s="23"/>
      <c r="AE1206" s="23">
        <v>54173</v>
      </c>
      <c r="AF1206" s="23">
        <f t="shared" ref="AF1206:AF1232" si="342">AA1206+AE1206</f>
        <v>55777</v>
      </c>
      <c r="AG1206" s="302" t="s">
        <v>40</v>
      </c>
      <c r="AH1206" s="304"/>
      <c r="AI1206" s="304"/>
      <c r="AJ1206" s="304"/>
    </row>
    <row r="1207" spans="1:36" x14ac:dyDescent="0.2">
      <c r="A1207" s="3">
        <v>33</v>
      </c>
      <c r="B1207" s="3" t="s">
        <v>17</v>
      </c>
      <c r="C1207" s="3">
        <v>20</v>
      </c>
      <c r="D1207" s="17"/>
      <c r="E1207" s="3"/>
      <c r="F1207" s="3"/>
      <c r="G1207" s="3"/>
      <c r="H1207" s="3"/>
      <c r="I1207" s="3"/>
      <c r="J1207" s="3"/>
      <c r="K1207" s="3"/>
      <c r="L1207" s="3"/>
      <c r="M1207" s="3"/>
      <c r="N1207" s="161"/>
      <c r="O1207" s="23"/>
      <c r="P1207" s="3"/>
      <c r="Q1207" s="42"/>
      <c r="R1207" s="42"/>
      <c r="S1207" s="3"/>
      <c r="T1207" s="3" t="s">
        <v>570</v>
      </c>
      <c r="U1207" s="3">
        <v>1</v>
      </c>
      <c r="V1207" s="3">
        <v>1307</v>
      </c>
      <c r="W1207" s="3">
        <v>4367</v>
      </c>
      <c r="X1207" s="3"/>
      <c r="Y1207" s="17">
        <v>4361</v>
      </c>
      <c r="Z1207" s="3"/>
      <c r="AA1207" s="3">
        <f t="shared" si="341"/>
        <v>1307</v>
      </c>
      <c r="AB1207" s="3"/>
      <c r="AC1207" s="3"/>
      <c r="AD1207" s="23"/>
      <c r="AE1207" s="23">
        <v>33238</v>
      </c>
      <c r="AF1207" s="23">
        <f t="shared" si="342"/>
        <v>34545</v>
      </c>
      <c r="AG1207" s="302" t="s">
        <v>40</v>
      </c>
      <c r="AH1207" s="304"/>
      <c r="AI1207" s="304"/>
      <c r="AJ1207" s="304"/>
    </row>
    <row r="1208" spans="1:36" x14ac:dyDescent="0.2">
      <c r="A1208" s="3">
        <v>34</v>
      </c>
      <c r="B1208" s="3" t="s">
        <v>33</v>
      </c>
      <c r="C1208" s="3">
        <v>20</v>
      </c>
      <c r="D1208" s="17"/>
      <c r="E1208" s="3"/>
      <c r="F1208" s="3"/>
      <c r="G1208" s="3"/>
      <c r="H1208" s="3"/>
      <c r="I1208" s="3"/>
      <c r="J1208" s="3"/>
      <c r="K1208" s="3"/>
      <c r="L1208" s="3"/>
      <c r="M1208" s="3"/>
      <c r="N1208" s="161"/>
      <c r="O1208" s="23"/>
      <c r="P1208" s="3"/>
      <c r="Q1208" s="42"/>
      <c r="R1208" s="42"/>
      <c r="S1208" s="3"/>
      <c r="T1208" s="3" t="s">
        <v>571</v>
      </c>
      <c r="U1208" s="3">
        <v>2</v>
      </c>
      <c r="V1208" s="3">
        <v>1426</v>
      </c>
      <c r="W1208" s="3">
        <v>4368</v>
      </c>
      <c r="X1208" s="3"/>
      <c r="Y1208" s="17">
        <v>4365</v>
      </c>
      <c r="Z1208" s="3"/>
      <c r="AA1208" s="3">
        <f t="shared" si="341"/>
        <v>2852</v>
      </c>
      <c r="AB1208" s="3"/>
      <c r="AC1208" s="3"/>
      <c r="AD1208" s="23"/>
      <c r="AE1208" s="23">
        <v>20384</v>
      </c>
      <c r="AF1208" s="23">
        <f t="shared" si="342"/>
        <v>23236</v>
      </c>
      <c r="AG1208" s="302" t="s">
        <v>40</v>
      </c>
      <c r="AH1208" s="304"/>
      <c r="AI1208" s="304"/>
      <c r="AJ1208" s="304"/>
    </row>
    <row r="1209" spans="1:36" x14ac:dyDescent="0.2">
      <c r="A1209" s="3">
        <v>35</v>
      </c>
      <c r="B1209" s="3" t="s">
        <v>31</v>
      </c>
      <c r="C1209" s="3">
        <v>20</v>
      </c>
      <c r="D1209" s="17"/>
      <c r="E1209" s="3"/>
      <c r="F1209" s="3"/>
      <c r="G1209" s="3"/>
      <c r="H1209" s="3"/>
      <c r="I1209" s="3"/>
      <c r="J1209" s="3"/>
      <c r="K1209" s="3"/>
      <c r="L1209" s="3"/>
      <c r="M1209" s="3"/>
      <c r="N1209" s="161"/>
      <c r="O1209" s="23"/>
      <c r="P1209" s="3"/>
      <c r="Q1209" s="42"/>
      <c r="R1209" s="42"/>
      <c r="S1209" s="3"/>
      <c r="T1209" s="3" t="s">
        <v>571</v>
      </c>
      <c r="U1209" s="3">
        <v>1</v>
      </c>
      <c r="V1209" s="3">
        <v>1452</v>
      </c>
      <c r="W1209" s="3">
        <v>4369</v>
      </c>
      <c r="X1209" s="3"/>
      <c r="Y1209" s="17">
        <v>4366</v>
      </c>
      <c r="Z1209" s="3"/>
      <c r="AA1209" s="3">
        <f t="shared" si="341"/>
        <v>1452</v>
      </c>
      <c r="AB1209" s="3"/>
      <c r="AC1209" s="3"/>
      <c r="AD1209" s="23"/>
      <c r="AE1209" s="23">
        <v>43732</v>
      </c>
      <c r="AF1209" s="23">
        <f t="shared" si="342"/>
        <v>45184</v>
      </c>
      <c r="AG1209" s="302" t="s">
        <v>40</v>
      </c>
      <c r="AH1209" s="304"/>
      <c r="AI1209" s="304"/>
      <c r="AJ1209" s="304"/>
    </row>
    <row r="1210" spans="1:36" x14ac:dyDescent="0.2">
      <c r="A1210" s="3">
        <v>36</v>
      </c>
      <c r="B1210" s="3" t="s">
        <v>75</v>
      </c>
      <c r="C1210" s="3">
        <v>15</v>
      </c>
      <c r="D1210" s="17"/>
      <c r="E1210" s="3"/>
      <c r="F1210" s="3"/>
      <c r="G1210" s="3"/>
      <c r="H1210" s="3"/>
      <c r="I1210" s="3"/>
      <c r="J1210" s="3"/>
      <c r="K1210" s="3"/>
      <c r="L1210" s="3"/>
      <c r="M1210" s="3"/>
      <c r="N1210" s="161"/>
      <c r="O1210" s="23"/>
      <c r="P1210" s="3"/>
      <c r="Q1210" s="42"/>
      <c r="R1210" s="42"/>
      <c r="S1210" s="3"/>
      <c r="T1210" s="3" t="s">
        <v>572</v>
      </c>
      <c r="U1210" s="3">
        <v>3</v>
      </c>
      <c r="V1210" s="3">
        <v>1014</v>
      </c>
      <c r="W1210" s="3">
        <v>4410</v>
      </c>
      <c r="X1210" s="3"/>
      <c r="Y1210" s="17">
        <v>4373</v>
      </c>
      <c r="Z1210" s="3"/>
      <c r="AA1210" s="3">
        <f t="shared" si="341"/>
        <v>3042</v>
      </c>
      <c r="AB1210" s="3"/>
      <c r="AC1210" s="3"/>
      <c r="AD1210" s="23"/>
      <c r="AE1210" s="23">
        <v>71004</v>
      </c>
      <c r="AF1210" s="23">
        <f t="shared" si="342"/>
        <v>74046</v>
      </c>
      <c r="AG1210" s="302" t="s">
        <v>40</v>
      </c>
      <c r="AH1210" s="304"/>
      <c r="AI1210" s="304"/>
      <c r="AJ1210" s="304"/>
    </row>
    <row r="1211" spans="1:36" x14ac:dyDescent="0.2">
      <c r="A1211" s="3">
        <v>37</v>
      </c>
      <c r="B1211" s="3" t="s">
        <v>7</v>
      </c>
      <c r="C1211" s="3">
        <v>20</v>
      </c>
      <c r="D1211" s="17"/>
      <c r="E1211" s="3"/>
      <c r="F1211" s="3"/>
      <c r="G1211" s="3"/>
      <c r="H1211" s="3"/>
      <c r="I1211" s="3"/>
      <c r="J1211" s="3"/>
      <c r="K1211" s="3"/>
      <c r="L1211" s="3"/>
      <c r="M1211" s="3"/>
      <c r="N1211" s="161"/>
      <c r="O1211" s="23"/>
      <c r="P1211" s="3"/>
      <c r="Q1211" s="42"/>
      <c r="R1211" s="42"/>
      <c r="S1211" s="3"/>
      <c r="T1211" s="3" t="s">
        <v>572</v>
      </c>
      <c r="U1211" s="3">
        <v>1.5</v>
      </c>
      <c r="V1211" s="3">
        <v>1563</v>
      </c>
      <c r="W1211" s="3">
        <v>4411</v>
      </c>
      <c r="X1211" s="3"/>
      <c r="Y1211" s="17">
        <v>4374</v>
      </c>
      <c r="Z1211" s="3"/>
      <c r="AA1211" s="3">
        <v>2345</v>
      </c>
      <c r="AB1211" s="3"/>
      <c r="AC1211" s="3"/>
      <c r="AD1211" s="23"/>
      <c r="AE1211" s="23">
        <v>94000</v>
      </c>
      <c r="AF1211" s="36">
        <f t="shared" si="342"/>
        <v>96345</v>
      </c>
      <c r="AG1211" s="302" t="s">
        <v>40</v>
      </c>
      <c r="AH1211" s="304"/>
      <c r="AI1211" s="304"/>
      <c r="AJ1211" s="304"/>
    </row>
    <row r="1212" spans="1:36" x14ac:dyDescent="0.2">
      <c r="A1212" s="3">
        <v>38</v>
      </c>
      <c r="B1212" s="3" t="s">
        <v>15</v>
      </c>
      <c r="C1212" s="3">
        <v>20</v>
      </c>
      <c r="D1212" s="17"/>
      <c r="E1212" s="3"/>
      <c r="F1212" s="3"/>
      <c r="G1212" s="3"/>
      <c r="H1212" s="3"/>
      <c r="I1212" s="3"/>
      <c r="J1212" s="3"/>
      <c r="K1212" s="3"/>
      <c r="L1212" s="3"/>
      <c r="M1212" s="3"/>
      <c r="N1212" s="161"/>
      <c r="O1212" s="23"/>
      <c r="P1212" s="3"/>
      <c r="Q1212" s="42"/>
      <c r="R1212" s="42"/>
      <c r="S1212" s="3"/>
      <c r="T1212" s="3" t="s">
        <v>573</v>
      </c>
      <c r="U1212" s="3">
        <v>1</v>
      </c>
      <c r="V1212" s="3">
        <v>1679</v>
      </c>
      <c r="W1212" s="3">
        <v>4412</v>
      </c>
      <c r="X1212" s="3"/>
      <c r="Y1212" s="17">
        <v>4382</v>
      </c>
      <c r="Z1212" s="3"/>
      <c r="AA1212" s="3">
        <f t="shared" si="341"/>
        <v>1679</v>
      </c>
      <c r="AB1212" s="3"/>
      <c r="AC1212" s="3"/>
      <c r="AD1212" s="23"/>
      <c r="AE1212" s="23">
        <v>54173</v>
      </c>
      <c r="AF1212" s="23">
        <f t="shared" si="342"/>
        <v>55852</v>
      </c>
      <c r="AG1212" s="302" t="s">
        <v>40</v>
      </c>
      <c r="AH1212" s="304"/>
      <c r="AI1212" s="304"/>
      <c r="AJ1212" s="304"/>
    </row>
    <row r="1213" spans="1:36" x14ac:dyDescent="0.2">
      <c r="A1213" s="3">
        <v>39</v>
      </c>
      <c r="B1213" s="3" t="s">
        <v>318</v>
      </c>
      <c r="C1213" s="3">
        <v>20</v>
      </c>
      <c r="D1213" s="17"/>
      <c r="E1213" s="3"/>
      <c r="F1213" s="3"/>
      <c r="G1213" s="3"/>
      <c r="H1213" s="3"/>
      <c r="I1213" s="3"/>
      <c r="J1213" s="3"/>
      <c r="K1213" s="3"/>
      <c r="L1213" s="3"/>
      <c r="M1213" s="3"/>
      <c r="N1213" s="161"/>
      <c r="O1213" s="23"/>
      <c r="P1213" s="3"/>
      <c r="Q1213" s="42"/>
      <c r="R1213" s="42"/>
      <c r="S1213" s="3"/>
      <c r="T1213" s="3" t="s">
        <v>573</v>
      </c>
      <c r="U1213" s="3">
        <v>1</v>
      </c>
      <c r="V1213" s="3">
        <v>1250</v>
      </c>
      <c r="W1213" s="3">
        <v>4413</v>
      </c>
      <c r="X1213" s="3"/>
      <c r="Y1213" s="17">
        <v>4381</v>
      </c>
      <c r="Z1213" s="3"/>
      <c r="AA1213" s="3">
        <f t="shared" si="341"/>
        <v>1250</v>
      </c>
      <c r="AB1213" s="3"/>
      <c r="AC1213" s="3"/>
      <c r="AD1213" s="23"/>
      <c r="AE1213" s="23">
        <v>31228</v>
      </c>
      <c r="AF1213" s="23">
        <f t="shared" si="342"/>
        <v>32478</v>
      </c>
      <c r="AG1213" s="302" t="s">
        <v>40</v>
      </c>
      <c r="AH1213" s="304"/>
      <c r="AI1213" s="304"/>
      <c r="AJ1213" s="304"/>
    </row>
    <row r="1214" spans="1:36" x14ac:dyDescent="0.2">
      <c r="A1214" s="3">
        <v>40</v>
      </c>
      <c r="B1214" s="3" t="s">
        <v>318</v>
      </c>
      <c r="C1214" s="3">
        <v>20</v>
      </c>
      <c r="D1214" s="17"/>
      <c r="E1214" s="3"/>
      <c r="F1214" s="3"/>
      <c r="G1214" s="3"/>
      <c r="H1214" s="3"/>
      <c r="I1214" s="3"/>
      <c r="J1214" s="3"/>
      <c r="K1214" s="3"/>
      <c r="L1214" s="3"/>
      <c r="M1214" s="3"/>
      <c r="N1214" s="161"/>
      <c r="O1214" s="23"/>
      <c r="P1214" s="3"/>
      <c r="Q1214" s="42"/>
      <c r="R1214" s="42"/>
      <c r="S1214" s="3"/>
      <c r="T1214" s="3" t="s">
        <v>574</v>
      </c>
      <c r="U1214" s="3">
        <v>1</v>
      </c>
      <c r="V1214" s="3">
        <v>1309</v>
      </c>
      <c r="W1214" s="3">
        <v>4414</v>
      </c>
      <c r="X1214" s="3"/>
      <c r="Y1214" s="17">
        <v>4385</v>
      </c>
      <c r="Z1214" s="3"/>
      <c r="AA1214" s="3">
        <f t="shared" si="341"/>
        <v>1309</v>
      </c>
      <c r="AB1214" s="3"/>
      <c r="AC1214" s="3"/>
      <c r="AD1214" s="23"/>
      <c r="AE1214" s="23">
        <v>31228</v>
      </c>
      <c r="AF1214" s="23">
        <f t="shared" si="342"/>
        <v>32537</v>
      </c>
      <c r="AG1214" s="302" t="s">
        <v>40</v>
      </c>
      <c r="AH1214" s="304"/>
      <c r="AI1214" s="304"/>
      <c r="AJ1214" s="304"/>
    </row>
    <row r="1215" spans="1:36" x14ac:dyDescent="0.2">
      <c r="A1215" s="3">
        <v>41</v>
      </c>
      <c r="B1215" s="3" t="s">
        <v>62</v>
      </c>
      <c r="C1215" s="3">
        <v>20</v>
      </c>
      <c r="D1215" s="17"/>
      <c r="E1215" s="3"/>
      <c r="F1215" s="3"/>
      <c r="G1215" s="3"/>
      <c r="H1215" s="3"/>
      <c r="I1215" s="3"/>
      <c r="J1215" s="3"/>
      <c r="K1215" s="3"/>
      <c r="L1215" s="3"/>
      <c r="M1215" s="3"/>
      <c r="N1215" s="161"/>
      <c r="O1215" s="23"/>
      <c r="P1215" s="3"/>
      <c r="Q1215" s="42"/>
      <c r="R1215" s="42"/>
      <c r="S1215" s="3"/>
      <c r="T1215" s="3" t="s">
        <v>574</v>
      </c>
      <c r="U1215" s="3">
        <v>2</v>
      </c>
      <c r="V1215" s="3">
        <v>1370</v>
      </c>
      <c r="W1215" s="3">
        <v>4415</v>
      </c>
      <c r="X1215" s="3"/>
      <c r="Y1215" s="17">
        <v>4386</v>
      </c>
      <c r="Z1215" s="3"/>
      <c r="AA1215" s="3">
        <f t="shared" si="341"/>
        <v>2740</v>
      </c>
      <c r="AB1215" s="3"/>
      <c r="AC1215" s="3"/>
      <c r="AD1215" s="23"/>
      <c r="AE1215" s="23">
        <v>26326</v>
      </c>
      <c r="AF1215" s="23">
        <f t="shared" si="342"/>
        <v>29066</v>
      </c>
      <c r="AG1215" s="302" t="s">
        <v>40</v>
      </c>
      <c r="AH1215" s="304"/>
      <c r="AI1215" s="304"/>
      <c r="AJ1215" s="304"/>
    </row>
    <row r="1216" spans="1:36" x14ac:dyDescent="0.2">
      <c r="A1216" s="3">
        <v>42</v>
      </c>
      <c r="B1216" s="3" t="s">
        <v>22</v>
      </c>
      <c r="C1216" s="3">
        <v>20</v>
      </c>
      <c r="D1216" s="17"/>
      <c r="E1216" s="3"/>
      <c r="F1216" s="3"/>
      <c r="G1216" s="3"/>
      <c r="H1216" s="3"/>
      <c r="I1216" s="3"/>
      <c r="J1216" s="3"/>
      <c r="K1216" s="3"/>
      <c r="L1216" s="3"/>
      <c r="M1216" s="3"/>
      <c r="N1216" s="161"/>
      <c r="O1216" s="23"/>
      <c r="P1216" s="3"/>
      <c r="Q1216" s="42"/>
      <c r="R1216" s="42"/>
      <c r="S1216" s="3"/>
      <c r="T1216" s="3" t="s">
        <v>574</v>
      </c>
      <c r="U1216" s="3">
        <v>1.5</v>
      </c>
      <c r="V1216" s="3">
        <v>1505</v>
      </c>
      <c r="W1216" s="3">
        <v>4416</v>
      </c>
      <c r="X1216" s="3"/>
      <c r="Y1216" s="17">
        <v>4387</v>
      </c>
      <c r="Z1216" s="3"/>
      <c r="AA1216" s="3">
        <v>2258</v>
      </c>
      <c r="AB1216" s="3"/>
      <c r="AC1216" s="3"/>
      <c r="AD1216" s="23"/>
      <c r="AE1216" s="23">
        <v>55667</v>
      </c>
      <c r="AF1216" s="23">
        <f t="shared" si="342"/>
        <v>57925</v>
      </c>
      <c r="AG1216" s="302" t="s">
        <v>40</v>
      </c>
      <c r="AH1216" s="304"/>
      <c r="AI1216" s="304"/>
      <c r="AJ1216" s="304"/>
    </row>
    <row r="1217" spans="1:36" x14ac:dyDescent="0.2">
      <c r="A1217" s="3">
        <v>43</v>
      </c>
      <c r="B1217" s="3" t="s">
        <v>14</v>
      </c>
      <c r="C1217" s="3">
        <v>20</v>
      </c>
      <c r="D1217" s="17"/>
      <c r="E1217" s="3"/>
      <c r="F1217" s="3"/>
      <c r="G1217" s="3"/>
      <c r="H1217" s="3"/>
      <c r="I1217" s="3"/>
      <c r="J1217" s="3"/>
      <c r="K1217" s="3"/>
      <c r="L1217" s="3"/>
      <c r="M1217" s="3"/>
      <c r="N1217" s="161"/>
      <c r="O1217" s="23"/>
      <c r="P1217" s="3"/>
      <c r="Q1217" s="42"/>
      <c r="R1217" s="42"/>
      <c r="S1217" s="3"/>
      <c r="T1217" s="3" t="s">
        <v>574</v>
      </c>
      <c r="U1217" s="3">
        <v>0</v>
      </c>
      <c r="V1217" s="3">
        <v>1379</v>
      </c>
      <c r="W1217" s="3">
        <v>4417</v>
      </c>
      <c r="X1217" s="3"/>
      <c r="Y1217" s="17">
        <v>4388</v>
      </c>
      <c r="Z1217" s="3"/>
      <c r="AA1217" s="3">
        <f t="shared" si="341"/>
        <v>0</v>
      </c>
      <c r="AB1217" s="3"/>
      <c r="AC1217" s="3"/>
      <c r="AD1217" s="23"/>
      <c r="AE1217" s="23">
        <v>46840</v>
      </c>
      <c r="AF1217" s="23">
        <f t="shared" si="342"/>
        <v>46840</v>
      </c>
      <c r="AG1217" s="302" t="s">
        <v>568</v>
      </c>
      <c r="AH1217" s="304"/>
      <c r="AI1217" s="304"/>
      <c r="AJ1217" s="304"/>
    </row>
    <row r="1218" spans="1:36" x14ac:dyDescent="0.2">
      <c r="A1218" s="3">
        <v>44</v>
      </c>
      <c r="B1218" s="3" t="s">
        <v>15</v>
      </c>
      <c r="C1218" s="3">
        <v>20</v>
      </c>
      <c r="D1218" s="17"/>
      <c r="E1218" s="3"/>
      <c r="F1218" s="3"/>
      <c r="G1218" s="3"/>
      <c r="H1218" s="3"/>
      <c r="I1218" s="3"/>
      <c r="J1218" s="3"/>
      <c r="K1218" s="3"/>
      <c r="L1218" s="3"/>
      <c r="M1218" s="3"/>
      <c r="N1218" s="161"/>
      <c r="O1218" s="23"/>
      <c r="P1218" s="3"/>
      <c r="Q1218" s="42"/>
      <c r="R1218" s="42"/>
      <c r="S1218" s="3"/>
      <c r="T1218" s="3" t="s">
        <v>575</v>
      </c>
      <c r="U1218" s="3">
        <v>1</v>
      </c>
      <c r="V1218" s="3">
        <v>1637</v>
      </c>
      <c r="W1218" s="3">
        <v>4418</v>
      </c>
      <c r="X1218" s="3"/>
      <c r="Y1218" s="17">
        <v>4389</v>
      </c>
      <c r="Z1218" s="3"/>
      <c r="AA1218" s="3">
        <f t="shared" si="341"/>
        <v>1637</v>
      </c>
      <c r="AB1218" s="3"/>
      <c r="AC1218" s="3"/>
      <c r="AD1218" s="23"/>
      <c r="AE1218" s="23">
        <v>54173</v>
      </c>
      <c r="AF1218" s="23">
        <f t="shared" si="342"/>
        <v>55810</v>
      </c>
      <c r="AG1218" s="302" t="s">
        <v>40</v>
      </c>
      <c r="AH1218" s="304"/>
      <c r="AI1218" s="304"/>
      <c r="AJ1218" s="304"/>
    </row>
    <row r="1219" spans="1:36" x14ac:dyDescent="0.2">
      <c r="A1219" s="3">
        <v>45</v>
      </c>
      <c r="B1219" s="3" t="s">
        <v>31</v>
      </c>
      <c r="C1219" s="3">
        <v>20</v>
      </c>
      <c r="D1219" s="17"/>
      <c r="E1219" s="3"/>
      <c r="F1219" s="3"/>
      <c r="G1219" s="3"/>
      <c r="H1219" s="3"/>
      <c r="I1219" s="3"/>
      <c r="J1219" s="3"/>
      <c r="K1219" s="3"/>
      <c r="L1219" s="3"/>
      <c r="M1219" s="3"/>
      <c r="N1219" s="161"/>
      <c r="O1219" s="23"/>
      <c r="P1219" s="3"/>
      <c r="Q1219" s="42"/>
      <c r="R1219" s="42"/>
      <c r="S1219" s="3"/>
      <c r="T1219" s="3" t="s">
        <v>575</v>
      </c>
      <c r="U1219" s="3">
        <v>1</v>
      </c>
      <c r="V1219" s="3">
        <v>1496</v>
      </c>
      <c r="W1219" s="3">
        <v>4419</v>
      </c>
      <c r="X1219" s="3"/>
      <c r="Y1219" s="17">
        <v>4390</v>
      </c>
      <c r="Z1219" s="3"/>
      <c r="AA1219" s="3">
        <f t="shared" si="341"/>
        <v>1496</v>
      </c>
      <c r="AB1219" s="3"/>
      <c r="AC1219" s="3"/>
      <c r="AD1219" s="23"/>
      <c r="AE1219" s="23">
        <v>43732</v>
      </c>
      <c r="AF1219" s="23">
        <f t="shared" si="342"/>
        <v>45228</v>
      </c>
      <c r="AG1219" s="302" t="s">
        <v>40</v>
      </c>
      <c r="AH1219" s="304"/>
      <c r="AI1219" s="304"/>
      <c r="AJ1219" s="304"/>
    </row>
    <row r="1220" spans="1:36" x14ac:dyDescent="0.2">
      <c r="A1220" s="3">
        <v>46</v>
      </c>
      <c r="B1220" s="3" t="s">
        <v>16</v>
      </c>
      <c r="C1220" s="3">
        <v>20</v>
      </c>
      <c r="D1220" s="17"/>
      <c r="E1220" s="3"/>
      <c r="F1220" s="3"/>
      <c r="G1220" s="3"/>
      <c r="H1220" s="3"/>
      <c r="I1220" s="3"/>
      <c r="J1220" s="3"/>
      <c r="K1220" s="3"/>
      <c r="L1220" s="3"/>
      <c r="M1220" s="3"/>
      <c r="N1220" s="161"/>
      <c r="O1220" s="23"/>
      <c r="P1220" s="3"/>
      <c r="Q1220" s="42"/>
      <c r="R1220" s="42"/>
      <c r="S1220" s="3"/>
      <c r="T1220" s="3" t="s">
        <v>575</v>
      </c>
      <c r="U1220" s="3">
        <v>3.25</v>
      </c>
      <c r="V1220" s="3">
        <v>1680</v>
      </c>
      <c r="W1220" s="3">
        <v>4420</v>
      </c>
      <c r="X1220" s="3"/>
      <c r="Y1220" s="17">
        <v>4391</v>
      </c>
      <c r="Z1220" s="3"/>
      <c r="AA1220" s="3">
        <f t="shared" si="341"/>
        <v>5460</v>
      </c>
      <c r="AB1220" s="3"/>
      <c r="AC1220" s="3"/>
      <c r="AD1220" s="23"/>
      <c r="AE1220" s="23">
        <v>72073</v>
      </c>
      <c r="AF1220" s="23">
        <f t="shared" si="342"/>
        <v>77533</v>
      </c>
      <c r="AG1220" s="302" t="s">
        <v>40</v>
      </c>
      <c r="AH1220" s="304"/>
      <c r="AI1220" s="304"/>
      <c r="AJ1220" s="304"/>
    </row>
    <row r="1221" spans="1:36" x14ac:dyDescent="0.2">
      <c r="A1221" s="3">
        <v>47</v>
      </c>
      <c r="B1221" s="3" t="s">
        <v>17</v>
      </c>
      <c r="C1221" s="3">
        <v>20</v>
      </c>
      <c r="D1221" s="17"/>
      <c r="E1221" s="3"/>
      <c r="F1221" s="3"/>
      <c r="G1221" s="3"/>
      <c r="H1221" s="3"/>
      <c r="I1221" s="3"/>
      <c r="J1221" s="3"/>
      <c r="K1221" s="3"/>
      <c r="L1221" s="3"/>
      <c r="M1221" s="3"/>
      <c r="N1221" s="161"/>
      <c r="O1221" s="23"/>
      <c r="P1221" s="3"/>
      <c r="Q1221" s="42"/>
      <c r="R1221" s="42"/>
      <c r="S1221" s="3"/>
      <c r="T1221" s="3" t="s">
        <v>575</v>
      </c>
      <c r="U1221" s="3">
        <v>1</v>
      </c>
      <c r="V1221" s="3">
        <v>1405</v>
      </c>
      <c r="W1221" s="3">
        <v>4421</v>
      </c>
      <c r="X1221" s="3"/>
      <c r="Y1221" s="17">
        <v>4392</v>
      </c>
      <c r="Z1221" s="3"/>
      <c r="AA1221" s="3">
        <f t="shared" si="341"/>
        <v>1405</v>
      </c>
      <c r="AB1221" s="3"/>
      <c r="AC1221" s="3"/>
      <c r="AD1221" s="23"/>
      <c r="AE1221" s="23">
        <v>33238</v>
      </c>
      <c r="AF1221" s="23">
        <f t="shared" si="342"/>
        <v>34643</v>
      </c>
      <c r="AG1221" s="302" t="s">
        <v>40</v>
      </c>
      <c r="AH1221" s="304"/>
      <c r="AI1221" s="304"/>
      <c r="AJ1221" s="304"/>
    </row>
    <row r="1222" spans="1:36" x14ac:dyDescent="0.2">
      <c r="A1222" s="3">
        <v>48</v>
      </c>
      <c r="B1222" s="3" t="s">
        <v>65</v>
      </c>
      <c r="C1222" s="3">
        <v>15</v>
      </c>
      <c r="D1222" s="17"/>
      <c r="E1222" s="3"/>
      <c r="F1222" s="3"/>
      <c r="G1222" s="3"/>
      <c r="H1222" s="3"/>
      <c r="I1222" s="3"/>
      <c r="J1222" s="3"/>
      <c r="K1222" s="3"/>
      <c r="L1222" s="3"/>
      <c r="M1222" s="3"/>
      <c r="N1222" s="161"/>
      <c r="O1222" s="23"/>
      <c r="P1222" s="3"/>
      <c r="Q1222" s="42"/>
      <c r="R1222" s="42"/>
      <c r="S1222" s="3"/>
      <c r="T1222" s="3" t="s">
        <v>575</v>
      </c>
      <c r="U1222" s="3">
        <v>2</v>
      </c>
      <c r="V1222" s="3">
        <v>1005</v>
      </c>
      <c r="W1222" s="3">
        <v>4422</v>
      </c>
      <c r="X1222" s="3"/>
      <c r="Y1222" s="17">
        <v>4393</v>
      </c>
      <c r="Z1222" s="3"/>
      <c r="AA1222" s="3">
        <f t="shared" si="341"/>
        <v>2010</v>
      </c>
      <c r="AB1222" s="3"/>
      <c r="AC1222" s="3"/>
      <c r="AD1222" s="23"/>
      <c r="AE1222" s="23">
        <v>33750</v>
      </c>
      <c r="AF1222" s="23">
        <f t="shared" si="342"/>
        <v>35760</v>
      </c>
      <c r="AG1222" s="302" t="s">
        <v>568</v>
      </c>
      <c r="AH1222" s="304"/>
      <c r="AI1222" s="304"/>
      <c r="AJ1222" s="304"/>
    </row>
    <row r="1223" spans="1:36" x14ac:dyDescent="0.2">
      <c r="A1223" s="3">
        <v>49</v>
      </c>
      <c r="B1223" s="3" t="s">
        <v>17</v>
      </c>
      <c r="C1223" s="3">
        <v>20</v>
      </c>
      <c r="D1223" s="17"/>
      <c r="E1223" s="3"/>
      <c r="F1223" s="3"/>
      <c r="G1223" s="3"/>
      <c r="H1223" s="3"/>
      <c r="I1223" s="3"/>
      <c r="J1223" s="3"/>
      <c r="K1223" s="3"/>
      <c r="L1223" s="3"/>
      <c r="M1223" s="3"/>
      <c r="N1223" s="161"/>
      <c r="O1223" s="23"/>
      <c r="P1223" s="3"/>
      <c r="Q1223" s="42"/>
      <c r="R1223" s="42"/>
      <c r="S1223" s="3"/>
      <c r="T1223" s="3" t="s">
        <v>576</v>
      </c>
      <c r="U1223" s="3">
        <v>1</v>
      </c>
      <c r="V1223" s="3">
        <v>1467</v>
      </c>
      <c r="W1223" s="3">
        <v>4450</v>
      </c>
      <c r="X1223" s="3"/>
      <c r="Y1223" s="17">
        <v>4403</v>
      </c>
      <c r="Z1223" s="3"/>
      <c r="AA1223" s="3">
        <f t="shared" si="341"/>
        <v>1467</v>
      </c>
      <c r="AB1223" s="3"/>
      <c r="AC1223" s="3"/>
      <c r="AD1223" s="23"/>
      <c r="AE1223" s="23">
        <v>33238</v>
      </c>
      <c r="AF1223" s="23">
        <f t="shared" si="342"/>
        <v>34705</v>
      </c>
      <c r="AG1223" s="302" t="s">
        <v>40</v>
      </c>
      <c r="AH1223" s="304"/>
      <c r="AI1223" s="304"/>
      <c r="AJ1223" s="304"/>
    </row>
    <row r="1224" spans="1:36" x14ac:dyDescent="0.2">
      <c r="A1224" s="3">
        <v>50</v>
      </c>
      <c r="B1224" s="3" t="s">
        <v>33</v>
      </c>
      <c r="C1224" s="3">
        <v>15</v>
      </c>
      <c r="D1224" s="17"/>
      <c r="E1224" s="3"/>
      <c r="F1224" s="3"/>
      <c r="G1224" s="3"/>
      <c r="H1224" s="3"/>
      <c r="I1224" s="3"/>
      <c r="J1224" s="3"/>
      <c r="K1224" s="3"/>
      <c r="L1224" s="3"/>
      <c r="M1224" s="3"/>
      <c r="N1224" s="161"/>
      <c r="O1224" s="23"/>
      <c r="P1224" s="3"/>
      <c r="Q1224" s="42"/>
      <c r="R1224" s="42"/>
      <c r="S1224" s="3"/>
      <c r="T1224" s="3" t="s">
        <v>576</v>
      </c>
      <c r="U1224" s="3">
        <v>2</v>
      </c>
      <c r="V1224" s="3">
        <v>1037</v>
      </c>
      <c r="W1224" s="3">
        <v>4451</v>
      </c>
      <c r="X1224" s="3"/>
      <c r="Y1224" s="17">
        <v>4404</v>
      </c>
      <c r="Z1224" s="3"/>
      <c r="AA1224" s="3">
        <f t="shared" si="341"/>
        <v>2074</v>
      </c>
      <c r="AB1224" s="3"/>
      <c r="AC1224" s="3"/>
      <c r="AD1224" s="23"/>
      <c r="AE1224" s="23">
        <v>20384</v>
      </c>
      <c r="AF1224" s="23">
        <f t="shared" si="342"/>
        <v>22458</v>
      </c>
      <c r="AG1224" s="302" t="s">
        <v>40</v>
      </c>
      <c r="AH1224" s="304"/>
      <c r="AI1224" s="304"/>
      <c r="AJ1224" s="304"/>
    </row>
    <row r="1225" spans="1:36" x14ac:dyDescent="0.2">
      <c r="A1225" s="3">
        <v>51</v>
      </c>
      <c r="B1225" s="3" t="s">
        <v>13</v>
      </c>
      <c r="C1225" s="3">
        <v>20</v>
      </c>
      <c r="D1225" s="17"/>
      <c r="E1225" s="3"/>
      <c r="F1225" s="3"/>
      <c r="G1225" s="3"/>
      <c r="H1225" s="3"/>
      <c r="I1225" s="3"/>
      <c r="J1225" s="3"/>
      <c r="K1225" s="3"/>
      <c r="L1225" s="3"/>
      <c r="M1225" s="3"/>
      <c r="N1225" s="161"/>
      <c r="O1225" s="23"/>
      <c r="P1225" s="3"/>
      <c r="Q1225" s="42"/>
      <c r="R1225" s="42"/>
      <c r="S1225" s="3"/>
      <c r="T1225" s="3" t="s">
        <v>576</v>
      </c>
      <c r="U1225" s="3">
        <v>2</v>
      </c>
      <c r="V1225" s="3">
        <v>1521</v>
      </c>
      <c r="W1225" s="3">
        <v>4452</v>
      </c>
      <c r="X1225" s="3"/>
      <c r="Y1225" s="17">
        <v>4406</v>
      </c>
      <c r="Z1225" s="3"/>
      <c r="AA1225" s="3">
        <f t="shared" si="341"/>
        <v>3042</v>
      </c>
      <c r="AB1225" s="3"/>
      <c r="AC1225" s="3"/>
      <c r="AD1225" s="23"/>
      <c r="AE1225" s="23">
        <v>39774</v>
      </c>
      <c r="AF1225" s="23">
        <f t="shared" si="342"/>
        <v>42816</v>
      </c>
      <c r="AG1225" s="302" t="s">
        <v>40</v>
      </c>
      <c r="AH1225" s="304"/>
      <c r="AI1225" s="304"/>
      <c r="AJ1225" s="304"/>
    </row>
    <row r="1226" spans="1:36" x14ac:dyDescent="0.2">
      <c r="A1226" s="3">
        <v>52</v>
      </c>
      <c r="B1226" s="3" t="s">
        <v>14</v>
      </c>
      <c r="C1226" s="3">
        <v>20</v>
      </c>
      <c r="D1226" s="17"/>
      <c r="E1226" s="3"/>
      <c r="F1226" s="3"/>
      <c r="G1226" s="3"/>
      <c r="H1226" s="3"/>
      <c r="I1226" s="3"/>
      <c r="J1226" s="3"/>
      <c r="K1226" s="3"/>
      <c r="L1226" s="3"/>
      <c r="M1226" s="3"/>
      <c r="N1226" s="161"/>
      <c r="O1226" s="23"/>
      <c r="P1226" s="3"/>
      <c r="Q1226" s="42"/>
      <c r="R1226" s="42"/>
      <c r="S1226" s="3"/>
      <c r="T1226" s="3" t="s">
        <v>576</v>
      </c>
      <c r="U1226" s="3">
        <v>0</v>
      </c>
      <c r="V1226" s="3">
        <v>1331</v>
      </c>
      <c r="W1226" s="3">
        <v>4453</v>
      </c>
      <c r="X1226" s="3"/>
      <c r="Y1226" s="17">
        <v>4405</v>
      </c>
      <c r="Z1226" s="3"/>
      <c r="AA1226" s="3">
        <f t="shared" si="341"/>
        <v>0</v>
      </c>
      <c r="AB1226" s="3"/>
      <c r="AC1226" s="3"/>
      <c r="AD1226" s="23"/>
      <c r="AE1226" s="23">
        <v>48617</v>
      </c>
      <c r="AF1226" s="23">
        <f t="shared" si="342"/>
        <v>48617</v>
      </c>
      <c r="AG1226" s="302" t="s">
        <v>40</v>
      </c>
      <c r="AH1226" s="304"/>
      <c r="AI1226" s="304"/>
      <c r="AJ1226" s="304"/>
    </row>
    <row r="1227" spans="1:36" x14ac:dyDescent="0.2">
      <c r="A1227" s="3">
        <v>53</v>
      </c>
      <c r="B1227" s="3" t="s">
        <v>32</v>
      </c>
      <c r="C1227" s="3">
        <v>15</v>
      </c>
      <c r="D1227" s="17"/>
      <c r="E1227" s="3"/>
      <c r="F1227" s="3"/>
      <c r="G1227" s="3"/>
      <c r="H1227" s="3"/>
      <c r="I1227" s="3"/>
      <c r="J1227" s="3"/>
      <c r="K1227" s="3"/>
      <c r="L1227" s="3"/>
      <c r="M1227" s="3"/>
      <c r="N1227" s="161"/>
      <c r="O1227" s="23"/>
      <c r="P1227" s="3"/>
      <c r="Q1227" s="42"/>
      <c r="R1227" s="42"/>
      <c r="S1227" s="3"/>
      <c r="T1227" s="3" t="s">
        <v>577</v>
      </c>
      <c r="U1227" s="3">
        <v>1.75</v>
      </c>
      <c r="V1227" s="3">
        <v>1146</v>
      </c>
      <c r="W1227" s="3">
        <v>4454</v>
      </c>
      <c r="X1227" s="3"/>
      <c r="Y1227" s="17">
        <v>4409</v>
      </c>
      <c r="Z1227" s="3"/>
      <c r="AA1227" s="3">
        <v>2006</v>
      </c>
      <c r="AB1227" s="3"/>
      <c r="AC1227" s="3"/>
      <c r="AD1227" s="23"/>
      <c r="AE1227" s="23">
        <v>31344</v>
      </c>
      <c r="AF1227" s="23">
        <f t="shared" si="342"/>
        <v>33350</v>
      </c>
      <c r="AG1227" s="302" t="s">
        <v>40</v>
      </c>
      <c r="AH1227" s="304"/>
      <c r="AI1227" s="304"/>
      <c r="AJ1227" s="304"/>
    </row>
    <row r="1228" spans="1:36" x14ac:dyDescent="0.2">
      <c r="A1228" s="3">
        <v>54</v>
      </c>
      <c r="B1228" s="3" t="s">
        <v>35</v>
      </c>
      <c r="C1228" s="3">
        <v>9</v>
      </c>
      <c r="D1228" s="17"/>
      <c r="E1228" s="3"/>
      <c r="F1228" s="3"/>
      <c r="G1228" s="3"/>
      <c r="H1228" s="3"/>
      <c r="I1228" s="3"/>
      <c r="J1228" s="3"/>
      <c r="K1228" s="3"/>
      <c r="L1228" s="3"/>
      <c r="M1228" s="3"/>
      <c r="N1228" s="161"/>
      <c r="O1228" s="23"/>
      <c r="P1228" s="3"/>
      <c r="Q1228" s="42"/>
      <c r="R1228" s="42"/>
      <c r="S1228" s="3"/>
      <c r="T1228" s="3" t="s">
        <v>577</v>
      </c>
      <c r="U1228" s="3">
        <v>1.5</v>
      </c>
      <c r="V1228" s="3">
        <v>598</v>
      </c>
      <c r="W1228" s="3">
        <v>4455</v>
      </c>
      <c r="X1228" s="3"/>
      <c r="Y1228" s="17">
        <v>4410</v>
      </c>
      <c r="Z1228" s="3"/>
      <c r="AA1228" s="3">
        <f t="shared" si="341"/>
        <v>897</v>
      </c>
      <c r="AB1228" s="3"/>
      <c r="AC1228" s="3"/>
      <c r="AD1228" s="23"/>
      <c r="AE1228" s="23">
        <v>8750</v>
      </c>
      <c r="AF1228" s="23">
        <f t="shared" si="342"/>
        <v>9647</v>
      </c>
      <c r="AG1228" s="302" t="s">
        <v>40</v>
      </c>
      <c r="AH1228" s="304"/>
      <c r="AI1228" s="304"/>
      <c r="AJ1228" s="304"/>
    </row>
    <row r="1229" spans="1:36" x14ac:dyDescent="0.2">
      <c r="A1229" s="3">
        <v>55</v>
      </c>
      <c r="B1229" s="3" t="s">
        <v>31</v>
      </c>
      <c r="C1229" s="3">
        <v>20</v>
      </c>
      <c r="D1229" s="17"/>
      <c r="E1229" s="3"/>
      <c r="F1229" s="3"/>
      <c r="G1229" s="3"/>
      <c r="H1229" s="3"/>
      <c r="I1229" s="3"/>
      <c r="J1229" s="3"/>
      <c r="K1229" s="3"/>
      <c r="L1229" s="3"/>
      <c r="M1229" s="3"/>
      <c r="N1229" s="161"/>
      <c r="O1229" s="23"/>
      <c r="P1229" s="3"/>
      <c r="Q1229" s="42"/>
      <c r="R1229" s="42"/>
      <c r="S1229" s="3"/>
      <c r="T1229" s="3" t="s">
        <v>577</v>
      </c>
      <c r="U1229" s="3">
        <v>1</v>
      </c>
      <c r="V1229" s="3">
        <v>1524</v>
      </c>
      <c r="W1229" s="3">
        <v>4456</v>
      </c>
      <c r="X1229" s="3"/>
      <c r="Y1229" s="17">
        <v>4411</v>
      </c>
      <c r="Z1229" s="3"/>
      <c r="AA1229" s="3">
        <f t="shared" si="341"/>
        <v>1524</v>
      </c>
      <c r="AB1229" s="3"/>
      <c r="AC1229" s="3"/>
      <c r="AD1229" s="23"/>
      <c r="AE1229" s="23">
        <v>43732</v>
      </c>
      <c r="AF1229" s="23">
        <f t="shared" si="342"/>
        <v>45256</v>
      </c>
      <c r="AG1229" s="302" t="s">
        <v>40</v>
      </c>
      <c r="AH1229" s="304"/>
      <c r="AI1229" s="304"/>
      <c r="AJ1229" s="304"/>
    </row>
    <row r="1230" spans="1:36" x14ac:dyDescent="0.2">
      <c r="A1230" s="3">
        <v>56</v>
      </c>
      <c r="B1230" s="3" t="s">
        <v>15</v>
      </c>
      <c r="C1230" s="3">
        <v>20</v>
      </c>
      <c r="D1230" s="17"/>
      <c r="E1230" s="3"/>
      <c r="F1230" s="3"/>
      <c r="G1230" s="3"/>
      <c r="H1230" s="3"/>
      <c r="I1230" s="3"/>
      <c r="J1230" s="3"/>
      <c r="K1230" s="3"/>
      <c r="L1230" s="3"/>
      <c r="M1230" s="3"/>
      <c r="N1230" s="161"/>
      <c r="O1230" s="23"/>
      <c r="P1230" s="3"/>
      <c r="Q1230" s="42"/>
      <c r="R1230" s="42"/>
      <c r="S1230" s="3"/>
      <c r="T1230" s="3" t="s">
        <v>577</v>
      </c>
      <c r="U1230" s="3">
        <v>1</v>
      </c>
      <c r="V1230" s="3">
        <v>1712</v>
      </c>
      <c r="W1230" s="3">
        <v>4457</v>
      </c>
      <c r="X1230" s="3"/>
      <c r="Y1230" s="17">
        <v>4412</v>
      </c>
      <c r="Z1230" s="3"/>
      <c r="AA1230" s="3">
        <f t="shared" si="341"/>
        <v>1712</v>
      </c>
      <c r="AB1230" s="3"/>
      <c r="AC1230" s="3"/>
      <c r="AD1230" s="23"/>
      <c r="AE1230" s="23">
        <v>54173</v>
      </c>
      <c r="AF1230" s="23">
        <f t="shared" si="342"/>
        <v>55885</v>
      </c>
      <c r="AG1230" s="302" t="s">
        <v>40</v>
      </c>
      <c r="AH1230" s="304"/>
      <c r="AI1230" s="304"/>
      <c r="AJ1230" s="304"/>
    </row>
    <row r="1231" spans="1:36" ht="15" x14ac:dyDescent="0.25">
      <c r="A1231" s="3">
        <v>57</v>
      </c>
      <c r="B1231" s="236" t="s">
        <v>26</v>
      </c>
      <c r="C1231" s="3">
        <v>20</v>
      </c>
      <c r="D1231" s="17"/>
      <c r="E1231" s="3"/>
      <c r="F1231" s="3"/>
      <c r="G1231" s="3"/>
      <c r="H1231" s="3"/>
      <c r="I1231" s="3"/>
      <c r="J1231" s="3"/>
      <c r="K1231" s="3"/>
      <c r="L1231" s="3"/>
      <c r="M1231" s="3"/>
      <c r="N1231" s="161"/>
      <c r="O1231" s="23"/>
      <c r="P1231" s="3"/>
      <c r="Q1231" s="42"/>
      <c r="R1231" s="42"/>
      <c r="S1231" s="3"/>
      <c r="T1231" s="3" t="s">
        <v>578</v>
      </c>
      <c r="U1231" s="3">
        <v>3</v>
      </c>
      <c r="V1231" s="3">
        <v>1474</v>
      </c>
      <c r="W1231" s="3">
        <v>4458</v>
      </c>
      <c r="X1231" s="3"/>
      <c r="Y1231" s="17">
        <v>4427</v>
      </c>
      <c r="Z1231" s="3"/>
      <c r="AA1231" s="3">
        <f t="shared" si="341"/>
        <v>4422</v>
      </c>
      <c r="AB1231" s="3"/>
      <c r="AC1231" s="3"/>
      <c r="AD1231" s="23"/>
      <c r="AE1231" s="23">
        <v>53197</v>
      </c>
      <c r="AF1231" s="23">
        <f t="shared" si="342"/>
        <v>57619</v>
      </c>
      <c r="AG1231" s="302" t="s">
        <v>40</v>
      </c>
      <c r="AH1231" s="304"/>
      <c r="AI1231" s="304"/>
      <c r="AJ1231" s="304"/>
    </row>
    <row r="1232" spans="1:36" x14ac:dyDescent="0.2">
      <c r="A1232" s="3">
        <v>58</v>
      </c>
      <c r="B1232" s="3" t="s">
        <v>39</v>
      </c>
      <c r="C1232" s="3">
        <v>15</v>
      </c>
      <c r="D1232" s="17"/>
      <c r="E1232" s="3"/>
      <c r="F1232" s="3"/>
      <c r="G1232" s="3"/>
      <c r="H1232" s="3"/>
      <c r="I1232" s="3"/>
      <c r="J1232" s="3"/>
      <c r="K1232" s="3"/>
      <c r="L1232" s="3"/>
      <c r="M1232" s="3"/>
      <c r="N1232" s="161"/>
      <c r="O1232" s="23"/>
      <c r="P1232" s="3"/>
      <c r="Q1232" s="42"/>
      <c r="R1232" s="42"/>
      <c r="S1232" s="3"/>
      <c r="T1232" s="3" t="s">
        <v>578</v>
      </c>
      <c r="U1232" s="3">
        <v>1</v>
      </c>
      <c r="V1232" s="3">
        <v>1203</v>
      </c>
      <c r="W1232" s="3">
        <v>4459</v>
      </c>
      <c r="X1232" s="3"/>
      <c r="Y1232" s="17">
        <v>4428</v>
      </c>
      <c r="Z1232" s="3"/>
      <c r="AA1232" s="3">
        <f t="shared" si="341"/>
        <v>1203</v>
      </c>
      <c r="AB1232" s="3"/>
      <c r="AC1232" s="3"/>
      <c r="AD1232" s="23"/>
      <c r="AE1232" s="23">
        <v>59685</v>
      </c>
      <c r="AF1232" s="23">
        <f t="shared" si="342"/>
        <v>60888</v>
      </c>
      <c r="AG1232" s="302" t="s">
        <v>40</v>
      </c>
      <c r="AH1232" s="304"/>
      <c r="AI1232" s="304"/>
      <c r="AJ1232" s="304"/>
    </row>
    <row r="1233" spans="1:36" x14ac:dyDescent="0.2">
      <c r="A1233" s="3"/>
      <c r="B1233" s="3"/>
      <c r="C1233" s="38">
        <f>SUM(C1175:C1232)</f>
        <v>1105</v>
      </c>
      <c r="D1233" s="168"/>
      <c r="E1233" s="38"/>
      <c r="F1233" s="38"/>
      <c r="G1233" s="38"/>
      <c r="H1233" s="38"/>
      <c r="I1233" s="38"/>
      <c r="J1233" s="38"/>
      <c r="K1233" s="38"/>
      <c r="L1233" s="38"/>
      <c r="M1233" s="38"/>
      <c r="N1233" s="168"/>
      <c r="O1233" s="38"/>
      <c r="P1233" s="38"/>
      <c r="Q1233" s="231"/>
      <c r="R1233" s="231"/>
      <c r="S1233" s="38"/>
      <c r="T1233" s="38"/>
      <c r="U1233" s="38"/>
      <c r="V1233" s="38"/>
      <c r="W1233" s="38"/>
      <c r="X1233" s="38"/>
      <c r="Y1233" s="168"/>
      <c r="Z1233" s="38"/>
      <c r="AA1233" s="38"/>
      <c r="AB1233" s="38"/>
      <c r="AC1233" s="38"/>
      <c r="AD1233" s="38"/>
      <c r="AE1233" s="38"/>
      <c r="AF1233" s="38">
        <f>SUM(AF1175:AF1232)</f>
        <v>3147587</v>
      </c>
      <c r="AG1233" s="303">
        <v>3147588</v>
      </c>
      <c r="AH1233" s="53"/>
      <c r="AI1233" s="53"/>
      <c r="AJ1233" s="53"/>
    </row>
    <row r="1234" spans="1:36" x14ac:dyDescent="0.2">
      <c r="A1234" s="3"/>
      <c r="B1234" s="3"/>
      <c r="C1234" s="3"/>
      <c r="D1234" s="17"/>
      <c r="E1234" s="3"/>
      <c r="F1234" s="3"/>
      <c r="G1234" s="3"/>
      <c r="H1234" s="3"/>
      <c r="I1234" s="3"/>
      <c r="J1234" s="3"/>
      <c r="K1234" s="3"/>
      <c r="L1234" s="3"/>
      <c r="M1234" s="3"/>
      <c r="N1234" s="161"/>
      <c r="O1234" s="23"/>
      <c r="P1234" s="3"/>
      <c r="Q1234" s="42"/>
      <c r="R1234" s="42"/>
      <c r="S1234" s="3"/>
      <c r="T1234" s="3"/>
      <c r="U1234" s="3"/>
      <c r="V1234" s="3"/>
      <c r="W1234" s="3"/>
      <c r="X1234" s="3"/>
      <c r="Y1234" s="17"/>
      <c r="Z1234" s="3"/>
      <c r="AA1234" s="3"/>
      <c r="AB1234" s="3"/>
      <c r="AC1234" s="3"/>
      <c r="AD1234" s="23"/>
      <c r="AE1234" s="23"/>
      <c r="AF1234" s="23"/>
      <c r="AG1234" s="302"/>
      <c r="AH1234" s="53"/>
      <c r="AI1234" s="53"/>
      <c r="AJ1234" s="53"/>
    </row>
    <row r="1235" spans="1:36" x14ac:dyDescent="0.2">
      <c r="AH1235" s="53"/>
      <c r="AI1235" s="53"/>
      <c r="AJ1235" s="53"/>
    </row>
  </sheetData>
  <autoFilter ref="A805:AD866"/>
  <pageMargins left="0.7" right="0.7" top="0.75" bottom="0.75" header="0.3" footer="0.3"/>
  <pageSetup paperSize="9" scale="10" orientation="portrait" r:id="rId1"/>
  <ignoredErrors>
    <ignoredError sqref="F67 F128:F130 F133 F234 F276 F255 AB337:AB376 F348 AA450 AA471 AA446 AA528 AA546 AA565 AA574 AA600 AA612 AA664 AA994 AA1090 AA1126 AA1154 AA1167 AA1183 AF1186 AA1196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4" workbookViewId="0">
      <selection activeCell="F17" sqref="F17"/>
    </sheetView>
  </sheetViews>
  <sheetFormatPr defaultRowHeight="15" x14ac:dyDescent="0.25"/>
  <cols>
    <col min="1" max="1" width="10.5703125" customWidth="1"/>
    <col min="2" max="2" width="6.42578125" customWidth="1"/>
    <col min="3" max="3" width="8.5703125" customWidth="1"/>
    <col min="4" max="4" width="7.42578125" customWidth="1"/>
    <col min="5" max="5" width="13.85546875" customWidth="1"/>
    <col min="6" max="6" width="11.140625" customWidth="1"/>
    <col min="7" max="7" width="12.5703125" customWidth="1"/>
    <col min="8" max="8" width="9.85546875" customWidth="1"/>
    <col min="9" max="9" width="14.7109375" style="48" customWidth="1"/>
    <col min="10" max="10" width="12.140625" customWidth="1"/>
    <col min="11" max="13" width="10.5703125" customWidth="1"/>
    <col min="14" max="14" width="14" customWidth="1"/>
  </cols>
  <sheetData>
    <row r="1" spans="1:14" ht="48.75" x14ac:dyDescent="0.25">
      <c r="A1" s="18" t="s">
        <v>0</v>
      </c>
      <c r="B1" s="6" t="s">
        <v>66</v>
      </c>
      <c r="C1" s="19" t="s">
        <v>67</v>
      </c>
      <c r="D1" s="20" t="s">
        <v>68</v>
      </c>
      <c r="E1" s="20" t="s">
        <v>69</v>
      </c>
      <c r="F1" s="52" t="s">
        <v>70</v>
      </c>
      <c r="G1" s="21" t="s">
        <v>111</v>
      </c>
      <c r="H1" s="21" t="s">
        <v>112</v>
      </c>
      <c r="I1" s="46" t="s">
        <v>174</v>
      </c>
      <c r="J1" s="45" t="s">
        <v>71</v>
      </c>
      <c r="K1" s="50" t="s">
        <v>72</v>
      </c>
      <c r="L1" s="21" t="s">
        <v>127</v>
      </c>
      <c r="M1" s="22" t="s">
        <v>79</v>
      </c>
      <c r="N1" s="22" t="s">
        <v>80</v>
      </c>
    </row>
    <row r="2" spans="1:14" x14ac:dyDescent="0.25">
      <c r="A2" s="5" t="s">
        <v>73</v>
      </c>
      <c r="B2" s="6">
        <v>27820</v>
      </c>
      <c r="C2" s="6">
        <f>(462*20)+B2</f>
        <v>37060</v>
      </c>
      <c r="D2" s="9">
        <f>B2*15/20</f>
        <v>20865</v>
      </c>
      <c r="E2" s="9">
        <f>D2*1.09</f>
        <v>22742.850000000002</v>
      </c>
      <c r="F2" s="13">
        <f>(472*15)+E2</f>
        <v>29822.850000000002</v>
      </c>
      <c r="G2" s="7">
        <v>49017</v>
      </c>
      <c r="H2" s="7">
        <v>49717</v>
      </c>
      <c r="I2" s="47">
        <v>50417</v>
      </c>
      <c r="J2" s="49">
        <f>I2/15*16</f>
        <v>53778.133333333331</v>
      </c>
      <c r="K2" s="51">
        <f>I2/15*20</f>
        <v>67222.666666666657</v>
      </c>
      <c r="L2" s="10"/>
      <c r="M2" s="11">
        <f>E2/15*16</f>
        <v>24259.040000000001</v>
      </c>
      <c r="N2" s="11">
        <f>(462*16)+M2</f>
        <v>31651.040000000001</v>
      </c>
    </row>
    <row r="3" spans="1:14" x14ac:dyDescent="0.25">
      <c r="A3" s="5" t="s">
        <v>14</v>
      </c>
      <c r="B3" s="6">
        <v>48000</v>
      </c>
      <c r="C3" s="6">
        <f t="shared" ref="C3:C25" si="0">(462*20)+B3</f>
        <v>57240</v>
      </c>
      <c r="D3" s="9">
        <f t="shared" ref="D3:D25" si="1">B3*15/20</f>
        <v>36000</v>
      </c>
      <c r="E3" s="9">
        <f t="shared" ref="E3:E25" si="2">D3*1.09</f>
        <v>39240</v>
      </c>
      <c r="F3" s="13">
        <f t="shared" ref="F3:F12" si="3">(472*15)+E3</f>
        <v>46320</v>
      </c>
      <c r="G3" s="7">
        <v>64866</v>
      </c>
      <c r="H3" s="7">
        <v>65858</v>
      </c>
      <c r="I3" s="47">
        <v>66850</v>
      </c>
      <c r="J3" s="49">
        <f>I3/15*16</f>
        <v>71306.666666666672</v>
      </c>
      <c r="K3" s="51">
        <f t="shared" ref="K3:K25" si="4">I3/15*20</f>
        <v>89133.333333333343</v>
      </c>
      <c r="L3" s="10"/>
      <c r="M3" s="11">
        <f t="shared" ref="M3:M25" si="5">E3/15*16</f>
        <v>41856</v>
      </c>
      <c r="N3" s="11">
        <f t="shared" ref="N3:N25" si="6">(462*16)+M3</f>
        <v>49248</v>
      </c>
    </row>
    <row r="4" spans="1:14" x14ac:dyDescent="0.25">
      <c r="A4" s="5" t="s">
        <v>74</v>
      </c>
      <c r="B4" s="6">
        <v>28895</v>
      </c>
      <c r="C4" s="6">
        <f t="shared" si="0"/>
        <v>38135</v>
      </c>
      <c r="D4" s="9">
        <f t="shared" si="1"/>
        <v>21671.25</v>
      </c>
      <c r="E4" s="9">
        <f t="shared" si="2"/>
        <v>23621.662500000002</v>
      </c>
      <c r="F4" s="13">
        <f t="shared" si="3"/>
        <v>30701.662500000002</v>
      </c>
      <c r="G4" s="7">
        <v>48250</v>
      </c>
      <c r="H4" s="7">
        <v>48950</v>
      </c>
      <c r="I4" s="47">
        <v>49650</v>
      </c>
      <c r="J4" s="49">
        <f t="shared" ref="J4:J25" si="7">I4/15*16</f>
        <v>52960</v>
      </c>
      <c r="K4" s="51">
        <f t="shared" si="4"/>
        <v>66200</v>
      </c>
      <c r="L4" s="10"/>
      <c r="M4" s="11">
        <f t="shared" si="5"/>
        <v>25196.440000000002</v>
      </c>
      <c r="N4" s="11">
        <f t="shared" si="6"/>
        <v>32588.440000000002</v>
      </c>
    </row>
    <row r="5" spans="1:14" x14ac:dyDescent="0.25">
      <c r="A5" s="5" t="s">
        <v>31</v>
      </c>
      <c r="B5" s="6">
        <v>39450</v>
      </c>
      <c r="C5" s="6">
        <f t="shared" si="0"/>
        <v>48690</v>
      </c>
      <c r="D5" s="9">
        <f t="shared" si="1"/>
        <v>29587.5</v>
      </c>
      <c r="E5" s="9">
        <f t="shared" si="2"/>
        <v>32250.375000000004</v>
      </c>
      <c r="F5" s="13">
        <f t="shared" si="3"/>
        <v>39330.375</v>
      </c>
      <c r="G5" s="7">
        <v>59883</v>
      </c>
      <c r="H5" s="7">
        <v>60642</v>
      </c>
      <c r="I5" s="47">
        <v>61400</v>
      </c>
      <c r="J5" s="49">
        <f t="shared" si="7"/>
        <v>65493.333333333336</v>
      </c>
      <c r="K5" s="51">
        <f t="shared" si="4"/>
        <v>81866.666666666672</v>
      </c>
      <c r="L5" s="10"/>
      <c r="M5" s="11">
        <f t="shared" si="5"/>
        <v>34400.400000000001</v>
      </c>
      <c r="N5" s="11">
        <f t="shared" si="6"/>
        <v>41792.400000000001</v>
      </c>
    </row>
    <row r="6" spans="1:14" x14ac:dyDescent="0.25">
      <c r="A6" s="5" t="s">
        <v>15</v>
      </c>
      <c r="B6" s="6">
        <v>49520</v>
      </c>
      <c r="C6" s="6">
        <f t="shared" si="0"/>
        <v>58760</v>
      </c>
      <c r="D6" s="9">
        <f t="shared" si="1"/>
        <v>37140</v>
      </c>
      <c r="E6" s="9">
        <f t="shared" si="2"/>
        <v>40482.600000000006</v>
      </c>
      <c r="F6" s="13">
        <f t="shared" si="3"/>
        <v>47562.600000000006</v>
      </c>
      <c r="G6" s="7">
        <v>83950</v>
      </c>
      <c r="H6" s="7">
        <v>85000</v>
      </c>
      <c r="I6" s="47">
        <v>86050</v>
      </c>
      <c r="J6" s="49">
        <f t="shared" si="7"/>
        <v>91786.666666666672</v>
      </c>
      <c r="K6" s="51">
        <f t="shared" si="4"/>
        <v>114733.33333333334</v>
      </c>
      <c r="L6" s="10"/>
      <c r="M6" s="11">
        <f t="shared" si="5"/>
        <v>43181.44000000001</v>
      </c>
      <c r="N6" s="11">
        <f t="shared" si="6"/>
        <v>50573.44000000001</v>
      </c>
    </row>
    <row r="7" spans="1:14" x14ac:dyDescent="0.25">
      <c r="A7" s="5" t="s">
        <v>65</v>
      </c>
      <c r="B7" s="6">
        <v>43700</v>
      </c>
      <c r="C7" s="6">
        <f>(465*20)+B7</f>
        <v>53000</v>
      </c>
      <c r="D7" s="9">
        <f t="shared" si="1"/>
        <v>32775</v>
      </c>
      <c r="E7" s="9">
        <f t="shared" si="2"/>
        <v>35724.75</v>
      </c>
      <c r="F7" s="13">
        <f t="shared" si="3"/>
        <v>42804.75</v>
      </c>
      <c r="G7" s="7">
        <v>67483</v>
      </c>
      <c r="H7" s="7">
        <v>68533</v>
      </c>
      <c r="I7" s="47">
        <v>69583</v>
      </c>
      <c r="J7" s="49">
        <f t="shared" si="7"/>
        <v>74221.866666666669</v>
      </c>
      <c r="K7" s="51">
        <f t="shared" si="4"/>
        <v>92777.333333333343</v>
      </c>
      <c r="L7" s="10"/>
      <c r="M7" s="11">
        <f t="shared" si="5"/>
        <v>38106.400000000001</v>
      </c>
      <c r="N7" s="11">
        <f t="shared" si="6"/>
        <v>45498.400000000001</v>
      </c>
    </row>
    <row r="8" spans="1:14" x14ac:dyDescent="0.25">
      <c r="A8" s="5" t="s">
        <v>75</v>
      </c>
      <c r="B8" s="6">
        <v>77250</v>
      </c>
      <c r="C8" s="6">
        <f>(465*20)+B8</f>
        <v>86550</v>
      </c>
      <c r="D8" s="9">
        <f t="shared" si="1"/>
        <v>57937.5</v>
      </c>
      <c r="E8" s="9">
        <f t="shared" si="2"/>
        <v>63151.875000000007</v>
      </c>
      <c r="F8" s="13">
        <f t="shared" si="3"/>
        <v>70231.875</v>
      </c>
      <c r="G8" s="7">
        <v>98583</v>
      </c>
      <c r="H8" s="7">
        <v>100042</v>
      </c>
      <c r="I8" s="47">
        <v>101500</v>
      </c>
      <c r="J8" s="49">
        <f t="shared" si="7"/>
        <v>108266.66666666667</v>
      </c>
      <c r="K8" s="51">
        <f t="shared" si="4"/>
        <v>135333.33333333334</v>
      </c>
      <c r="L8" s="10"/>
      <c r="M8" s="11">
        <f t="shared" si="5"/>
        <v>67362.000000000015</v>
      </c>
      <c r="N8" s="11">
        <f t="shared" si="6"/>
        <v>74754.000000000015</v>
      </c>
    </row>
    <row r="9" spans="1:14" x14ac:dyDescent="0.25">
      <c r="A9" s="5" t="s">
        <v>76</v>
      </c>
      <c r="B9" s="6">
        <v>83000</v>
      </c>
      <c r="C9" s="6">
        <f t="shared" si="0"/>
        <v>92240</v>
      </c>
      <c r="D9" s="9">
        <f t="shared" si="1"/>
        <v>62250</v>
      </c>
      <c r="E9" s="9">
        <f t="shared" si="2"/>
        <v>67852.5</v>
      </c>
      <c r="F9" s="13">
        <f t="shared" si="3"/>
        <v>74932.5</v>
      </c>
      <c r="G9" s="7">
        <v>111283</v>
      </c>
      <c r="H9" s="7">
        <v>112975</v>
      </c>
      <c r="I9" s="47">
        <v>114667</v>
      </c>
      <c r="J9" s="49">
        <f t="shared" si="7"/>
        <v>122311.46666666666</v>
      </c>
      <c r="K9" s="51">
        <f t="shared" si="4"/>
        <v>152889.33333333331</v>
      </c>
      <c r="L9" s="10"/>
      <c r="M9" s="11">
        <f t="shared" si="5"/>
        <v>72376</v>
      </c>
      <c r="N9" s="11">
        <f t="shared" si="6"/>
        <v>79768</v>
      </c>
    </row>
    <row r="10" spans="1:14" x14ac:dyDescent="0.25">
      <c r="A10" s="5" t="s">
        <v>18</v>
      </c>
      <c r="B10" s="6">
        <v>103000</v>
      </c>
      <c r="C10" s="6">
        <f t="shared" si="0"/>
        <v>112240</v>
      </c>
      <c r="D10" s="9">
        <f t="shared" si="1"/>
        <v>77250</v>
      </c>
      <c r="E10" s="9">
        <f t="shared" si="2"/>
        <v>84202.5</v>
      </c>
      <c r="F10" s="13">
        <f t="shared" si="3"/>
        <v>91282.5</v>
      </c>
      <c r="G10" s="7">
        <v>126183</v>
      </c>
      <c r="H10" s="7">
        <v>128083</v>
      </c>
      <c r="I10" s="47">
        <v>129983</v>
      </c>
      <c r="J10" s="49">
        <f t="shared" si="7"/>
        <v>138648.53333333333</v>
      </c>
      <c r="K10" s="51">
        <f t="shared" si="4"/>
        <v>173310.66666666666</v>
      </c>
      <c r="L10" s="10"/>
      <c r="M10" s="11">
        <f t="shared" si="5"/>
        <v>89816</v>
      </c>
      <c r="N10" s="11">
        <f t="shared" si="6"/>
        <v>97208</v>
      </c>
    </row>
    <row r="11" spans="1:14" x14ac:dyDescent="0.25">
      <c r="A11" s="5" t="s">
        <v>77</v>
      </c>
      <c r="B11" s="6">
        <v>70000</v>
      </c>
      <c r="C11" s="6">
        <f t="shared" si="0"/>
        <v>79240</v>
      </c>
      <c r="D11" s="9">
        <f t="shared" si="1"/>
        <v>52500</v>
      </c>
      <c r="E11" s="9">
        <f t="shared" si="2"/>
        <v>57225.000000000007</v>
      </c>
      <c r="F11" s="13">
        <f t="shared" si="3"/>
        <v>64305.000000000007</v>
      </c>
      <c r="G11" s="7">
        <v>88000</v>
      </c>
      <c r="H11" s="7">
        <v>89317</v>
      </c>
      <c r="I11" s="47">
        <v>90629</v>
      </c>
      <c r="J11" s="49">
        <f t="shared" si="7"/>
        <v>96670.933333333334</v>
      </c>
      <c r="K11" s="51">
        <f t="shared" si="4"/>
        <v>120838.66666666667</v>
      </c>
      <c r="L11" s="10"/>
      <c r="M11" s="11">
        <f t="shared" si="5"/>
        <v>61040.000000000007</v>
      </c>
      <c r="N11" s="11">
        <f t="shared" si="6"/>
        <v>68432</v>
      </c>
    </row>
    <row r="12" spans="1:14" x14ac:dyDescent="0.25">
      <c r="A12" s="5" t="s">
        <v>37</v>
      </c>
      <c r="B12" s="6">
        <v>58000</v>
      </c>
      <c r="C12" s="6">
        <f t="shared" si="0"/>
        <v>67240</v>
      </c>
      <c r="D12" s="9">
        <f t="shared" si="1"/>
        <v>43500</v>
      </c>
      <c r="E12" s="9">
        <f t="shared" si="2"/>
        <v>47415</v>
      </c>
      <c r="F12" s="13">
        <f t="shared" si="3"/>
        <v>54495</v>
      </c>
      <c r="G12" s="7">
        <v>78950</v>
      </c>
      <c r="H12" s="7">
        <v>80117</v>
      </c>
      <c r="I12" s="47">
        <v>81283</v>
      </c>
      <c r="J12" s="49">
        <f t="shared" si="7"/>
        <v>86701.866666666669</v>
      </c>
      <c r="K12" s="51">
        <f t="shared" si="4"/>
        <v>108377.33333333334</v>
      </c>
      <c r="L12" s="10"/>
      <c r="M12" s="11">
        <f t="shared" si="5"/>
        <v>50576</v>
      </c>
      <c r="N12" s="11">
        <f t="shared" si="6"/>
        <v>57968</v>
      </c>
    </row>
    <row r="13" spans="1:14" x14ac:dyDescent="0.25">
      <c r="A13" s="5" t="s">
        <v>92</v>
      </c>
      <c r="B13" s="6">
        <v>9580</v>
      </c>
      <c r="C13" s="6">
        <f>(462*15)+B13</f>
        <v>16510</v>
      </c>
      <c r="D13" s="14"/>
      <c r="E13" s="14"/>
      <c r="F13" s="14"/>
      <c r="G13" s="7">
        <v>18950</v>
      </c>
      <c r="H13" s="7">
        <v>19167</v>
      </c>
      <c r="I13" s="47">
        <v>18025</v>
      </c>
      <c r="J13" s="49">
        <f t="shared" si="7"/>
        <v>19226.666666666668</v>
      </c>
      <c r="K13" s="51">
        <f t="shared" si="4"/>
        <v>24033.333333333336</v>
      </c>
      <c r="L13" s="10"/>
      <c r="M13" s="11">
        <f>C13/15*16</f>
        <v>17610.666666666668</v>
      </c>
      <c r="N13" s="11">
        <f t="shared" si="6"/>
        <v>25002.666666666668</v>
      </c>
    </row>
    <row r="14" spans="1:14" x14ac:dyDescent="0.25">
      <c r="A14" s="5" t="s">
        <v>38</v>
      </c>
      <c r="B14" s="6">
        <v>11590</v>
      </c>
      <c r="C14" s="6">
        <f t="shared" si="0"/>
        <v>20830</v>
      </c>
      <c r="D14" s="13"/>
      <c r="E14" s="13"/>
      <c r="F14" s="13"/>
      <c r="G14" s="7">
        <v>19783</v>
      </c>
      <c r="H14" s="7">
        <v>20000</v>
      </c>
      <c r="I14" s="47">
        <v>20225</v>
      </c>
      <c r="J14" s="49">
        <f t="shared" si="7"/>
        <v>21573.333333333332</v>
      </c>
      <c r="K14" s="51">
        <f t="shared" si="4"/>
        <v>26966.666666666664</v>
      </c>
      <c r="L14" s="10"/>
      <c r="M14" s="11">
        <f t="shared" ref="M14:M15" si="8">C14/15*16</f>
        <v>22218.666666666668</v>
      </c>
      <c r="N14" s="11">
        <f t="shared" si="6"/>
        <v>29610.666666666668</v>
      </c>
    </row>
    <row r="15" spans="1:14" x14ac:dyDescent="0.25">
      <c r="A15" s="5" t="s">
        <v>12</v>
      </c>
      <c r="B15" s="6">
        <v>10000</v>
      </c>
      <c r="C15" s="6">
        <f>(462*15)+B15</f>
        <v>16930</v>
      </c>
      <c r="D15" s="13"/>
      <c r="E15" s="13"/>
      <c r="F15" s="13"/>
      <c r="G15" s="7">
        <v>18500</v>
      </c>
      <c r="H15" s="7">
        <v>18650</v>
      </c>
      <c r="I15" s="47">
        <v>18800</v>
      </c>
      <c r="J15" s="49">
        <f t="shared" si="7"/>
        <v>20053.333333333332</v>
      </c>
      <c r="K15" s="51">
        <f t="shared" si="4"/>
        <v>25066.666666666664</v>
      </c>
      <c r="L15" s="10"/>
      <c r="M15" s="11">
        <f t="shared" si="8"/>
        <v>18058.666666666668</v>
      </c>
      <c r="N15" s="11">
        <f t="shared" si="6"/>
        <v>25450.666666666668</v>
      </c>
    </row>
    <row r="16" spans="1:14" x14ac:dyDescent="0.25">
      <c r="A16" s="5" t="s">
        <v>13</v>
      </c>
      <c r="B16" s="6">
        <v>33700</v>
      </c>
      <c r="C16" s="6">
        <f t="shared" si="0"/>
        <v>42940</v>
      </c>
      <c r="D16" s="9">
        <f t="shared" si="1"/>
        <v>25275</v>
      </c>
      <c r="E16" s="9">
        <f t="shared" si="2"/>
        <v>27549.750000000004</v>
      </c>
      <c r="F16" s="13">
        <f>(472*15)+E16</f>
        <v>34629.75</v>
      </c>
      <c r="G16" s="7">
        <v>53500</v>
      </c>
      <c r="H16" s="7">
        <v>54142</v>
      </c>
      <c r="I16" s="47">
        <v>54783</v>
      </c>
      <c r="J16" s="49">
        <f t="shared" si="7"/>
        <v>58435.199999999997</v>
      </c>
      <c r="K16" s="51">
        <f t="shared" si="4"/>
        <v>73044</v>
      </c>
      <c r="L16" s="10"/>
      <c r="M16" s="11">
        <f t="shared" si="5"/>
        <v>29386.400000000005</v>
      </c>
      <c r="N16" s="11">
        <f t="shared" si="6"/>
        <v>36778.400000000009</v>
      </c>
    </row>
    <row r="17" spans="1:14" x14ac:dyDescent="0.25">
      <c r="A17" s="5" t="s">
        <v>32</v>
      </c>
      <c r="B17" s="6">
        <v>29500</v>
      </c>
      <c r="C17" s="6">
        <f t="shared" si="0"/>
        <v>38740</v>
      </c>
      <c r="D17" s="9">
        <f t="shared" si="1"/>
        <v>22125</v>
      </c>
      <c r="E17" s="9">
        <f t="shared" si="2"/>
        <v>24116.25</v>
      </c>
      <c r="F17" s="13">
        <f t="shared" ref="F17:F25" si="9">(472*15)+E17</f>
        <v>31196.25</v>
      </c>
      <c r="G17" s="7">
        <v>41150</v>
      </c>
      <c r="H17" s="7">
        <v>41633</v>
      </c>
      <c r="I17" s="47">
        <v>42117</v>
      </c>
      <c r="J17" s="49">
        <f t="shared" si="7"/>
        <v>44924.800000000003</v>
      </c>
      <c r="K17" s="51">
        <f t="shared" si="4"/>
        <v>56156</v>
      </c>
      <c r="L17" s="10"/>
      <c r="M17" s="11">
        <f t="shared" si="5"/>
        <v>25724</v>
      </c>
      <c r="N17" s="11">
        <f t="shared" si="6"/>
        <v>33116</v>
      </c>
    </row>
    <row r="18" spans="1:14" x14ac:dyDescent="0.25">
      <c r="A18" s="5" t="s">
        <v>33</v>
      </c>
      <c r="B18" s="6">
        <v>17100</v>
      </c>
      <c r="C18" s="6">
        <f t="shared" si="0"/>
        <v>26340</v>
      </c>
      <c r="D18" s="9">
        <f t="shared" si="1"/>
        <v>12825</v>
      </c>
      <c r="E18" s="9">
        <f t="shared" si="2"/>
        <v>13979.250000000002</v>
      </c>
      <c r="F18" s="13">
        <f t="shared" si="9"/>
        <v>21059.25</v>
      </c>
      <c r="G18" s="7">
        <v>26950</v>
      </c>
      <c r="H18" s="7">
        <v>27275</v>
      </c>
      <c r="I18" s="47">
        <v>27596</v>
      </c>
      <c r="J18" s="49">
        <f t="shared" si="7"/>
        <v>29435.733333333334</v>
      </c>
      <c r="K18" s="51">
        <f t="shared" si="4"/>
        <v>36794.666666666664</v>
      </c>
      <c r="L18" s="10"/>
      <c r="M18" s="11">
        <f t="shared" si="5"/>
        <v>14911.200000000003</v>
      </c>
      <c r="N18" s="11">
        <f t="shared" si="6"/>
        <v>22303.200000000004</v>
      </c>
    </row>
    <row r="19" spans="1:14" x14ac:dyDescent="0.25">
      <c r="A19" s="5" t="s">
        <v>62</v>
      </c>
      <c r="B19" s="6">
        <v>23485</v>
      </c>
      <c r="C19" s="6">
        <f>(465*20)+B19</f>
        <v>32785</v>
      </c>
      <c r="D19" s="9">
        <f t="shared" si="1"/>
        <v>17613.75</v>
      </c>
      <c r="E19" s="9">
        <f t="shared" si="2"/>
        <v>19198.987500000003</v>
      </c>
      <c r="F19" s="13">
        <f t="shared" si="9"/>
        <v>26278.987500000003</v>
      </c>
      <c r="G19" s="7">
        <v>40333</v>
      </c>
      <c r="H19" s="7">
        <v>40858</v>
      </c>
      <c r="I19" s="47">
        <v>41383</v>
      </c>
      <c r="J19" s="49">
        <f t="shared" si="7"/>
        <v>44141.866666666669</v>
      </c>
      <c r="K19" s="51">
        <f t="shared" si="4"/>
        <v>55177.333333333336</v>
      </c>
      <c r="L19" s="10"/>
      <c r="M19" s="11">
        <f t="shared" si="5"/>
        <v>20478.920000000002</v>
      </c>
      <c r="N19" s="11">
        <f t="shared" si="6"/>
        <v>27870.920000000002</v>
      </c>
    </row>
    <row r="20" spans="1:14" x14ac:dyDescent="0.25">
      <c r="A20" s="5" t="s">
        <v>7</v>
      </c>
      <c r="B20" s="6">
        <v>76470</v>
      </c>
      <c r="C20" s="6">
        <f t="shared" si="0"/>
        <v>85710</v>
      </c>
      <c r="D20" s="9">
        <f t="shared" si="1"/>
        <v>57352.5</v>
      </c>
      <c r="E20" s="9">
        <f t="shared" si="2"/>
        <v>62514.225000000006</v>
      </c>
      <c r="F20" s="13">
        <f t="shared" si="9"/>
        <v>69594.225000000006</v>
      </c>
      <c r="G20" s="7">
        <v>111167</v>
      </c>
      <c r="H20" s="7">
        <v>112917</v>
      </c>
      <c r="I20" s="47">
        <v>114667</v>
      </c>
      <c r="J20" s="49">
        <f t="shared" si="7"/>
        <v>122311.46666666666</v>
      </c>
      <c r="K20" s="51">
        <f t="shared" si="4"/>
        <v>152889.33333333331</v>
      </c>
      <c r="L20" s="10"/>
      <c r="M20" s="11">
        <f t="shared" si="5"/>
        <v>66681.840000000011</v>
      </c>
      <c r="N20" s="11">
        <f t="shared" si="6"/>
        <v>74073.840000000011</v>
      </c>
    </row>
    <row r="21" spans="1:14" x14ac:dyDescent="0.25">
      <c r="A21" s="5" t="s">
        <v>21</v>
      </c>
      <c r="B21" s="6">
        <v>60000</v>
      </c>
      <c r="C21" s="6">
        <f t="shared" si="0"/>
        <v>69240</v>
      </c>
      <c r="D21" s="9">
        <f t="shared" si="1"/>
        <v>45000</v>
      </c>
      <c r="E21" s="9">
        <f t="shared" si="2"/>
        <v>49050</v>
      </c>
      <c r="F21" s="13">
        <f t="shared" si="9"/>
        <v>56130</v>
      </c>
      <c r="G21" s="7">
        <v>71550</v>
      </c>
      <c r="H21" s="7">
        <v>72600</v>
      </c>
      <c r="I21" s="47">
        <v>73650</v>
      </c>
      <c r="J21" s="49">
        <f t="shared" si="7"/>
        <v>78560</v>
      </c>
      <c r="K21" s="51">
        <f t="shared" si="4"/>
        <v>98200</v>
      </c>
      <c r="L21" s="10">
        <f>H21/15*27</f>
        <v>130680</v>
      </c>
      <c r="M21" s="11">
        <f t="shared" si="5"/>
        <v>52320</v>
      </c>
      <c r="N21" s="11">
        <f t="shared" si="6"/>
        <v>59712</v>
      </c>
    </row>
    <row r="22" spans="1:14" x14ac:dyDescent="0.25">
      <c r="A22" s="5" t="s">
        <v>26</v>
      </c>
      <c r="B22" s="6">
        <v>46800</v>
      </c>
      <c r="C22" s="6">
        <f t="shared" si="0"/>
        <v>56040</v>
      </c>
      <c r="D22" s="9">
        <f t="shared" si="1"/>
        <v>35100</v>
      </c>
      <c r="E22" s="9">
        <f t="shared" si="2"/>
        <v>38259</v>
      </c>
      <c r="F22" s="13">
        <f t="shared" si="9"/>
        <v>45339</v>
      </c>
      <c r="G22" s="7">
        <v>67533</v>
      </c>
      <c r="H22" s="7">
        <v>68267</v>
      </c>
      <c r="I22" s="47">
        <v>69008</v>
      </c>
      <c r="J22" s="49">
        <f t="shared" si="7"/>
        <v>73608.53333333334</v>
      </c>
      <c r="K22" s="51">
        <f t="shared" si="4"/>
        <v>92010.666666666672</v>
      </c>
      <c r="L22" s="10"/>
      <c r="M22" s="11">
        <f t="shared" si="5"/>
        <v>40809.599999999999</v>
      </c>
      <c r="N22" s="11">
        <f t="shared" si="6"/>
        <v>48201.599999999999</v>
      </c>
    </row>
    <row r="23" spans="1:14" x14ac:dyDescent="0.25">
      <c r="A23" s="5" t="s">
        <v>22</v>
      </c>
      <c r="B23" s="6">
        <v>48660</v>
      </c>
      <c r="C23" s="6">
        <f t="shared" si="0"/>
        <v>57900</v>
      </c>
      <c r="D23" s="9">
        <f t="shared" si="1"/>
        <v>36495</v>
      </c>
      <c r="E23" s="9">
        <f t="shared" si="2"/>
        <v>39779.550000000003</v>
      </c>
      <c r="F23" s="13">
        <f t="shared" si="9"/>
        <v>46859.55</v>
      </c>
      <c r="G23" s="7">
        <v>76300</v>
      </c>
      <c r="H23" s="7">
        <v>77133</v>
      </c>
      <c r="I23" s="47">
        <v>77967</v>
      </c>
      <c r="J23" s="49">
        <f t="shared" si="7"/>
        <v>83164.800000000003</v>
      </c>
      <c r="K23" s="51">
        <f t="shared" si="4"/>
        <v>103956</v>
      </c>
      <c r="L23" s="10"/>
      <c r="M23" s="11">
        <f t="shared" si="5"/>
        <v>42431.520000000004</v>
      </c>
      <c r="N23" s="11">
        <f t="shared" si="6"/>
        <v>49823.520000000004</v>
      </c>
    </row>
    <row r="24" spans="1:14" x14ac:dyDescent="0.25">
      <c r="A24" s="5" t="s">
        <v>39</v>
      </c>
      <c r="B24" s="6">
        <v>60000</v>
      </c>
      <c r="C24" s="6">
        <f t="shared" si="0"/>
        <v>69240</v>
      </c>
      <c r="D24" s="9">
        <f t="shared" si="1"/>
        <v>45000</v>
      </c>
      <c r="E24" s="9">
        <f t="shared" si="2"/>
        <v>49050</v>
      </c>
      <c r="F24" s="13">
        <f t="shared" si="9"/>
        <v>56130</v>
      </c>
      <c r="G24" s="7">
        <v>83083</v>
      </c>
      <c r="H24" s="7">
        <v>84308</v>
      </c>
      <c r="I24" s="47">
        <v>85533</v>
      </c>
      <c r="J24" s="49">
        <f t="shared" si="7"/>
        <v>91235.199999999997</v>
      </c>
      <c r="K24" s="51">
        <f t="shared" si="4"/>
        <v>114044</v>
      </c>
      <c r="L24" s="10"/>
      <c r="M24" s="11">
        <f t="shared" si="5"/>
        <v>52320</v>
      </c>
      <c r="N24" s="11">
        <f t="shared" si="6"/>
        <v>59712</v>
      </c>
    </row>
    <row r="25" spans="1:14" x14ac:dyDescent="0.25">
      <c r="A25" s="5" t="s">
        <v>78</v>
      </c>
      <c r="B25" s="6">
        <v>63850</v>
      </c>
      <c r="C25" s="6">
        <f t="shared" si="0"/>
        <v>73090</v>
      </c>
      <c r="D25" s="9">
        <f t="shared" si="1"/>
        <v>47887.5</v>
      </c>
      <c r="E25" s="9">
        <f t="shared" si="2"/>
        <v>52197.375000000007</v>
      </c>
      <c r="F25" s="13">
        <f t="shared" si="9"/>
        <v>59277.375000000007</v>
      </c>
      <c r="G25" s="7">
        <v>95559</v>
      </c>
      <c r="H25" s="7">
        <v>96784</v>
      </c>
      <c r="I25" s="47">
        <v>98009</v>
      </c>
      <c r="J25" s="49">
        <f t="shared" si="7"/>
        <v>104542.93333333333</v>
      </c>
      <c r="K25" s="51">
        <f t="shared" si="4"/>
        <v>130678.66666666667</v>
      </c>
      <c r="L25" s="10"/>
      <c r="M25" s="11">
        <f t="shared" si="5"/>
        <v>55677.200000000004</v>
      </c>
      <c r="N25" s="11">
        <f t="shared" si="6"/>
        <v>63069.200000000004</v>
      </c>
    </row>
    <row r="26" spans="1:14" x14ac:dyDescent="0.25">
      <c r="M26" s="8"/>
      <c r="N26" s="8"/>
    </row>
    <row r="27" spans="1:14" x14ac:dyDescent="0.25">
      <c r="M27" s="8"/>
      <c r="N27" s="8"/>
    </row>
  </sheetData>
  <autoFilter ref="A1:N25"/>
  <pageMargins left="0.7" right="0.7" top="0.75" bottom="0.75" header="0.3" footer="0.3"/>
  <pageSetup orientation="portrait" r:id="rId1"/>
  <ignoredErrors>
    <ignoredError sqref="C13:C14 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F7" sqref="F7"/>
    </sheetView>
  </sheetViews>
  <sheetFormatPr defaultRowHeight="15" x14ac:dyDescent="0.25"/>
  <cols>
    <col min="1" max="1" width="11.5703125" customWidth="1"/>
    <col min="2" max="2" width="10.7109375" customWidth="1"/>
    <col min="11" max="11" width="10.5703125" customWidth="1"/>
  </cols>
  <sheetData>
    <row r="1" spans="1:15" ht="48.75" x14ac:dyDescent="0.25">
      <c r="A1" s="18" t="s">
        <v>0</v>
      </c>
      <c r="B1" s="6" t="s">
        <v>66</v>
      </c>
      <c r="C1" s="20" t="s">
        <v>215</v>
      </c>
      <c r="D1" s="52" t="s">
        <v>70</v>
      </c>
      <c r="E1" s="52" t="s">
        <v>216</v>
      </c>
      <c r="F1" s="46" t="s">
        <v>217</v>
      </c>
      <c r="G1" s="45" t="s">
        <v>71</v>
      </c>
      <c r="H1" s="50" t="s">
        <v>72</v>
      </c>
      <c r="I1" s="21" t="s">
        <v>127</v>
      </c>
      <c r="J1" s="22" t="s">
        <v>79</v>
      </c>
      <c r="K1" s="22" t="s">
        <v>80</v>
      </c>
    </row>
    <row r="2" spans="1:15" x14ac:dyDescent="0.25">
      <c r="A2" s="5" t="s">
        <v>73</v>
      </c>
      <c r="B2" s="6">
        <v>31500</v>
      </c>
      <c r="C2" s="9">
        <f>B2/20</f>
        <v>1575</v>
      </c>
      <c r="D2" s="13">
        <f>(C2*1.07)*15</f>
        <v>25278.75</v>
      </c>
      <c r="E2" s="13">
        <f>(15*472)+D2</f>
        <v>32358.75</v>
      </c>
      <c r="F2" s="47">
        <v>51117</v>
      </c>
      <c r="G2" s="49">
        <f>F2/15*16</f>
        <v>54524.800000000003</v>
      </c>
      <c r="H2" s="51">
        <f>F2/15*20</f>
        <v>68156</v>
      </c>
      <c r="I2" s="10"/>
      <c r="J2" s="11">
        <f>D2/15*16</f>
        <v>26964</v>
      </c>
      <c r="K2" s="11">
        <f>(16*472)+J2</f>
        <v>34516</v>
      </c>
      <c r="L2">
        <v>51117</v>
      </c>
      <c r="M2">
        <v>53553</v>
      </c>
      <c r="N2">
        <f>M2-L2</f>
        <v>2436</v>
      </c>
      <c r="O2">
        <f>N2/L2*100</f>
        <v>4.7655378836786193</v>
      </c>
    </row>
    <row r="3" spans="1:15" x14ac:dyDescent="0.25">
      <c r="A3" s="5" t="s">
        <v>14</v>
      </c>
      <c r="B3" s="6">
        <v>48000</v>
      </c>
      <c r="C3" s="9">
        <f t="shared" ref="C3:C12" si="0">B3/20</f>
        <v>2400</v>
      </c>
      <c r="D3" s="13">
        <f t="shared" ref="D3:D25" si="1">(C3*1.07)*15</f>
        <v>38520</v>
      </c>
      <c r="E3" s="13">
        <f t="shared" ref="E3:E25" si="2">(15*472)+D3</f>
        <v>45600</v>
      </c>
      <c r="F3" s="47">
        <v>67840</v>
      </c>
      <c r="G3" s="49">
        <f>F3/15*16</f>
        <v>72362.666666666672</v>
      </c>
      <c r="H3" s="51">
        <f t="shared" ref="H3:H25" si="3">F3/15*20</f>
        <v>90453.333333333343</v>
      </c>
      <c r="I3" s="10"/>
      <c r="J3" s="11">
        <f t="shared" ref="J3:J25" si="4">D3/15*16</f>
        <v>41088</v>
      </c>
      <c r="K3" s="11">
        <f t="shared" ref="K3:K25" si="5">(16*472)+J3</f>
        <v>48640</v>
      </c>
    </row>
    <row r="4" spans="1:15" x14ac:dyDescent="0.25">
      <c r="A4" s="5" t="s">
        <v>74</v>
      </c>
      <c r="B4" s="6">
        <v>32500</v>
      </c>
      <c r="C4" s="9">
        <f t="shared" si="0"/>
        <v>1625</v>
      </c>
      <c r="D4" s="13">
        <f t="shared" si="1"/>
        <v>26081.25</v>
      </c>
      <c r="E4" s="13">
        <f t="shared" si="2"/>
        <v>33161.25</v>
      </c>
      <c r="F4" s="47">
        <v>50350</v>
      </c>
      <c r="G4" s="49">
        <f t="shared" ref="G4:G25" si="6">F4/15*16</f>
        <v>53706.666666666664</v>
      </c>
      <c r="H4" s="51">
        <f t="shared" si="3"/>
        <v>67133.333333333328</v>
      </c>
      <c r="I4" s="10"/>
      <c r="J4" s="11">
        <f t="shared" si="4"/>
        <v>27820</v>
      </c>
      <c r="K4" s="11">
        <f t="shared" si="5"/>
        <v>35372</v>
      </c>
    </row>
    <row r="5" spans="1:15" x14ac:dyDescent="0.25">
      <c r="A5" s="5" t="s">
        <v>31</v>
      </c>
      <c r="B5" s="6">
        <v>43000</v>
      </c>
      <c r="C5" s="9">
        <f t="shared" si="0"/>
        <v>2150</v>
      </c>
      <c r="D5" s="13">
        <f t="shared" si="1"/>
        <v>34507.5</v>
      </c>
      <c r="E5" s="13">
        <f t="shared" si="2"/>
        <v>41587.5</v>
      </c>
      <c r="F5" s="47">
        <v>62158</v>
      </c>
      <c r="G5" s="49">
        <f t="shared" si="6"/>
        <v>66301.866666666669</v>
      </c>
      <c r="H5" s="51">
        <f t="shared" si="3"/>
        <v>82877.333333333343</v>
      </c>
      <c r="I5" s="10"/>
      <c r="J5" s="11">
        <f t="shared" si="4"/>
        <v>36808</v>
      </c>
      <c r="K5" s="11">
        <f t="shared" si="5"/>
        <v>44360</v>
      </c>
    </row>
    <row r="6" spans="1:15" x14ac:dyDescent="0.25">
      <c r="A6" s="5" t="s">
        <v>15</v>
      </c>
      <c r="B6" s="6">
        <v>55000</v>
      </c>
      <c r="C6" s="9">
        <f t="shared" si="0"/>
        <v>2750</v>
      </c>
      <c r="D6" s="13">
        <f t="shared" si="1"/>
        <v>44137.5</v>
      </c>
      <c r="E6" s="13">
        <f t="shared" si="2"/>
        <v>51217.5</v>
      </c>
      <c r="F6" s="47">
        <v>87100</v>
      </c>
      <c r="G6" s="49">
        <f t="shared" si="6"/>
        <v>92906.666666666672</v>
      </c>
      <c r="H6" s="51">
        <f t="shared" si="3"/>
        <v>116133.33333333334</v>
      </c>
      <c r="I6" s="10"/>
      <c r="J6" s="11">
        <f t="shared" si="4"/>
        <v>47080</v>
      </c>
      <c r="K6" s="11">
        <f t="shared" si="5"/>
        <v>54632</v>
      </c>
    </row>
    <row r="7" spans="1:15" x14ac:dyDescent="0.25">
      <c r="A7" s="5" t="s">
        <v>65</v>
      </c>
      <c r="B7" s="6">
        <v>46500</v>
      </c>
      <c r="C7" s="9">
        <f t="shared" si="0"/>
        <v>2325</v>
      </c>
      <c r="D7" s="13">
        <f t="shared" si="1"/>
        <v>37316.25</v>
      </c>
      <c r="E7" s="13">
        <f t="shared" si="2"/>
        <v>44396.25</v>
      </c>
      <c r="F7" s="47">
        <v>70633</v>
      </c>
      <c r="G7" s="49">
        <f t="shared" si="6"/>
        <v>75341.866666666669</v>
      </c>
      <c r="H7" s="51">
        <f t="shared" si="3"/>
        <v>94177.333333333343</v>
      </c>
      <c r="I7" s="10"/>
      <c r="J7" s="11">
        <f t="shared" si="4"/>
        <v>39804</v>
      </c>
      <c r="K7" s="11">
        <f t="shared" si="5"/>
        <v>47356</v>
      </c>
    </row>
    <row r="8" spans="1:15" x14ac:dyDescent="0.25">
      <c r="A8" s="5" t="s">
        <v>75</v>
      </c>
      <c r="B8" s="6">
        <v>84000</v>
      </c>
      <c r="C8" s="9">
        <f t="shared" si="0"/>
        <v>4200</v>
      </c>
      <c r="D8" s="13">
        <f t="shared" si="1"/>
        <v>67410</v>
      </c>
      <c r="E8" s="13">
        <f t="shared" si="2"/>
        <v>74490</v>
      </c>
      <c r="F8" s="47">
        <v>102958</v>
      </c>
      <c r="G8" s="49">
        <f t="shared" si="6"/>
        <v>109821.86666666667</v>
      </c>
      <c r="H8" s="51">
        <f t="shared" si="3"/>
        <v>137277.33333333334</v>
      </c>
      <c r="I8" s="10"/>
      <c r="J8" s="11">
        <f t="shared" si="4"/>
        <v>71904</v>
      </c>
      <c r="K8" s="11">
        <f t="shared" si="5"/>
        <v>79456</v>
      </c>
    </row>
    <row r="9" spans="1:15" x14ac:dyDescent="0.25">
      <c r="A9" s="5" t="s">
        <v>76</v>
      </c>
      <c r="B9" s="6">
        <v>90000</v>
      </c>
      <c r="C9" s="9">
        <f t="shared" si="0"/>
        <v>4500</v>
      </c>
      <c r="D9" s="13">
        <f t="shared" si="1"/>
        <v>72225</v>
      </c>
      <c r="E9" s="13">
        <f t="shared" si="2"/>
        <v>79305</v>
      </c>
      <c r="F9" s="47">
        <v>116358</v>
      </c>
      <c r="G9" s="49">
        <f t="shared" si="6"/>
        <v>124115.2</v>
      </c>
      <c r="H9" s="51">
        <f t="shared" si="3"/>
        <v>155144</v>
      </c>
      <c r="I9" s="10"/>
      <c r="J9" s="11">
        <f t="shared" si="4"/>
        <v>77040</v>
      </c>
      <c r="K9" s="11">
        <f t="shared" si="5"/>
        <v>84592</v>
      </c>
    </row>
    <row r="10" spans="1:15" x14ac:dyDescent="0.25">
      <c r="A10" s="5" t="s">
        <v>18</v>
      </c>
      <c r="B10" s="6">
        <v>114285</v>
      </c>
      <c r="C10" s="9">
        <f t="shared" si="0"/>
        <v>5714.25</v>
      </c>
      <c r="D10" s="13">
        <f t="shared" si="1"/>
        <v>91713.712500000009</v>
      </c>
      <c r="E10" s="13">
        <f t="shared" si="2"/>
        <v>98793.712500000009</v>
      </c>
      <c r="F10" s="47">
        <v>131879</v>
      </c>
      <c r="G10" s="49">
        <f t="shared" si="6"/>
        <v>140670.93333333332</v>
      </c>
      <c r="H10" s="51">
        <f t="shared" si="3"/>
        <v>175838.66666666666</v>
      </c>
      <c r="I10" s="10"/>
      <c r="J10" s="11">
        <f t="shared" si="4"/>
        <v>97827.96</v>
      </c>
      <c r="K10" s="11">
        <f t="shared" si="5"/>
        <v>105379.96</v>
      </c>
    </row>
    <row r="11" spans="1:15" x14ac:dyDescent="0.25">
      <c r="A11" s="5" t="s">
        <v>77</v>
      </c>
      <c r="B11" s="6">
        <v>72000</v>
      </c>
      <c r="C11" s="9">
        <f t="shared" si="0"/>
        <v>3600</v>
      </c>
      <c r="D11" s="13">
        <f t="shared" si="1"/>
        <v>57780</v>
      </c>
      <c r="E11" s="13">
        <f t="shared" si="2"/>
        <v>64860</v>
      </c>
      <c r="F11" s="47">
        <v>91942</v>
      </c>
      <c r="G11" s="49">
        <f t="shared" si="6"/>
        <v>98071.46666666666</v>
      </c>
      <c r="H11" s="51">
        <f t="shared" si="3"/>
        <v>122589.33333333333</v>
      </c>
      <c r="I11" s="10"/>
      <c r="J11" s="11">
        <f t="shared" si="4"/>
        <v>61632</v>
      </c>
      <c r="K11" s="11">
        <f t="shared" si="5"/>
        <v>69184</v>
      </c>
    </row>
    <row r="12" spans="1:15" x14ac:dyDescent="0.25">
      <c r="A12" s="5" t="s">
        <v>37</v>
      </c>
      <c r="B12" s="6">
        <v>64000</v>
      </c>
      <c r="C12" s="9">
        <f t="shared" si="0"/>
        <v>3200</v>
      </c>
      <c r="D12" s="13">
        <f t="shared" si="1"/>
        <v>51360</v>
      </c>
      <c r="E12" s="13">
        <f t="shared" si="2"/>
        <v>58440</v>
      </c>
      <c r="F12" s="47">
        <v>82450</v>
      </c>
      <c r="G12" s="49">
        <f t="shared" si="6"/>
        <v>87946.666666666672</v>
      </c>
      <c r="H12" s="51">
        <f t="shared" si="3"/>
        <v>109933.33333333334</v>
      </c>
      <c r="I12" s="10"/>
      <c r="J12" s="11">
        <f t="shared" si="4"/>
        <v>54784</v>
      </c>
      <c r="K12" s="11">
        <f t="shared" si="5"/>
        <v>62336</v>
      </c>
    </row>
    <row r="13" spans="1:15" x14ac:dyDescent="0.25">
      <c r="A13" s="5" t="s">
        <v>92</v>
      </c>
      <c r="B13" s="6">
        <v>10500</v>
      </c>
      <c r="C13" s="9">
        <f>B13/15</f>
        <v>700</v>
      </c>
      <c r="D13" s="13">
        <f t="shared" si="1"/>
        <v>11235</v>
      </c>
      <c r="E13" s="13">
        <f t="shared" si="2"/>
        <v>18315</v>
      </c>
      <c r="F13" s="47">
        <v>19600</v>
      </c>
      <c r="G13" s="49">
        <f t="shared" si="6"/>
        <v>20906.666666666668</v>
      </c>
      <c r="H13" s="51">
        <f t="shared" si="3"/>
        <v>26133.333333333336</v>
      </c>
      <c r="I13" s="10"/>
      <c r="J13" s="11">
        <f t="shared" si="4"/>
        <v>11984</v>
      </c>
      <c r="K13" s="11">
        <f t="shared" si="5"/>
        <v>19536</v>
      </c>
    </row>
    <row r="14" spans="1:15" x14ac:dyDescent="0.25">
      <c r="A14" s="5" t="s">
        <v>38</v>
      </c>
      <c r="B14" s="6">
        <v>12500</v>
      </c>
      <c r="C14" s="9">
        <f t="shared" ref="C14:C15" si="7">B14/15</f>
        <v>833.33333333333337</v>
      </c>
      <c r="D14" s="13">
        <f t="shared" si="1"/>
        <v>13375.000000000002</v>
      </c>
      <c r="E14" s="13">
        <f t="shared" si="2"/>
        <v>20455</v>
      </c>
      <c r="F14" s="47">
        <v>20450</v>
      </c>
      <c r="G14" s="49">
        <f t="shared" si="6"/>
        <v>21813.333333333332</v>
      </c>
      <c r="H14" s="51">
        <f t="shared" si="3"/>
        <v>27266.666666666664</v>
      </c>
      <c r="I14" s="10"/>
      <c r="J14" s="11">
        <f t="shared" si="4"/>
        <v>14266.666666666668</v>
      </c>
      <c r="K14" s="11">
        <f t="shared" si="5"/>
        <v>21818.666666666668</v>
      </c>
    </row>
    <row r="15" spans="1:15" x14ac:dyDescent="0.25">
      <c r="A15" s="5" t="s">
        <v>12</v>
      </c>
      <c r="B15" s="6">
        <v>11500</v>
      </c>
      <c r="C15" s="9">
        <f t="shared" si="7"/>
        <v>766.66666666666663</v>
      </c>
      <c r="D15" s="13">
        <f t="shared" si="1"/>
        <v>12305</v>
      </c>
      <c r="E15" s="13">
        <f t="shared" si="2"/>
        <v>19385</v>
      </c>
      <c r="F15" s="47">
        <v>18946</v>
      </c>
      <c r="G15" s="49">
        <f t="shared" si="6"/>
        <v>20209.066666666666</v>
      </c>
      <c r="H15" s="51">
        <f t="shared" si="3"/>
        <v>25261.333333333332</v>
      </c>
      <c r="I15" s="10"/>
      <c r="J15" s="11">
        <f t="shared" si="4"/>
        <v>13125.333333333334</v>
      </c>
      <c r="K15" s="11">
        <f t="shared" si="5"/>
        <v>20677.333333333336</v>
      </c>
    </row>
    <row r="16" spans="1:15" x14ac:dyDescent="0.25">
      <c r="A16" s="5" t="s">
        <v>13</v>
      </c>
      <c r="B16" s="6">
        <v>37000</v>
      </c>
      <c r="C16" s="9">
        <f>B16/20</f>
        <v>1850</v>
      </c>
      <c r="D16" s="13">
        <f t="shared" si="1"/>
        <v>29692.500000000004</v>
      </c>
      <c r="E16" s="13">
        <f t="shared" si="2"/>
        <v>36772.5</v>
      </c>
      <c r="F16" s="47">
        <v>55433</v>
      </c>
      <c r="G16" s="49">
        <f t="shared" si="6"/>
        <v>59128.533333333333</v>
      </c>
      <c r="H16" s="51">
        <f t="shared" si="3"/>
        <v>73910.666666666672</v>
      </c>
      <c r="I16" s="10"/>
      <c r="J16" s="11">
        <f t="shared" si="4"/>
        <v>31672.000000000004</v>
      </c>
      <c r="K16" s="11">
        <f t="shared" si="5"/>
        <v>39224</v>
      </c>
    </row>
    <row r="17" spans="1:11" x14ac:dyDescent="0.25">
      <c r="A17" s="5" t="s">
        <v>32</v>
      </c>
      <c r="B17" s="6">
        <v>30000</v>
      </c>
      <c r="C17" s="9">
        <f t="shared" ref="C17:C25" si="8">B17/20</f>
        <v>1500</v>
      </c>
      <c r="D17" s="13">
        <f t="shared" si="1"/>
        <v>24075</v>
      </c>
      <c r="E17" s="13">
        <f t="shared" si="2"/>
        <v>31155</v>
      </c>
      <c r="F17" s="47">
        <v>42600</v>
      </c>
      <c r="G17" s="49">
        <f t="shared" si="6"/>
        <v>45440</v>
      </c>
      <c r="H17" s="51">
        <f t="shared" si="3"/>
        <v>56800</v>
      </c>
      <c r="I17" s="10"/>
      <c r="J17" s="11">
        <f t="shared" si="4"/>
        <v>25680</v>
      </c>
      <c r="K17" s="11">
        <f t="shared" si="5"/>
        <v>33232</v>
      </c>
    </row>
    <row r="18" spans="1:11" x14ac:dyDescent="0.25">
      <c r="A18" s="5" t="s">
        <v>33</v>
      </c>
      <c r="B18" s="6">
        <v>19000</v>
      </c>
      <c r="C18" s="9">
        <f t="shared" si="8"/>
        <v>950</v>
      </c>
      <c r="D18" s="13">
        <f t="shared" si="1"/>
        <v>15247.500000000002</v>
      </c>
      <c r="E18" s="13">
        <f t="shared" si="2"/>
        <v>22327.5</v>
      </c>
      <c r="F18" s="47">
        <v>27917</v>
      </c>
      <c r="G18" s="49">
        <f t="shared" si="6"/>
        <v>29778.133333333335</v>
      </c>
      <c r="H18" s="51">
        <f t="shared" si="3"/>
        <v>37222.666666666672</v>
      </c>
      <c r="I18" s="10"/>
      <c r="J18" s="11">
        <f t="shared" si="4"/>
        <v>16264.000000000002</v>
      </c>
      <c r="K18" s="11">
        <f t="shared" si="5"/>
        <v>23816</v>
      </c>
    </row>
    <row r="19" spans="1:11" x14ac:dyDescent="0.25">
      <c r="A19" s="5" t="s">
        <v>62</v>
      </c>
      <c r="B19" s="6">
        <v>27000</v>
      </c>
      <c r="C19" s="9">
        <f t="shared" si="8"/>
        <v>1350</v>
      </c>
      <c r="D19" s="13">
        <f t="shared" si="1"/>
        <v>21667.5</v>
      </c>
      <c r="E19" s="13">
        <f t="shared" si="2"/>
        <v>28747.5</v>
      </c>
      <c r="F19" s="47">
        <v>41908</v>
      </c>
      <c r="G19" s="49">
        <f t="shared" si="6"/>
        <v>44701.866666666669</v>
      </c>
      <c r="H19" s="51">
        <f t="shared" si="3"/>
        <v>55877.333333333336</v>
      </c>
      <c r="I19" s="10"/>
      <c r="J19" s="11">
        <f t="shared" si="4"/>
        <v>23112</v>
      </c>
      <c r="K19" s="11">
        <f t="shared" si="5"/>
        <v>30664</v>
      </c>
    </row>
    <row r="20" spans="1:11" x14ac:dyDescent="0.25">
      <c r="A20" s="5" t="s">
        <v>7</v>
      </c>
      <c r="B20" s="6">
        <v>85000</v>
      </c>
      <c r="C20" s="9">
        <f t="shared" si="8"/>
        <v>4250</v>
      </c>
      <c r="D20" s="13">
        <f t="shared" si="1"/>
        <v>68212.5</v>
      </c>
      <c r="E20" s="13">
        <f t="shared" si="2"/>
        <v>75292.5</v>
      </c>
      <c r="F20" s="47">
        <v>116417</v>
      </c>
      <c r="G20" s="49">
        <f t="shared" si="6"/>
        <v>124178.13333333333</v>
      </c>
      <c r="H20" s="51">
        <f t="shared" si="3"/>
        <v>155222.66666666666</v>
      </c>
      <c r="I20" s="10"/>
      <c r="J20" s="11">
        <f t="shared" si="4"/>
        <v>72760</v>
      </c>
      <c r="K20" s="11">
        <f t="shared" si="5"/>
        <v>80312</v>
      </c>
    </row>
    <row r="21" spans="1:11" x14ac:dyDescent="0.25">
      <c r="A21" s="5" t="s">
        <v>21</v>
      </c>
      <c r="B21" s="6">
        <v>60000</v>
      </c>
      <c r="C21" s="9">
        <f t="shared" si="8"/>
        <v>3000</v>
      </c>
      <c r="D21" s="13">
        <f t="shared" si="1"/>
        <v>48150</v>
      </c>
      <c r="E21" s="13">
        <f t="shared" si="2"/>
        <v>55230</v>
      </c>
      <c r="F21" s="47">
        <v>74700</v>
      </c>
      <c r="G21" s="49">
        <f t="shared" si="6"/>
        <v>79680</v>
      </c>
      <c r="H21" s="51">
        <f t="shared" si="3"/>
        <v>99600</v>
      </c>
      <c r="I21" s="10"/>
      <c r="J21" s="11">
        <f t="shared" si="4"/>
        <v>51360</v>
      </c>
      <c r="K21" s="11">
        <f t="shared" si="5"/>
        <v>58912</v>
      </c>
    </row>
    <row r="22" spans="1:11" x14ac:dyDescent="0.25">
      <c r="A22" s="5" t="s">
        <v>26</v>
      </c>
      <c r="B22" s="6">
        <v>51000</v>
      </c>
      <c r="C22" s="9">
        <f t="shared" si="8"/>
        <v>2550</v>
      </c>
      <c r="D22" s="13">
        <f t="shared" si="1"/>
        <v>40927.5</v>
      </c>
      <c r="E22" s="13">
        <f t="shared" si="2"/>
        <v>48007.5</v>
      </c>
      <c r="F22" s="47">
        <v>69743</v>
      </c>
      <c r="G22" s="49">
        <f t="shared" si="6"/>
        <v>74392.53333333334</v>
      </c>
      <c r="H22" s="51">
        <f t="shared" si="3"/>
        <v>92990.666666666672</v>
      </c>
      <c r="I22" s="10"/>
      <c r="J22" s="11">
        <f t="shared" si="4"/>
        <v>43656</v>
      </c>
      <c r="K22" s="11">
        <f t="shared" si="5"/>
        <v>51208</v>
      </c>
    </row>
    <row r="23" spans="1:11" x14ac:dyDescent="0.25">
      <c r="A23" s="5" t="s">
        <v>22</v>
      </c>
      <c r="B23" s="6">
        <v>54000</v>
      </c>
      <c r="C23" s="9">
        <f t="shared" si="8"/>
        <v>2700</v>
      </c>
      <c r="D23" s="13">
        <f t="shared" si="1"/>
        <v>43335</v>
      </c>
      <c r="E23" s="13">
        <f t="shared" si="2"/>
        <v>50415</v>
      </c>
      <c r="F23" s="47">
        <v>78798</v>
      </c>
      <c r="G23" s="49">
        <f t="shared" si="6"/>
        <v>84051.199999999997</v>
      </c>
      <c r="H23" s="51">
        <f t="shared" si="3"/>
        <v>105064</v>
      </c>
      <c r="I23" s="10"/>
      <c r="J23" s="11">
        <f t="shared" si="4"/>
        <v>46224</v>
      </c>
      <c r="K23" s="11">
        <f t="shared" si="5"/>
        <v>53776</v>
      </c>
    </row>
    <row r="24" spans="1:11" x14ac:dyDescent="0.25">
      <c r="A24" s="5" t="s">
        <v>39</v>
      </c>
      <c r="B24" s="6">
        <v>66000</v>
      </c>
      <c r="C24" s="9">
        <f t="shared" si="8"/>
        <v>3300</v>
      </c>
      <c r="D24" s="13">
        <f t="shared" si="1"/>
        <v>52965</v>
      </c>
      <c r="E24" s="13">
        <f t="shared" si="2"/>
        <v>60045</v>
      </c>
      <c r="F24" s="47">
        <v>86758</v>
      </c>
      <c r="G24" s="49">
        <f t="shared" si="6"/>
        <v>92541.866666666669</v>
      </c>
      <c r="H24" s="51">
        <f t="shared" si="3"/>
        <v>115677.33333333334</v>
      </c>
      <c r="I24" s="10"/>
      <c r="J24" s="11">
        <f t="shared" si="4"/>
        <v>56496</v>
      </c>
      <c r="K24" s="11">
        <f t="shared" si="5"/>
        <v>64048</v>
      </c>
    </row>
    <row r="25" spans="1:11" x14ac:dyDescent="0.25">
      <c r="A25" s="5" t="s">
        <v>78</v>
      </c>
      <c r="B25" s="6">
        <v>71000</v>
      </c>
      <c r="C25" s="9">
        <f t="shared" si="8"/>
        <v>3550</v>
      </c>
      <c r="D25" s="13">
        <f t="shared" si="1"/>
        <v>56977.5</v>
      </c>
      <c r="E25" s="13">
        <f t="shared" si="2"/>
        <v>64057.5</v>
      </c>
      <c r="F25" s="47">
        <v>99234</v>
      </c>
      <c r="G25" s="49">
        <f t="shared" si="6"/>
        <v>105849.60000000001</v>
      </c>
      <c r="H25" s="51">
        <f t="shared" si="3"/>
        <v>132312</v>
      </c>
      <c r="I25" s="10"/>
      <c r="J25" s="11">
        <f t="shared" si="4"/>
        <v>60776</v>
      </c>
      <c r="K25" s="11">
        <f t="shared" si="5"/>
        <v>68328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7" sqref="F7"/>
    </sheetView>
  </sheetViews>
  <sheetFormatPr defaultRowHeight="15" x14ac:dyDescent="0.25"/>
  <cols>
    <col min="1" max="1" width="11.7109375" customWidth="1"/>
    <col min="9" max="9" width="10.7109375" customWidth="1"/>
    <col min="10" max="10" width="10" customWidth="1"/>
    <col min="11" max="11" width="11" customWidth="1"/>
  </cols>
  <sheetData>
    <row r="1" spans="1:13" ht="48.75" x14ac:dyDescent="0.25">
      <c r="A1" s="18" t="s">
        <v>0</v>
      </c>
      <c r="B1" s="6" t="s">
        <v>66</v>
      </c>
      <c r="C1" s="20" t="s">
        <v>215</v>
      </c>
      <c r="D1" s="52" t="s">
        <v>70</v>
      </c>
      <c r="E1" s="52" t="s">
        <v>216</v>
      </c>
      <c r="F1" s="46" t="s">
        <v>217</v>
      </c>
      <c r="G1" s="45" t="s">
        <v>71</v>
      </c>
      <c r="H1" s="50" t="s">
        <v>72</v>
      </c>
      <c r="I1" s="21" t="s">
        <v>274</v>
      </c>
      <c r="J1" s="22" t="s">
        <v>79</v>
      </c>
      <c r="K1" s="22" t="s">
        <v>80</v>
      </c>
    </row>
    <row r="2" spans="1:13" x14ac:dyDescent="0.25">
      <c r="A2" s="5" t="s">
        <v>73</v>
      </c>
      <c r="B2" s="6">
        <v>31500</v>
      </c>
      <c r="C2" s="9">
        <f>B2/20</f>
        <v>1575</v>
      </c>
      <c r="D2" s="13">
        <f>(C2*1.07)*15</f>
        <v>25278.75</v>
      </c>
      <c r="E2" s="13">
        <f>(15*472)+D2</f>
        <v>32358.75</v>
      </c>
      <c r="F2" s="47">
        <v>51817</v>
      </c>
      <c r="G2" s="49">
        <f>F2/15*16</f>
        <v>55271.466666666667</v>
      </c>
      <c r="H2" s="51">
        <f>F2/15*20</f>
        <v>69089.333333333328</v>
      </c>
      <c r="I2" s="10"/>
      <c r="J2" s="11">
        <f>D2/15*16</f>
        <v>26964</v>
      </c>
      <c r="K2" s="11">
        <f>(16*478)+J2</f>
        <v>34612</v>
      </c>
    </row>
    <row r="3" spans="1:13" x14ac:dyDescent="0.25">
      <c r="A3" s="5" t="s">
        <v>14</v>
      </c>
      <c r="B3" s="6">
        <v>48000</v>
      </c>
      <c r="C3" s="9">
        <f t="shared" ref="C3:C12" si="0">B3/20</f>
        <v>2400</v>
      </c>
      <c r="D3" s="13">
        <f t="shared" ref="D3:D25" si="1">(C3*1.07)*15</f>
        <v>38520</v>
      </c>
      <c r="E3" s="13">
        <f t="shared" ref="E3:E25" si="2">(15*472)+D3</f>
        <v>45600</v>
      </c>
      <c r="F3" s="47">
        <v>68833</v>
      </c>
      <c r="G3" s="49">
        <f>F3/15*16</f>
        <v>73421.866666666669</v>
      </c>
      <c r="H3" s="51">
        <f t="shared" ref="H3:H25" si="3">F3/15*20</f>
        <v>91777.333333333343</v>
      </c>
      <c r="I3" s="10"/>
      <c r="J3" s="11">
        <f t="shared" ref="J3:J25" si="4">D3/15*16</f>
        <v>41088</v>
      </c>
      <c r="K3" s="11">
        <f>(16*478)+J3</f>
        <v>48736</v>
      </c>
    </row>
    <row r="4" spans="1:13" x14ac:dyDescent="0.25">
      <c r="A4" s="5" t="s">
        <v>74</v>
      </c>
      <c r="B4" s="6">
        <v>32500</v>
      </c>
      <c r="C4" s="9">
        <f t="shared" si="0"/>
        <v>1625</v>
      </c>
      <c r="D4" s="13">
        <f t="shared" si="1"/>
        <v>26081.25</v>
      </c>
      <c r="E4" s="13">
        <f t="shared" si="2"/>
        <v>33161.25</v>
      </c>
      <c r="F4" s="47">
        <v>51050</v>
      </c>
      <c r="G4" s="49">
        <f t="shared" ref="G4:G25" si="5">F4/15*16</f>
        <v>54453.333333333336</v>
      </c>
      <c r="H4" s="51">
        <f t="shared" si="3"/>
        <v>68066.666666666672</v>
      </c>
      <c r="I4" s="10"/>
      <c r="J4" s="11">
        <f t="shared" si="4"/>
        <v>27820</v>
      </c>
      <c r="K4" s="11">
        <f>(16*478)+J4</f>
        <v>35468</v>
      </c>
    </row>
    <row r="5" spans="1:13" x14ac:dyDescent="0.25">
      <c r="A5" s="5" t="s">
        <v>31</v>
      </c>
      <c r="B5" s="6">
        <v>43000</v>
      </c>
      <c r="C5" s="9">
        <f t="shared" si="0"/>
        <v>2150</v>
      </c>
      <c r="D5" s="13">
        <f t="shared" si="1"/>
        <v>34507.5</v>
      </c>
      <c r="E5" s="13">
        <f t="shared" si="2"/>
        <v>41587.5</v>
      </c>
      <c r="F5" s="47">
        <v>62917</v>
      </c>
      <c r="G5" s="49">
        <f t="shared" si="5"/>
        <v>67111.46666666666</v>
      </c>
      <c r="H5" s="51">
        <f t="shared" si="3"/>
        <v>83889.333333333328</v>
      </c>
      <c r="I5" s="10"/>
      <c r="J5" s="11">
        <f t="shared" si="4"/>
        <v>36808</v>
      </c>
      <c r="K5" s="11">
        <f>(16*478)+J5</f>
        <v>44456</v>
      </c>
    </row>
    <row r="6" spans="1:13" x14ac:dyDescent="0.25">
      <c r="A6" s="5" t="s">
        <v>15</v>
      </c>
      <c r="B6" s="6">
        <v>55000</v>
      </c>
      <c r="C6" s="9">
        <f t="shared" si="0"/>
        <v>2750</v>
      </c>
      <c r="D6" s="13">
        <f t="shared" si="1"/>
        <v>44137.5</v>
      </c>
      <c r="E6" s="13">
        <f t="shared" si="2"/>
        <v>51217.5</v>
      </c>
      <c r="F6" s="47">
        <v>88150</v>
      </c>
      <c r="G6" s="49">
        <f t="shared" si="5"/>
        <v>94026.666666666672</v>
      </c>
      <c r="H6" s="51">
        <f t="shared" si="3"/>
        <v>117533.33333333334</v>
      </c>
      <c r="I6" s="10"/>
      <c r="J6" s="11">
        <f t="shared" si="4"/>
        <v>47080</v>
      </c>
      <c r="K6" s="11">
        <f>(16*478)+J6</f>
        <v>54728</v>
      </c>
    </row>
    <row r="7" spans="1:13" x14ac:dyDescent="0.25">
      <c r="A7" s="5" t="s">
        <v>65</v>
      </c>
      <c r="B7" s="6">
        <v>46500</v>
      </c>
      <c r="C7" s="9">
        <f t="shared" si="0"/>
        <v>2325</v>
      </c>
      <c r="D7" s="13">
        <f t="shared" si="1"/>
        <v>37316.25</v>
      </c>
      <c r="E7" s="13">
        <f t="shared" si="2"/>
        <v>44396.25</v>
      </c>
      <c r="F7" s="47">
        <v>71683</v>
      </c>
      <c r="G7" s="49">
        <f t="shared" si="5"/>
        <v>76461.866666666669</v>
      </c>
      <c r="H7" s="51">
        <f t="shared" si="3"/>
        <v>95577.333333333343</v>
      </c>
      <c r="I7" s="10"/>
      <c r="J7" s="11">
        <f t="shared" si="4"/>
        <v>39804</v>
      </c>
      <c r="K7" s="11">
        <f t="shared" ref="K7:K25" si="6">(16*478)+J7</f>
        <v>47452</v>
      </c>
    </row>
    <row r="8" spans="1:13" x14ac:dyDescent="0.25">
      <c r="A8" s="5" t="s">
        <v>75</v>
      </c>
      <c r="B8" s="6">
        <v>84000</v>
      </c>
      <c r="C8" s="9">
        <f t="shared" si="0"/>
        <v>4200</v>
      </c>
      <c r="D8" s="13">
        <f t="shared" si="1"/>
        <v>67410</v>
      </c>
      <c r="E8" s="13">
        <f t="shared" si="2"/>
        <v>74490</v>
      </c>
      <c r="F8" s="47">
        <v>104417</v>
      </c>
      <c r="G8" s="49">
        <f t="shared" si="5"/>
        <v>111378.13333333333</v>
      </c>
      <c r="H8" s="51">
        <f t="shared" si="3"/>
        <v>139222.66666666666</v>
      </c>
      <c r="I8" s="10"/>
      <c r="J8" s="11">
        <f t="shared" si="4"/>
        <v>71904</v>
      </c>
      <c r="K8" s="11">
        <f t="shared" si="6"/>
        <v>79552</v>
      </c>
    </row>
    <row r="9" spans="1:13" x14ac:dyDescent="0.25">
      <c r="A9" s="5" t="s">
        <v>76</v>
      </c>
      <c r="B9" s="6">
        <v>90000</v>
      </c>
      <c r="C9" s="9">
        <f t="shared" si="0"/>
        <v>4500</v>
      </c>
      <c r="D9" s="13">
        <f t="shared" si="1"/>
        <v>72225</v>
      </c>
      <c r="E9" s="13">
        <f t="shared" si="2"/>
        <v>79305</v>
      </c>
      <c r="F9" s="47">
        <v>118050</v>
      </c>
      <c r="G9" s="49">
        <f t="shared" si="5"/>
        <v>125920</v>
      </c>
      <c r="H9" s="51">
        <f t="shared" si="3"/>
        <v>157400</v>
      </c>
      <c r="I9" s="10"/>
      <c r="J9" s="11">
        <f t="shared" si="4"/>
        <v>77040</v>
      </c>
      <c r="K9" s="11">
        <f t="shared" si="6"/>
        <v>84688</v>
      </c>
    </row>
    <row r="10" spans="1:13" x14ac:dyDescent="0.25">
      <c r="A10" s="5" t="s">
        <v>18</v>
      </c>
      <c r="B10" s="6">
        <v>114285</v>
      </c>
      <c r="C10" s="9">
        <f t="shared" si="0"/>
        <v>5714.25</v>
      </c>
      <c r="D10" s="13">
        <f t="shared" si="1"/>
        <v>91713.712500000009</v>
      </c>
      <c r="E10" s="13">
        <f t="shared" si="2"/>
        <v>98793.712500000009</v>
      </c>
      <c r="F10" s="47">
        <v>133775</v>
      </c>
      <c r="G10" s="49">
        <f t="shared" si="5"/>
        <v>142693.33333333334</v>
      </c>
      <c r="H10" s="51">
        <f t="shared" si="3"/>
        <v>178366.66666666669</v>
      </c>
      <c r="I10" s="10">
        <f>F10/15*21</f>
        <v>187285</v>
      </c>
      <c r="J10" s="11">
        <f t="shared" si="4"/>
        <v>97827.96</v>
      </c>
      <c r="K10" s="11">
        <f t="shared" si="6"/>
        <v>105475.96</v>
      </c>
    </row>
    <row r="11" spans="1:13" x14ac:dyDescent="0.25">
      <c r="A11" s="5" t="s">
        <v>77</v>
      </c>
      <c r="B11" s="6">
        <v>72000</v>
      </c>
      <c r="C11" s="9">
        <f t="shared" si="0"/>
        <v>3600</v>
      </c>
      <c r="D11" s="13">
        <f t="shared" si="1"/>
        <v>57780</v>
      </c>
      <c r="E11" s="13">
        <f t="shared" si="2"/>
        <v>64860</v>
      </c>
      <c r="F11" s="47">
        <v>93254</v>
      </c>
      <c r="G11" s="49">
        <f t="shared" si="5"/>
        <v>99470.933333333334</v>
      </c>
      <c r="H11" s="51">
        <f t="shared" si="3"/>
        <v>124338.66666666667</v>
      </c>
      <c r="I11" s="10"/>
      <c r="J11" s="11">
        <f t="shared" si="4"/>
        <v>61632</v>
      </c>
      <c r="K11" s="11">
        <f t="shared" si="6"/>
        <v>69280</v>
      </c>
    </row>
    <row r="12" spans="1:13" x14ac:dyDescent="0.25">
      <c r="A12" s="5" t="s">
        <v>37</v>
      </c>
      <c r="B12" s="6">
        <v>64000</v>
      </c>
      <c r="C12" s="9">
        <f t="shared" si="0"/>
        <v>3200</v>
      </c>
      <c r="D12" s="13">
        <f t="shared" si="1"/>
        <v>51360</v>
      </c>
      <c r="E12" s="13">
        <f t="shared" si="2"/>
        <v>58440</v>
      </c>
      <c r="F12" s="47">
        <v>83617</v>
      </c>
      <c r="G12" s="49">
        <f t="shared" si="5"/>
        <v>89191.46666666666</v>
      </c>
      <c r="H12" s="51">
        <f t="shared" si="3"/>
        <v>111489.33333333333</v>
      </c>
      <c r="I12" s="10"/>
      <c r="J12" s="11">
        <f t="shared" si="4"/>
        <v>54784</v>
      </c>
      <c r="K12" s="11">
        <f t="shared" si="6"/>
        <v>62432</v>
      </c>
    </row>
    <row r="13" spans="1:13" x14ac:dyDescent="0.25">
      <c r="A13" s="5" t="s">
        <v>92</v>
      </c>
      <c r="B13" s="6">
        <v>10500</v>
      </c>
      <c r="C13" s="9">
        <f>B13/15</f>
        <v>700</v>
      </c>
      <c r="D13" s="13">
        <f t="shared" si="1"/>
        <v>11235</v>
      </c>
      <c r="E13" s="13">
        <f t="shared" si="2"/>
        <v>18315</v>
      </c>
      <c r="F13" s="47">
        <v>19858</v>
      </c>
      <c r="G13" s="49">
        <f t="shared" si="5"/>
        <v>21181.866666666665</v>
      </c>
      <c r="H13" s="51">
        <f t="shared" si="3"/>
        <v>26477.333333333332</v>
      </c>
      <c r="I13" s="10"/>
      <c r="J13" s="11">
        <f t="shared" si="4"/>
        <v>11984</v>
      </c>
      <c r="K13" s="11">
        <f t="shared" si="6"/>
        <v>19632</v>
      </c>
      <c r="L13" s="47">
        <v>19858</v>
      </c>
      <c r="M13">
        <f>L13/15*9</f>
        <v>11914.8</v>
      </c>
    </row>
    <row r="14" spans="1:13" x14ac:dyDescent="0.25">
      <c r="A14" s="5" t="s">
        <v>38</v>
      </c>
      <c r="B14" s="6">
        <v>12500</v>
      </c>
      <c r="C14" s="9">
        <f t="shared" ref="C14:C15" si="7">B14/15</f>
        <v>833.33333333333337</v>
      </c>
      <c r="D14" s="13">
        <f t="shared" si="1"/>
        <v>13375.000000000002</v>
      </c>
      <c r="E14" s="13">
        <f t="shared" si="2"/>
        <v>20455</v>
      </c>
      <c r="F14" s="47">
        <v>20667</v>
      </c>
      <c r="G14" s="49">
        <f t="shared" si="5"/>
        <v>22044.799999999999</v>
      </c>
      <c r="H14" s="51">
        <f t="shared" si="3"/>
        <v>27556</v>
      </c>
      <c r="I14" s="10"/>
      <c r="J14" s="11">
        <f t="shared" si="4"/>
        <v>14266.666666666668</v>
      </c>
      <c r="K14" s="11">
        <f t="shared" si="6"/>
        <v>21914.666666666668</v>
      </c>
    </row>
    <row r="15" spans="1:13" x14ac:dyDescent="0.25">
      <c r="A15" s="5" t="s">
        <v>12</v>
      </c>
      <c r="B15" s="6">
        <v>11500</v>
      </c>
      <c r="C15" s="9">
        <f t="shared" si="7"/>
        <v>766.66666666666663</v>
      </c>
      <c r="D15" s="13">
        <f t="shared" si="1"/>
        <v>12305</v>
      </c>
      <c r="E15" s="13">
        <f t="shared" si="2"/>
        <v>19385</v>
      </c>
      <c r="F15" s="47">
        <v>19092</v>
      </c>
      <c r="G15" s="49">
        <f t="shared" si="5"/>
        <v>20364.8</v>
      </c>
      <c r="H15" s="51">
        <f t="shared" si="3"/>
        <v>25456</v>
      </c>
      <c r="I15" s="10"/>
      <c r="J15" s="11">
        <f t="shared" si="4"/>
        <v>13125.333333333334</v>
      </c>
      <c r="K15" s="11">
        <f t="shared" si="6"/>
        <v>20773.333333333336</v>
      </c>
    </row>
    <row r="16" spans="1:13" x14ac:dyDescent="0.25">
      <c r="A16" s="5" t="s">
        <v>13</v>
      </c>
      <c r="B16" s="6">
        <v>37000</v>
      </c>
      <c r="C16" s="9">
        <f>B16/20</f>
        <v>1850</v>
      </c>
      <c r="D16" s="13">
        <f t="shared" si="1"/>
        <v>29692.500000000004</v>
      </c>
      <c r="E16" s="13">
        <f t="shared" si="2"/>
        <v>36772.5</v>
      </c>
      <c r="F16" s="47">
        <v>56075</v>
      </c>
      <c r="G16" s="49">
        <f t="shared" si="5"/>
        <v>59813.333333333336</v>
      </c>
      <c r="H16" s="51">
        <f t="shared" si="3"/>
        <v>74766.666666666672</v>
      </c>
      <c r="I16" s="10"/>
      <c r="J16" s="11">
        <f t="shared" si="4"/>
        <v>31672.000000000004</v>
      </c>
      <c r="K16" s="11">
        <f t="shared" si="6"/>
        <v>39320</v>
      </c>
    </row>
    <row r="17" spans="1:11" x14ac:dyDescent="0.25">
      <c r="A17" s="5" t="s">
        <v>32</v>
      </c>
      <c r="B17" s="6">
        <v>30000</v>
      </c>
      <c r="C17" s="9">
        <f t="shared" ref="C17:C25" si="8">B17/20</f>
        <v>1500</v>
      </c>
      <c r="D17" s="13">
        <f t="shared" si="1"/>
        <v>24075</v>
      </c>
      <c r="E17" s="13">
        <f t="shared" si="2"/>
        <v>31155</v>
      </c>
      <c r="F17" s="47">
        <v>43078</v>
      </c>
      <c r="G17" s="49">
        <f t="shared" si="5"/>
        <v>45949.866666666669</v>
      </c>
      <c r="H17" s="51">
        <f t="shared" si="3"/>
        <v>57437.333333333336</v>
      </c>
      <c r="I17" s="10"/>
      <c r="J17" s="11">
        <f t="shared" si="4"/>
        <v>25680</v>
      </c>
      <c r="K17" s="11">
        <f t="shared" si="6"/>
        <v>33328</v>
      </c>
    </row>
    <row r="18" spans="1:11" x14ac:dyDescent="0.25">
      <c r="A18" s="5" t="s">
        <v>33</v>
      </c>
      <c r="B18" s="6">
        <v>19000</v>
      </c>
      <c r="C18" s="9">
        <f t="shared" si="8"/>
        <v>950</v>
      </c>
      <c r="D18" s="13">
        <f t="shared" si="1"/>
        <v>15247.500000000002</v>
      </c>
      <c r="E18" s="13">
        <f t="shared" si="2"/>
        <v>22327.5</v>
      </c>
      <c r="F18" s="47">
        <v>28238</v>
      </c>
      <c r="G18" s="49">
        <f t="shared" si="5"/>
        <v>30120.533333333333</v>
      </c>
      <c r="H18" s="51">
        <f t="shared" si="3"/>
        <v>37650.666666666664</v>
      </c>
      <c r="I18" s="10"/>
      <c r="J18" s="11">
        <f t="shared" si="4"/>
        <v>16264.000000000002</v>
      </c>
      <c r="K18" s="11">
        <f t="shared" si="6"/>
        <v>23912</v>
      </c>
    </row>
    <row r="19" spans="1:11" x14ac:dyDescent="0.25">
      <c r="A19" s="5" t="s">
        <v>62</v>
      </c>
      <c r="B19" s="6">
        <v>27000</v>
      </c>
      <c r="C19" s="9">
        <f t="shared" si="8"/>
        <v>1350</v>
      </c>
      <c r="D19" s="13">
        <f t="shared" si="1"/>
        <v>21667.5</v>
      </c>
      <c r="E19" s="13">
        <f t="shared" si="2"/>
        <v>28747.5</v>
      </c>
      <c r="F19" s="47">
        <v>42433</v>
      </c>
      <c r="G19" s="49">
        <f t="shared" si="5"/>
        <v>45261.866666666669</v>
      </c>
      <c r="H19" s="51">
        <f t="shared" si="3"/>
        <v>56577.333333333336</v>
      </c>
      <c r="I19" s="10"/>
      <c r="J19" s="11">
        <f t="shared" si="4"/>
        <v>23112</v>
      </c>
      <c r="K19" s="11">
        <f t="shared" si="6"/>
        <v>30760</v>
      </c>
    </row>
    <row r="20" spans="1:11" x14ac:dyDescent="0.25">
      <c r="A20" s="5" t="s">
        <v>7</v>
      </c>
      <c r="B20" s="6">
        <v>85000</v>
      </c>
      <c r="C20" s="9">
        <f t="shared" si="8"/>
        <v>4250</v>
      </c>
      <c r="D20" s="13">
        <f t="shared" si="1"/>
        <v>68212.5</v>
      </c>
      <c r="E20" s="13">
        <f t="shared" si="2"/>
        <v>75292.5</v>
      </c>
      <c r="F20" s="47">
        <v>118167</v>
      </c>
      <c r="G20" s="49">
        <f t="shared" si="5"/>
        <v>126044.8</v>
      </c>
      <c r="H20" s="51">
        <f t="shared" si="3"/>
        <v>157556</v>
      </c>
      <c r="I20" s="10"/>
      <c r="J20" s="11">
        <f t="shared" si="4"/>
        <v>72760</v>
      </c>
      <c r="K20" s="11">
        <f t="shared" si="6"/>
        <v>80408</v>
      </c>
    </row>
    <row r="21" spans="1:11" x14ac:dyDescent="0.25">
      <c r="A21" s="5" t="s">
        <v>21</v>
      </c>
      <c r="B21" s="6">
        <v>60000</v>
      </c>
      <c r="C21" s="9">
        <f t="shared" si="8"/>
        <v>3000</v>
      </c>
      <c r="D21" s="13">
        <f t="shared" si="1"/>
        <v>48150</v>
      </c>
      <c r="E21" s="13">
        <f t="shared" si="2"/>
        <v>55230</v>
      </c>
      <c r="F21" s="47">
        <v>75750</v>
      </c>
      <c r="G21" s="49">
        <f t="shared" si="5"/>
        <v>80800</v>
      </c>
      <c r="H21" s="51">
        <f t="shared" si="3"/>
        <v>101000</v>
      </c>
      <c r="I21" s="10">
        <f>F21/15*27</f>
        <v>136350</v>
      </c>
      <c r="J21" s="11">
        <f t="shared" si="4"/>
        <v>51360</v>
      </c>
      <c r="K21" s="11">
        <f t="shared" si="6"/>
        <v>59008</v>
      </c>
    </row>
    <row r="22" spans="1:11" x14ac:dyDescent="0.25">
      <c r="A22" s="5" t="s">
        <v>26</v>
      </c>
      <c r="B22" s="6">
        <v>51000</v>
      </c>
      <c r="C22" s="9">
        <f t="shared" si="8"/>
        <v>2550</v>
      </c>
      <c r="D22" s="13">
        <f t="shared" si="1"/>
        <v>40927.5</v>
      </c>
      <c r="E22" s="13">
        <f t="shared" si="2"/>
        <v>48007.5</v>
      </c>
      <c r="F22" s="47">
        <v>70478</v>
      </c>
      <c r="G22" s="49">
        <f t="shared" si="5"/>
        <v>75176.53333333334</v>
      </c>
      <c r="H22" s="51">
        <f t="shared" si="3"/>
        <v>93970.666666666672</v>
      </c>
      <c r="I22" s="10"/>
      <c r="J22" s="11">
        <f t="shared" si="4"/>
        <v>43656</v>
      </c>
      <c r="K22" s="11">
        <f t="shared" si="6"/>
        <v>51304</v>
      </c>
    </row>
    <row r="23" spans="1:11" x14ac:dyDescent="0.25">
      <c r="A23" s="5" t="s">
        <v>22</v>
      </c>
      <c r="B23" s="6">
        <v>54000</v>
      </c>
      <c r="C23" s="9">
        <f t="shared" si="8"/>
        <v>2700</v>
      </c>
      <c r="D23" s="13">
        <f t="shared" si="1"/>
        <v>43335</v>
      </c>
      <c r="E23" s="13">
        <f t="shared" si="2"/>
        <v>50415</v>
      </c>
      <c r="F23" s="47">
        <v>79629</v>
      </c>
      <c r="G23" s="49">
        <f t="shared" si="5"/>
        <v>84937.600000000006</v>
      </c>
      <c r="H23" s="51">
        <f t="shared" si="3"/>
        <v>106172</v>
      </c>
      <c r="I23" s="10"/>
      <c r="J23" s="11">
        <f t="shared" si="4"/>
        <v>46224</v>
      </c>
      <c r="K23" s="11">
        <f t="shared" si="6"/>
        <v>53872</v>
      </c>
    </row>
    <row r="24" spans="1:11" x14ac:dyDescent="0.25">
      <c r="A24" s="5" t="s">
        <v>39</v>
      </c>
      <c r="B24" s="6">
        <v>66000</v>
      </c>
      <c r="C24" s="9">
        <f t="shared" si="8"/>
        <v>3300</v>
      </c>
      <c r="D24" s="13">
        <f t="shared" si="1"/>
        <v>52965</v>
      </c>
      <c r="E24" s="13">
        <f t="shared" si="2"/>
        <v>60045</v>
      </c>
      <c r="F24" s="47">
        <v>87983</v>
      </c>
      <c r="G24" s="49">
        <f t="shared" si="5"/>
        <v>93848.53333333334</v>
      </c>
      <c r="H24" s="51">
        <f t="shared" si="3"/>
        <v>117310.66666666667</v>
      </c>
      <c r="I24" s="10"/>
      <c r="J24" s="11">
        <f t="shared" si="4"/>
        <v>56496</v>
      </c>
      <c r="K24" s="11">
        <f t="shared" si="6"/>
        <v>64144</v>
      </c>
    </row>
    <row r="25" spans="1:11" x14ac:dyDescent="0.25">
      <c r="A25" s="5" t="s">
        <v>78</v>
      </c>
      <c r="B25" s="6">
        <v>71000</v>
      </c>
      <c r="C25" s="9">
        <f t="shared" si="8"/>
        <v>3550</v>
      </c>
      <c r="D25" s="13">
        <f t="shared" si="1"/>
        <v>56977.5</v>
      </c>
      <c r="E25" s="13">
        <f t="shared" si="2"/>
        <v>64057.5</v>
      </c>
      <c r="F25" s="47">
        <v>100459</v>
      </c>
      <c r="G25" s="49">
        <f t="shared" si="5"/>
        <v>107156.26666666666</v>
      </c>
      <c r="H25" s="51">
        <f t="shared" si="3"/>
        <v>133945.33333333331</v>
      </c>
      <c r="I25" s="10"/>
      <c r="J25" s="11">
        <f t="shared" si="4"/>
        <v>60776</v>
      </c>
      <c r="K25" s="11">
        <f t="shared" si="6"/>
        <v>68424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4"/>
  <sheetViews>
    <sheetView topLeftCell="A1058" zoomScaleNormal="100" workbookViewId="0">
      <selection activeCell="O474" sqref="O474"/>
    </sheetView>
  </sheetViews>
  <sheetFormatPr defaultRowHeight="15.75" x14ac:dyDescent="0.25"/>
  <cols>
    <col min="1" max="1" width="6.140625" style="239" customWidth="1"/>
    <col min="2" max="2" width="14.140625" style="239" customWidth="1"/>
    <col min="3" max="3" width="10" style="239" customWidth="1"/>
    <col min="4" max="4" width="11.5703125" style="239" customWidth="1"/>
    <col min="5" max="5" width="9.42578125" style="239" customWidth="1"/>
    <col min="6" max="6" width="11.28515625" style="239" customWidth="1"/>
    <col min="7" max="7" width="9.140625" style="239" customWidth="1"/>
    <col min="8" max="8" width="8.140625" style="239" customWidth="1"/>
    <col min="9" max="9" width="8" style="239" customWidth="1"/>
    <col min="10" max="10" width="11.7109375" style="239" customWidth="1"/>
    <col min="11" max="11" width="9.7109375" style="239" customWidth="1"/>
    <col min="12" max="12" width="9.42578125" style="239" customWidth="1"/>
    <col min="13" max="13" width="15.5703125" style="239" customWidth="1"/>
    <col min="14" max="15" width="9.140625" style="241"/>
    <col min="16" max="16" width="9.7109375" style="241" customWidth="1"/>
    <col min="17" max="18" width="9.140625" style="241"/>
    <col min="19" max="16384" width="9.140625" style="239"/>
  </cols>
  <sheetData>
    <row r="1" spans="1:13" ht="18.75" x14ac:dyDescent="0.3">
      <c r="A1" s="242"/>
      <c r="B1" s="243" t="s">
        <v>649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3" ht="63" x14ac:dyDescent="0.25">
      <c r="A2" s="248" t="s">
        <v>765</v>
      </c>
      <c r="B2" s="245" t="s">
        <v>0</v>
      </c>
      <c r="C2" s="245" t="s">
        <v>426</v>
      </c>
      <c r="D2" s="245" t="s">
        <v>341</v>
      </c>
      <c r="E2" s="245" t="s">
        <v>345</v>
      </c>
      <c r="F2" s="245" t="s">
        <v>342</v>
      </c>
      <c r="G2" s="245" t="s">
        <v>348</v>
      </c>
      <c r="H2" s="247" t="s">
        <v>343</v>
      </c>
      <c r="I2" s="245" t="s">
        <v>272</v>
      </c>
      <c r="J2" s="245" t="s">
        <v>554</v>
      </c>
      <c r="K2" s="245" t="s">
        <v>598</v>
      </c>
      <c r="L2" s="245" t="s">
        <v>599</v>
      </c>
      <c r="M2" s="305" t="s">
        <v>6</v>
      </c>
    </row>
    <row r="3" spans="1:13" x14ac:dyDescent="0.25">
      <c r="A3" s="252">
        <v>1</v>
      </c>
      <c r="B3" s="252" t="s">
        <v>14</v>
      </c>
      <c r="C3" s="252">
        <v>20</v>
      </c>
      <c r="D3" s="252" t="s">
        <v>594</v>
      </c>
      <c r="E3" s="252">
        <v>0</v>
      </c>
      <c r="F3" s="252">
        <v>1422</v>
      </c>
      <c r="G3" s="252">
        <v>4480</v>
      </c>
      <c r="H3" s="253">
        <v>4435</v>
      </c>
      <c r="I3" s="252">
        <f t="shared" ref="I3:I34" si="0">E3*F3</f>
        <v>0</v>
      </c>
      <c r="J3" s="254">
        <v>48617</v>
      </c>
      <c r="K3" s="254">
        <v>0</v>
      </c>
      <c r="L3" s="254">
        <f t="shared" ref="L3:L26" si="1">I3+J3+K3</f>
        <v>48617</v>
      </c>
      <c r="M3" s="306" t="s">
        <v>40</v>
      </c>
    </row>
    <row r="4" spans="1:13" x14ac:dyDescent="0.25">
      <c r="A4" s="252">
        <v>2</v>
      </c>
      <c r="B4" s="252" t="s">
        <v>7</v>
      </c>
      <c r="C4" s="252">
        <v>20</v>
      </c>
      <c r="D4" s="252" t="s">
        <v>594</v>
      </c>
      <c r="E4" s="252">
        <v>1.5</v>
      </c>
      <c r="F4" s="252">
        <v>1677</v>
      </c>
      <c r="G4" s="252">
        <v>4481</v>
      </c>
      <c r="H4" s="253">
        <v>4436</v>
      </c>
      <c r="I4" s="255">
        <f t="shared" si="0"/>
        <v>2515.5</v>
      </c>
      <c r="J4" s="254">
        <v>94000</v>
      </c>
      <c r="K4" s="254">
        <v>0</v>
      </c>
      <c r="L4" s="254">
        <f t="shared" si="1"/>
        <v>96515.5</v>
      </c>
      <c r="M4" s="306" t="s">
        <v>34</v>
      </c>
    </row>
    <row r="5" spans="1:13" x14ac:dyDescent="0.25">
      <c r="A5" s="252">
        <v>3</v>
      </c>
      <c r="B5" s="252" t="s">
        <v>31</v>
      </c>
      <c r="C5" s="252">
        <v>20</v>
      </c>
      <c r="D5" s="252" t="s">
        <v>595</v>
      </c>
      <c r="E5" s="252">
        <v>1</v>
      </c>
      <c r="F5" s="252">
        <v>1821</v>
      </c>
      <c r="G5" s="252">
        <v>4482</v>
      </c>
      <c r="H5" s="253">
        <v>4440</v>
      </c>
      <c r="I5" s="252">
        <f t="shared" si="0"/>
        <v>1821</v>
      </c>
      <c r="J5" s="254">
        <v>43732</v>
      </c>
      <c r="K5" s="254">
        <v>0</v>
      </c>
      <c r="L5" s="254">
        <f t="shared" si="1"/>
        <v>45553</v>
      </c>
      <c r="M5" s="306" t="s">
        <v>40</v>
      </c>
    </row>
    <row r="6" spans="1:13" x14ac:dyDescent="0.25">
      <c r="A6" s="252">
        <v>4</v>
      </c>
      <c r="B6" s="252" t="s">
        <v>19</v>
      </c>
      <c r="C6" s="252">
        <v>20</v>
      </c>
      <c r="D6" s="252" t="s">
        <v>595</v>
      </c>
      <c r="E6" s="252">
        <v>1</v>
      </c>
      <c r="F6" s="252">
        <v>1360</v>
      </c>
      <c r="G6" s="252">
        <v>4483</v>
      </c>
      <c r="H6" s="253">
        <v>4441</v>
      </c>
      <c r="I6" s="252">
        <f t="shared" si="0"/>
        <v>1360</v>
      </c>
      <c r="J6" s="254">
        <v>31228</v>
      </c>
      <c r="K6" s="254">
        <v>0</v>
      </c>
      <c r="L6" s="254">
        <f t="shared" si="1"/>
        <v>32588</v>
      </c>
      <c r="M6" s="306" t="s">
        <v>40</v>
      </c>
    </row>
    <row r="7" spans="1:13" x14ac:dyDescent="0.25">
      <c r="A7" s="252">
        <v>5</v>
      </c>
      <c r="B7" s="252" t="s">
        <v>15</v>
      </c>
      <c r="C7" s="252">
        <v>20</v>
      </c>
      <c r="D7" s="252" t="s">
        <v>595</v>
      </c>
      <c r="E7" s="252">
        <v>1</v>
      </c>
      <c r="F7" s="252">
        <v>1828</v>
      </c>
      <c r="G7" s="252">
        <v>4484</v>
      </c>
      <c r="H7" s="253">
        <v>4442</v>
      </c>
      <c r="I7" s="252">
        <f t="shared" si="0"/>
        <v>1828</v>
      </c>
      <c r="J7" s="254">
        <v>54173</v>
      </c>
      <c r="K7" s="254">
        <v>0</v>
      </c>
      <c r="L7" s="254">
        <f t="shared" si="1"/>
        <v>56001</v>
      </c>
      <c r="M7" s="306" t="s">
        <v>40</v>
      </c>
    </row>
    <row r="8" spans="1:13" x14ac:dyDescent="0.25">
      <c r="A8" s="252">
        <v>6</v>
      </c>
      <c r="B8" s="252" t="s">
        <v>17</v>
      </c>
      <c r="C8" s="252">
        <v>20</v>
      </c>
      <c r="D8" s="252" t="s">
        <v>595</v>
      </c>
      <c r="E8" s="252">
        <v>1</v>
      </c>
      <c r="F8" s="252">
        <v>1548</v>
      </c>
      <c r="G8" s="252">
        <v>4485</v>
      </c>
      <c r="H8" s="253">
        <v>4443</v>
      </c>
      <c r="I8" s="252">
        <f t="shared" si="0"/>
        <v>1548</v>
      </c>
      <c r="J8" s="254">
        <v>33238</v>
      </c>
      <c r="K8" s="254">
        <v>0</v>
      </c>
      <c r="L8" s="254">
        <f t="shared" si="1"/>
        <v>34786</v>
      </c>
      <c r="M8" s="306" t="s">
        <v>40</v>
      </c>
    </row>
    <row r="9" spans="1:13" x14ac:dyDescent="0.25">
      <c r="A9" s="252">
        <v>7</v>
      </c>
      <c r="B9" s="252" t="s">
        <v>596</v>
      </c>
      <c r="C9" s="252">
        <v>20</v>
      </c>
      <c r="D9" s="252" t="s">
        <v>597</v>
      </c>
      <c r="E9" s="252">
        <v>7</v>
      </c>
      <c r="F9" s="252">
        <v>1752</v>
      </c>
      <c r="G9" s="252">
        <v>4486</v>
      </c>
      <c r="H9" s="253">
        <v>4458</v>
      </c>
      <c r="I9" s="252">
        <f t="shared" si="0"/>
        <v>12264</v>
      </c>
      <c r="J9" s="254">
        <v>110000</v>
      </c>
      <c r="K9" s="254">
        <v>0</v>
      </c>
      <c r="L9" s="254">
        <f t="shared" si="1"/>
        <v>122264</v>
      </c>
      <c r="M9" s="306" t="s">
        <v>568</v>
      </c>
    </row>
    <row r="10" spans="1:13" x14ac:dyDescent="0.25">
      <c r="A10" s="252">
        <v>8</v>
      </c>
      <c r="B10" s="252" t="s">
        <v>15</v>
      </c>
      <c r="C10" s="252">
        <v>20</v>
      </c>
      <c r="D10" s="252" t="s">
        <v>600</v>
      </c>
      <c r="E10" s="252">
        <v>1</v>
      </c>
      <c r="F10" s="252">
        <v>1761</v>
      </c>
      <c r="G10" s="252">
        <v>4487</v>
      </c>
      <c r="H10" s="253">
        <v>4461</v>
      </c>
      <c r="I10" s="252">
        <f t="shared" si="0"/>
        <v>1761</v>
      </c>
      <c r="J10" s="254">
        <v>54173</v>
      </c>
      <c r="K10" s="254">
        <v>0</v>
      </c>
      <c r="L10" s="254">
        <f t="shared" si="1"/>
        <v>55934</v>
      </c>
      <c r="M10" s="306" t="s">
        <v>40</v>
      </c>
    </row>
    <row r="11" spans="1:13" x14ac:dyDescent="0.25">
      <c r="A11" s="252">
        <v>9</v>
      </c>
      <c r="B11" s="252" t="s">
        <v>17</v>
      </c>
      <c r="C11" s="252">
        <v>20</v>
      </c>
      <c r="D11" s="252" t="s">
        <v>600</v>
      </c>
      <c r="E11" s="252">
        <v>1</v>
      </c>
      <c r="F11" s="252">
        <v>1554</v>
      </c>
      <c r="G11" s="252">
        <v>4488</v>
      </c>
      <c r="H11" s="253">
        <v>4462</v>
      </c>
      <c r="I11" s="255">
        <f t="shared" si="0"/>
        <v>1554</v>
      </c>
      <c r="J11" s="254">
        <v>33238</v>
      </c>
      <c r="K11" s="254">
        <v>0</v>
      </c>
      <c r="L11" s="254">
        <f t="shared" si="1"/>
        <v>34792</v>
      </c>
      <c r="M11" s="306" t="s">
        <v>40</v>
      </c>
    </row>
    <row r="12" spans="1:13" x14ac:dyDescent="0.25">
      <c r="A12" s="252">
        <v>10</v>
      </c>
      <c r="B12" s="252" t="s">
        <v>21</v>
      </c>
      <c r="C12" s="252">
        <v>20</v>
      </c>
      <c r="D12" s="252" t="s">
        <v>600</v>
      </c>
      <c r="E12" s="252">
        <v>2.5</v>
      </c>
      <c r="F12" s="252">
        <v>1724</v>
      </c>
      <c r="G12" s="252">
        <v>4489</v>
      </c>
      <c r="H12" s="253">
        <v>4463</v>
      </c>
      <c r="I12" s="252">
        <f t="shared" si="0"/>
        <v>4310</v>
      </c>
      <c r="J12" s="254">
        <v>61595</v>
      </c>
      <c r="K12" s="254">
        <v>3000</v>
      </c>
      <c r="L12" s="254">
        <f t="shared" si="1"/>
        <v>68905</v>
      </c>
      <c r="M12" s="306" t="s">
        <v>40</v>
      </c>
    </row>
    <row r="13" spans="1:13" x14ac:dyDescent="0.25">
      <c r="A13" s="252">
        <v>11</v>
      </c>
      <c r="B13" s="252" t="s">
        <v>14</v>
      </c>
      <c r="C13" s="252">
        <v>20</v>
      </c>
      <c r="D13" s="252" t="s">
        <v>601</v>
      </c>
      <c r="E13" s="252">
        <v>0</v>
      </c>
      <c r="F13" s="252">
        <v>1389</v>
      </c>
      <c r="G13" s="252">
        <v>4510</v>
      </c>
      <c r="H13" s="253">
        <v>4479</v>
      </c>
      <c r="I13" s="252">
        <f t="shared" si="0"/>
        <v>0</v>
      </c>
      <c r="J13" s="254">
        <v>46840</v>
      </c>
      <c r="K13" s="254">
        <v>0</v>
      </c>
      <c r="L13" s="254">
        <f t="shared" si="1"/>
        <v>46840</v>
      </c>
      <c r="M13" s="306" t="s">
        <v>602</v>
      </c>
    </row>
    <row r="14" spans="1:13" x14ac:dyDescent="0.25">
      <c r="A14" s="252">
        <v>12</v>
      </c>
      <c r="B14" s="252" t="s">
        <v>16</v>
      </c>
      <c r="C14" s="252">
        <v>20</v>
      </c>
      <c r="D14" s="252" t="s">
        <v>601</v>
      </c>
      <c r="E14" s="252">
        <v>3.5</v>
      </c>
      <c r="F14" s="252">
        <v>1586</v>
      </c>
      <c r="G14" s="252">
        <v>4511</v>
      </c>
      <c r="H14" s="253">
        <v>4480</v>
      </c>
      <c r="I14" s="255">
        <f t="shared" si="0"/>
        <v>5551</v>
      </c>
      <c r="J14" s="254">
        <v>72073</v>
      </c>
      <c r="K14" s="254">
        <v>0</v>
      </c>
      <c r="L14" s="254">
        <f t="shared" si="1"/>
        <v>77624</v>
      </c>
      <c r="M14" s="306" t="s">
        <v>40</v>
      </c>
    </row>
    <row r="15" spans="1:13" x14ac:dyDescent="0.25">
      <c r="A15" s="252">
        <v>13</v>
      </c>
      <c r="B15" s="252" t="s">
        <v>15</v>
      </c>
      <c r="C15" s="252">
        <v>20</v>
      </c>
      <c r="D15" s="252" t="s">
        <v>603</v>
      </c>
      <c r="E15" s="252">
        <v>1</v>
      </c>
      <c r="F15" s="252">
        <v>1791</v>
      </c>
      <c r="G15" s="252">
        <v>4513</v>
      </c>
      <c r="H15" s="253">
        <v>4491</v>
      </c>
      <c r="I15" s="252">
        <f t="shared" si="0"/>
        <v>1791</v>
      </c>
      <c r="J15" s="254">
        <v>54173</v>
      </c>
      <c r="K15" s="254">
        <v>0</v>
      </c>
      <c r="L15" s="254">
        <f t="shared" si="1"/>
        <v>55964</v>
      </c>
      <c r="M15" s="306" t="s">
        <v>40</v>
      </c>
    </row>
    <row r="16" spans="1:13" x14ac:dyDescent="0.25">
      <c r="A16" s="252">
        <v>14</v>
      </c>
      <c r="B16" s="252" t="s">
        <v>26</v>
      </c>
      <c r="C16" s="252">
        <v>20</v>
      </c>
      <c r="D16" s="252" t="s">
        <v>603</v>
      </c>
      <c r="E16" s="252">
        <v>3</v>
      </c>
      <c r="F16" s="252">
        <v>1497</v>
      </c>
      <c r="G16" s="252">
        <v>4514</v>
      </c>
      <c r="H16" s="253">
        <v>4492</v>
      </c>
      <c r="I16" s="252">
        <f t="shared" si="0"/>
        <v>4491</v>
      </c>
      <c r="J16" s="254">
        <v>53197</v>
      </c>
      <c r="K16" s="254">
        <v>0</v>
      </c>
      <c r="L16" s="254">
        <f t="shared" si="1"/>
        <v>57688</v>
      </c>
      <c r="M16" s="306" t="s">
        <v>40</v>
      </c>
    </row>
    <row r="17" spans="1:13" x14ac:dyDescent="0.25">
      <c r="A17" s="252">
        <v>15</v>
      </c>
      <c r="B17" s="252" t="s">
        <v>19</v>
      </c>
      <c r="C17" s="252">
        <v>20</v>
      </c>
      <c r="D17" s="252" t="s">
        <v>603</v>
      </c>
      <c r="E17" s="252">
        <v>1</v>
      </c>
      <c r="F17" s="252">
        <v>1444</v>
      </c>
      <c r="G17" s="252">
        <v>4515</v>
      </c>
      <c r="H17" s="253">
        <v>4493</v>
      </c>
      <c r="I17" s="252">
        <f t="shared" si="0"/>
        <v>1444</v>
      </c>
      <c r="J17" s="254">
        <v>31228</v>
      </c>
      <c r="K17" s="254">
        <v>0</v>
      </c>
      <c r="L17" s="254">
        <f t="shared" si="1"/>
        <v>32672</v>
      </c>
      <c r="M17" s="306" t="s">
        <v>40</v>
      </c>
    </row>
    <row r="18" spans="1:13" x14ac:dyDescent="0.25">
      <c r="A18" s="252">
        <v>16</v>
      </c>
      <c r="B18" s="252" t="s">
        <v>18</v>
      </c>
      <c r="C18" s="252">
        <v>20</v>
      </c>
      <c r="D18" s="252" t="s">
        <v>603</v>
      </c>
      <c r="E18" s="252">
        <v>7</v>
      </c>
      <c r="F18" s="252">
        <v>1384</v>
      </c>
      <c r="G18" s="252">
        <v>4516</v>
      </c>
      <c r="H18" s="253">
        <v>4494</v>
      </c>
      <c r="I18" s="255">
        <f t="shared" si="0"/>
        <v>9688</v>
      </c>
      <c r="J18" s="254">
        <v>112307</v>
      </c>
      <c r="K18" s="254">
        <v>0</v>
      </c>
      <c r="L18" s="254">
        <f t="shared" si="1"/>
        <v>121995</v>
      </c>
      <c r="M18" s="306" t="s">
        <v>40</v>
      </c>
    </row>
    <row r="19" spans="1:13" x14ac:dyDescent="0.25">
      <c r="A19" s="252">
        <v>17</v>
      </c>
      <c r="B19" s="252" t="s">
        <v>75</v>
      </c>
      <c r="C19" s="252">
        <v>20</v>
      </c>
      <c r="D19" s="252" t="s">
        <v>603</v>
      </c>
      <c r="E19" s="252">
        <v>3</v>
      </c>
      <c r="F19" s="252">
        <v>1351</v>
      </c>
      <c r="G19" s="252">
        <v>4517</v>
      </c>
      <c r="H19" s="253">
        <v>4495</v>
      </c>
      <c r="I19" s="252">
        <f t="shared" si="0"/>
        <v>4053</v>
      </c>
      <c r="J19" s="254">
        <v>84930</v>
      </c>
      <c r="K19" s="254">
        <v>0</v>
      </c>
      <c r="L19" s="254">
        <f t="shared" si="1"/>
        <v>88983</v>
      </c>
      <c r="M19" s="306" t="s">
        <v>40</v>
      </c>
    </row>
    <row r="20" spans="1:13" x14ac:dyDescent="0.25">
      <c r="A20" s="252">
        <v>18</v>
      </c>
      <c r="B20" s="252" t="s">
        <v>12</v>
      </c>
      <c r="C20" s="252">
        <v>9</v>
      </c>
      <c r="D20" s="252" t="s">
        <v>604</v>
      </c>
      <c r="E20" s="252">
        <v>1</v>
      </c>
      <c r="F20" s="252">
        <v>600</v>
      </c>
      <c r="G20" s="252">
        <v>4584</v>
      </c>
      <c r="H20" s="253">
        <v>4567</v>
      </c>
      <c r="I20" s="252">
        <f t="shared" si="0"/>
        <v>600</v>
      </c>
      <c r="J20" s="254">
        <v>8500</v>
      </c>
      <c r="K20" s="254">
        <v>0</v>
      </c>
      <c r="L20" s="254">
        <f t="shared" si="1"/>
        <v>9100</v>
      </c>
      <c r="M20" s="306" t="s">
        <v>40</v>
      </c>
    </row>
    <row r="21" spans="1:13" x14ac:dyDescent="0.25">
      <c r="A21" s="252">
        <v>19</v>
      </c>
      <c r="B21" s="252" t="s">
        <v>22</v>
      </c>
      <c r="C21" s="252">
        <v>20</v>
      </c>
      <c r="D21" s="252" t="s">
        <v>604</v>
      </c>
      <c r="E21" s="252">
        <v>1.5</v>
      </c>
      <c r="F21" s="252">
        <v>1605</v>
      </c>
      <c r="G21" s="252">
        <v>4585</v>
      </c>
      <c r="H21" s="253">
        <v>4568</v>
      </c>
      <c r="I21" s="255">
        <f t="shared" si="0"/>
        <v>2407.5</v>
      </c>
      <c r="J21" s="254">
        <v>55667</v>
      </c>
      <c r="K21" s="254">
        <v>0</v>
      </c>
      <c r="L21" s="254">
        <f t="shared" si="1"/>
        <v>58074.5</v>
      </c>
      <c r="M21" s="306" t="s">
        <v>40</v>
      </c>
    </row>
    <row r="22" spans="1:13" x14ac:dyDescent="0.25">
      <c r="A22" s="252">
        <v>20</v>
      </c>
      <c r="B22" s="254" t="s">
        <v>19</v>
      </c>
      <c r="C22" s="252">
        <v>20</v>
      </c>
      <c r="D22" s="252" t="s">
        <v>605</v>
      </c>
      <c r="E22" s="252">
        <v>1</v>
      </c>
      <c r="F22" s="252">
        <v>1338</v>
      </c>
      <c r="G22" s="252">
        <v>4586</v>
      </c>
      <c r="H22" s="253">
        <v>4569</v>
      </c>
      <c r="I22" s="252">
        <f t="shared" si="0"/>
        <v>1338</v>
      </c>
      <c r="J22" s="254">
        <v>31228</v>
      </c>
      <c r="K22" s="254">
        <v>0</v>
      </c>
      <c r="L22" s="254">
        <f t="shared" si="1"/>
        <v>32566</v>
      </c>
      <c r="M22" s="306" t="s">
        <v>40</v>
      </c>
    </row>
    <row r="23" spans="1:13" x14ac:dyDescent="0.25">
      <c r="A23" s="252">
        <v>21</v>
      </c>
      <c r="B23" s="252" t="s">
        <v>7</v>
      </c>
      <c r="C23" s="252">
        <v>20</v>
      </c>
      <c r="D23" s="252" t="s">
        <v>606</v>
      </c>
      <c r="E23" s="252">
        <v>1.5</v>
      </c>
      <c r="F23" s="252">
        <v>1606</v>
      </c>
      <c r="G23" s="252">
        <v>4588</v>
      </c>
      <c r="H23" s="253">
        <v>4570</v>
      </c>
      <c r="I23" s="252">
        <f t="shared" si="0"/>
        <v>2409</v>
      </c>
      <c r="J23" s="254">
        <v>94000</v>
      </c>
      <c r="K23" s="254">
        <v>0</v>
      </c>
      <c r="L23" s="254">
        <f t="shared" si="1"/>
        <v>96409</v>
      </c>
      <c r="M23" s="306" t="s">
        <v>34</v>
      </c>
    </row>
    <row r="24" spans="1:13" x14ac:dyDescent="0.25">
      <c r="A24" s="252">
        <v>22</v>
      </c>
      <c r="B24" s="252" t="s">
        <v>33</v>
      </c>
      <c r="C24" s="252">
        <v>20</v>
      </c>
      <c r="D24" s="252" t="s">
        <v>606</v>
      </c>
      <c r="E24" s="252">
        <v>2</v>
      </c>
      <c r="F24" s="252">
        <v>1358</v>
      </c>
      <c r="G24" s="252">
        <v>4589</v>
      </c>
      <c r="H24" s="253">
        <v>4571</v>
      </c>
      <c r="I24" s="255">
        <f t="shared" si="0"/>
        <v>2716</v>
      </c>
      <c r="J24" s="254">
        <v>20384</v>
      </c>
      <c r="K24" s="254">
        <v>0</v>
      </c>
      <c r="L24" s="254">
        <f t="shared" si="1"/>
        <v>23100</v>
      </c>
      <c r="M24" s="306" t="s">
        <v>40</v>
      </c>
    </row>
    <row r="25" spans="1:13" x14ac:dyDescent="0.25">
      <c r="A25" s="252">
        <v>23</v>
      </c>
      <c r="B25" s="252" t="s">
        <v>31</v>
      </c>
      <c r="C25" s="252">
        <v>20</v>
      </c>
      <c r="D25" s="252" t="s">
        <v>606</v>
      </c>
      <c r="E25" s="252">
        <v>1</v>
      </c>
      <c r="F25" s="252">
        <v>1672</v>
      </c>
      <c r="G25" s="252">
        <v>4590</v>
      </c>
      <c r="H25" s="253">
        <v>4572</v>
      </c>
      <c r="I25" s="257">
        <f t="shared" si="0"/>
        <v>1672</v>
      </c>
      <c r="J25" s="254">
        <v>43732</v>
      </c>
      <c r="K25" s="258">
        <v>0</v>
      </c>
      <c r="L25" s="258">
        <f t="shared" si="1"/>
        <v>45404</v>
      </c>
      <c r="M25" s="306" t="s">
        <v>40</v>
      </c>
    </row>
    <row r="26" spans="1:13" x14ac:dyDescent="0.25">
      <c r="A26" s="252">
        <v>24</v>
      </c>
      <c r="B26" s="252" t="s">
        <v>62</v>
      </c>
      <c r="C26" s="252">
        <v>20</v>
      </c>
      <c r="D26" s="252" t="s">
        <v>606</v>
      </c>
      <c r="E26" s="252">
        <v>2</v>
      </c>
      <c r="F26" s="252">
        <v>1357</v>
      </c>
      <c r="G26" s="252">
        <v>4591</v>
      </c>
      <c r="H26" s="253">
        <v>4573</v>
      </c>
      <c r="I26" s="252">
        <f t="shared" si="0"/>
        <v>2714</v>
      </c>
      <c r="J26" s="254">
        <v>26326</v>
      </c>
      <c r="K26" s="258">
        <v>0</v>
      </c>
      <c r="L26" s="258">
        <f t="shared" si="1"/>
        <v>29040</v>
      </c>
      <c r="M26" s="306" t="s">
        <v>40</v>
      </c>
    </row>
    <row r="27" spans="1:13" x14ac:dyDescent="0.25">
      <c r="A27" s="252">
        <v>25</v>
      </c>
      <c r="B27" s="254" t="s">
        <v>35</v>
      </c>
      <c r="C27" s="254">
        <v>15</v>
      </c>
      <c r="D27" s="254" t="s">
        <v>607</v>
      </c>
      <c r="E27" s="254">
        <v>1.25</v>
      </c>
      <c r="F27" s="254">
        <v>1100</v>
      </c>
      <c r="G27" s="254">
        <v>4592</v>
      </c>
      <c r="H27" s="259">
        <v>4574</v>
      </c>
      <c r="I27" s="254">
        <f t="shared" si="0"/>
        <v>1375</v>
      </c>
      <c r="J27" s="254">
        <v>10951</v>
      </c>
      <c r="K27" s="254">
        <v>0</v>
      </c>
      <c r="L27" s="258">
        <f>I27+J27</f>
        <v>12326</v>
      </c>
      <c r="M27" s="306" t="s">
        <v>40</v>
      </c>
    </row>
    <row r="28" spans="1:13" x14ac:dyDescent="0.25">
      <c r="A28" s="252">
        <v>26</v>
      </c>
      <c r="B28" s="254" t="s">
        <v>94</v>
      </c>
      <c r="C28" s="254">
        <v>20</v>
      </c>
      <c r="D28" s="254" t="s">
        <v>607</v>
      </c>
      <c r="E28" s="254">
        <v>2.5</v>
      </c>
      <c r="F28" s="254">
        <v>1708</v>
      </c>
      <c r="G28" s="254">
        <v>4593</v>
      </c>
      <c r="H28" s="259">
        <v>4575</v>
      </c>
      <c r="I28" s="258">
        <f t="shared" si="0"/>
        <v>4270</v>
      </c>
      <c r="J28" s="254">
        <v>61595</v>
      </c>
      <c r="K28" s="258">
        <v>3000</v>
      </c>
      <c r="L28" s="258">
        <f t="shared" ref="L28:L59" si="2">I28+J28+K28</f>
        <v>68865</v>
      </c>
      <c r="M28" s="306" t="s">
        <v>40</v>
      </c>
    </row>
    <row r="29" spans="1:13" x14ac:dyDescent="0.25">
      <c r="A29" s="252">
        <v>27</v>
      </c>
      <c r="B29" s="254" t="s">
        <v>32</v>
      </c>
      <c r="C29" s="254">
        <v>20</v>
      </c>
      <c r="D29" s="254" t="s">
        <v>607</v>
      </c>
      <c r="E29" s="254">
        <v>1.75</v>
      </c>
      <c r="F29" s="254">
        <v>1655</v>
      </c>
      <c r="G29" s="254">
        <v>4594</v>
      </c>
      <c r="H29" s="259">
        <v>4576</v>
      </c>
      <c r="I29" s="258">
        <f t="shared" si="0"/>
        <v>2896.25</v>
      </c>
      <c r="J29" s="254">
        <v>31344</v>
      </c>
      <c r="K29" s="258">
        <v>0</v>
      </c>
      <c r="L29" s="258">
        <f t="shared" si="2"/>
        <v>34240.25</v>
      </c>
      <c r="M29" s="306" t="s">
        <v>40</v>
      </c>
    </row>
    <row r="30" spans="1:13" x14ac:dyDescent="0.25">
      <c r="A30" s="252">
        <v>28</v>
      </c>
      <c r="B30" s="254" t="s">
        <v>38</v>
      </c>
      <c r="C30" s="254">
        <v>9</v>
      </c>
      <c r="D30" s="254" t="s">
        <v>607</v>
      </c>
      <c r="E30" s="254">
        <v>1.5</v>
      </c>
      <c r="F30" s="254">
        <v>681</v>
      </c>
      <c r="G30" s="254">
        <v>4595</v>
      </c>
      <c r="H30" s="259">
        <v>4577</v>
      </c>
      <c r="I30" s="258">
        <f t="shared" si="0"/>
        <v>1021.5</v>
      </c>
      <c r="J30" s="254">
        <v>9500</v>
      </c>
      <c r="K30" s="258">
        <v>0</v>
      </c>
      <c r="L30" s="258">
        <f t="shared" si="2"/>
        <v>10521.5</v>
      </c>
      <c r="M30" s="306" t="s">
        <v>40</v>
      </c>
    </row>
    <row r="31" spans="1:13" x14ac:dyDescent="0.25">
      <c r="A31" s="252">
        <v>29</v>
      </c>
      <c r="B31" s="254" t="s">
        <v>17</v>
      </c>
      <c r="C31" s="254">
        <v>20</v>
      </c>
      <c r="D31" s="254" t="s">
        <v>608</v>
      </c>
      <c r="E31" s="254">
        <v>1</v>
      </c>
      <c r="F31" s="254">
        <v>1361</v>
      </c>
      <c r="G31" s="254">
        <v>4596</v>
      </c>
      <c r="H31" s="259">
        <v>4578</v>
      </c>
      <c r="I31" s="254">
        <f t="shared" si="0"/>
        <v>1361</v>
      </c>
      <c r="J31" s="254">
        <v>33238</v>
      </c>
      <c r="K31" s="254">
        <v>0</v>
      </c>
      <c r="L31" s="254">
        <f t="shared" si="2"/>
        <v>34599</v>
      </c>
      <c r="M31" s="306" t="s">
        <v>40</v>
      </c>
    </row>
    <row r="32" spans="1:13" x14ac:dyDescent="0.25">
      <c r="A32" s="252">
        <v>30</v>
      </c>
      <c r="B32" s="254" t="s">
        <v>14</v>
      </c>
      <c r="C32" s="254">
        <v>20</v>
      </c>
      <c r="D32" s="254" t="s">
        <v>608</v>
      </c>
      <c r="E32" s="254">
        <v>0</v>
      </c>
      <c r="F32" s="254">
        <v>1367</v>
      </c>
      <c r="G32" s="254">
        <v>4597</v>
      </c>
      <c r="H32" s="259">
        <v>4579</v>
      </c>
      <c r="I32" s="254">
        <f t="shared" si="0"/>
        <v>0</v>
      </c>
      <c r="J32" s="254">
        <v>48617</v>
      </c>
      <c r="K32" s="254">
        <v>0</v>
      </c>
      <c r="L32" s="254">
        <f t="shared" si="2"/>
        <v>48617</v>
      </c>
      <c r="M32" s="306" t="s">
        <v>40</v>
      </c>
    </row>
    <row r="33" spans="1:13" x14ac:dyDescent="0.25">
      <c r="A33" s="252">
        <v>31</v>
      </c>
      <c r="B33" s="252" t="s">
        <v>16</v>
      </c>
      <c r="C33" s="252">
        <v>15</v>
      </c>
      <c r="D33" s="252" t="s">
        <v>609</v>
      </c>
      <c r="E33" s="252">
        <v>3.5</v>
      </c>
      <c r="F33" s="252">
        <v>1236</v>
      </c>
      <c r="G33" s="252">
        <v>4598</v>
      </c>
      <c r="H33" s="253">
        <v>4580</v>
      </c>
      <c r="I33" s="252">
        <f t="shared" si="0"/>
        <v>4326</v>
      </c>
      <c r="J33" s="254">
        <v>72073</v>
      </c>
      <c r="K33" s="254">
        <v>0</v>
      </c>
      <c r="L33" s="254">
        <f t="shared" si="2"/>
        <v>76399</v>
      </c>
      <c r="M33" s="306" t="s">
        <v>40</v>
      </c>
    </row>
    <row r="34" spans="1:13" x14ac:dyDescent="0.25">
      <c r="A34" s="252">
        <v>32</v>
      </c>
      <c r="B34" s="252" t="s">
        <v>7</v>
      </c>
      <c r="C34" s="252">
        <v>20</v>
      </c>
      <c r="D34" s="252" t="s">
        <v>609</v>
      </c>
      <c r="E34" s="252">
        <v>1.5</v>
      </c>
      <c r="F34" s="252">
        <v>1765</v>
      </c>
      <c r="G34" s="252">
        <v>4599</v>
      </c>
      <c r="H34" s="253">
        <v>4581</v>
      </c>
      <c r="I34" s="255">
        <f t="shared" si="0"/>
        <v>2647.5</v>
      </c>
      <c r="J34" s="254">
        <v>94000</v>
      </c>
      <c r="K34" s="254">
        <v>0</v>
      </c>
      <c r="L34" s="254">
        <f t="shared" si="2"/>
        <v>96647.5</v>
      </c>
      <c r="M34" s="306" t="s">
        <v>34</v>
      </c>
    </row>
    <row r="35" spans="1:13" x14ac:dyDescent="0.25">
      <c r="A35" s="252">
        <v>33</v>
      </c>
      <c r="B35" s="252" t="s">
        <v>12</v>
      </c>
      <c r="C35" s="252">
        <v>9</v>
      </c>
      <c r="D35" s="252" t="s">
        <v>609</v>
      </c>
      <c r="E35" s="252">
        <v>1</v>
      </c>
      <c r="F35" s="252">
        <v>586</v>
      </c>
      <c r="G35" s="252">
        <v>4600</v>
      </c>
      <c r="H35" s="253">
        <v>4582</v>
      </c>
      <c r="I35" s="252">
        <f t="shared" ref="I35:I66" si="3">E35*F35</f>
        <v>586</v>
      </c>
      <c r="J35" s="254">
        <v>8500</v>
      </c>
      <c r="K35" s="254">
        <v>0</v>
      </c>
      <c r="L35" s="254">
        <f t="shared" si="2"/>
        <v>9086</v>
      </c>
      <c r="M35" s="306" t="s">
        <v>40</v>
      </c>
    </row>
    <row r="36" spans="1:13" x14ac:dyDescent="0.25">
      <c r="A36" s="252">
        <v>34</v>
      </c>
      <c r="B36" s="252" t="s">
        <v>14</v>
      </c>
      <c r="C36" s="252">
        <v>20</v>
      </c>
      <c r="D36" s="252" t="s">
        <v>610</v>
      </c>
      <c r="E36" s="252">
        <v>0</v>
      </c>
      <c r="F36" s="252">
        <v>1303</v>
      </c>
      <c r="G36" s="252">
        <v>4601</v>
      </c>
      <c r="H36" s="253">
        <v>4583</v>
      </c>
      <c r="I36" s="252">
        <f t="shared" si="3"/>
        <v>0</v>
      </c>
      <c r="J36" s="254">
        <v>46840</v>
      </c>
      <c r="K36" s="254">
        <v>0</v>
      </c>
      <c r="L36" s="254">
        <f t="shared" si="2"/>
        <v>46840</v>
      </c>
      <c r="M36" s="306" t="s">
        <v>568</v>
      </c>
    </row>
    <row r="37" spans="1:13" x14ac:dyDescent="0.25">
      <c r="A37" s="252">
        <v>35</v>
      </c>
      <c r="B37" s="252" t="s">
        <v>13</v>
      </c>
      <c r="C37" s="252">
        <v>20</v>
      </c>
      <c r="D37" s="252" t="s">
        <v>611</v>
      </c>
      <c r="E37" s="252">
        <v>2</v>
      </c>
      <c r="F37" s="252">
        <v>1550</v>
      </c>
      <c r="G37" s="252">
        <v>4602</v>
      </c>
      <c r="H37" s="253">
        <v>4584</v>
      </c>
      <c r="I37" s="252">
        <f t="shared" si="3"/>
        <v>3100</v>
      </c>
      <c r="J37" s="254">
        <v>39774</v>
      </c>
      <c r="K37" s="254">
        <v>0</v>
      </c>
      <c r="L37" s="254">
        <f t="shared" si="2"/>
        <v>42874</v>
      </c>
      <c r="M37" s="306" t="s">
        <v>40</v>
      </c>
    </row>
    <row r="38" spans="1:13" x14ac:dyDescent="0.25">
      <c r="A38" s="252">
        <v>36</v>
      </c>
      <c r="B38" s="252" t="s">
        <v>17</v>
      </c>
      <c r="C38" s="252">
        <v>20</v>
      </c>
      <c r="D38" s="252" t="s">
        <v>612</v>
      </c>
      <c r="E38" s="252">
        <v>1</v>
      </c>
      <c r="F38" s="252">
        <v>1558</v>
      </c>
      <c r="G38" s="252">
        <v>4603</v>
      </c>
      <c r="H38" s="253">
        <v>4585</v>
      </c>
      <c r="I38" s="252">
        <f t="shared" si="3"/>
        <v>1558</v>
      </c>
      <c r="J38" s="254">
        <v>33238</v>
      </c>
      <c r="K38" s="254">
        <v>0</v>
      </c>
      <c r="L38" s="254">
        <f t="shared" si="2"/>
        <v>34796</v>
      </c>
      <c r="M38" s="306" t="s">
        <v>40</v>
      </c>
    </row>
    <row r="39" spans="1:13" x14ac:dyDescent="0.25">
      <c r="A39" s="252">
        <v>37</v>
      </c>
      <c r="B39" s="256" t="s">
        <v>15</v>
      </c>
      <c r="C39" s="252">
        <v>20</v>
      </c>
      <c r="D39" s="252" t="s">
        <v>612</v>
      </c>
      <c r="E39" s="252">
        <v>1</v>
      </c>
      <c r="F39" s="252">
        <v>2037</v>
      </c>
      <c r="G39" s="252">
        <v>4604</v>
      </c>
      <c r="H39" s="253">
        <v>4586</v>
      </c>
      <c r="I39" s="252">
        <f t="shared" si="3"/>
        <v>2037</v>
      </c>
      <c r="J39" s="254">
        <v>54173</v>
      </c>
      <c r="K39" s="258">
        <v>0</v>
      </c>
      <c r="L39" s="258">
        <f t="shared" si="2"/>
        <v>56210</v>
      </c>
      <c r="M39" s="306" t="s">
        <v>40</v>
      </c>
    </row>
    <row r="40" spans="1:13" x14ac:dyDescent="0.25">
      <c r="A40" s="252">
        <v>38</v>
      </c>
      <c r="B40" s="252" t="s">
        <v>613</v>
      </c>
      <c r="C40" s="252">
        <v>20</v>
      </c>
      <c r="D40" s="252" t="s">
        <v>612</v>
      </c>
      <c r="E40" s="252">
        <v>1</v>
      </c>
      <c r="F40" s="252">
        <v>1770</v>
      </c>
      <c r="G40" s="252">
        <v>4605</v>
      </c>
      <c r="H40" s="253">
        <v>4587</v>
      </c>
      <c r="I40" s="252">
        <f t="shared" si="3"/>
        <v>1770</v>
      </c>
      <c r="J40" s="254">
        <v>43732</v>
      </c>
      <c r="K40" s="254">
        <v>0</v>
      </c>
      <c r="L40" s="254">
        <f t="shared" si="2"/>
        <v>45502</v>
      </c>
      <c r="M40" s="306" t="s">
        <v>40</v>
      </c>
    </row>
    <row r="41" spans="1:13" x14ac:dyDescent="0.25">
      <c r="A41" s="252">
        <v>39</v>
      </c>
      <c r="B41" s="252" t="s">
        <v>18</v>
      </c>
      <c r="C41" s="252">
        <v>20</v>
      </c>
      <c r="D41" s="252" t="s">
        <v>612</v>
      </c>
      <c r="E41" s="252">
        <v>7</v>
      </c>
      <c r="F41" s="252">
        <v>1377</v>
      </c>
      <c r="G41" s="252">
        <v>4606</v>
      </c>
      <c r="H41" s="253">
        <v>4588</v>
      </c>
      <c r="I41" s="252">
        <f t="shared" si="3"/>
        <v>9639</v>
      </c>
      <c r="J41" s="254">
        <v>110000</v>
      </c>
      <c r="K41" s="254">
        <v>0</v>
      </c>
      <c r="L41" s="254">
        <f t="shared" si="2"/>
        <v>119639</v>
      </c>
      <c r="M41" s="306" t="s">
        <v>568</v>
      </c>
    </row>
    <row r="42" spans="1:13" x14ac:dyDescent="0.25">
      <c r="A42" s="252">
        <v>40</v>
      </c>
      <c r="B42" s="252" t="s">
        <v>7</v>
      </c>
      <c r="C42" s="252">
        <v>20</v>
      </c>
      <c r="D42" s="252" t="s">
        <v>612</v>
      </c>
      <c r="E42" s="252">
        <v>1.5</v>
      </c>
      <c r="F42" s="252">
        <v>1636</v>
      </c>
      <c r="G42" s="252">
        <v>4607</v>
      </c>
      <c r="H42" s="253">
        <v>4589</v>
      </c>
      <c r="I42" s="252">
        <f t="shared" si="3"/>
        <v>2454</v>
      </c>
      <c r="J42" s="254">
        <v>94000</v>
      </c>
      <c r="K42" s="254">
        <v>0</v>
      </c>
      <c r="L42" s="254">
        <f t="shared" si="2"/>
        <v>96454</v>
      </c>
      <c r="M42" s="306" t="s">
        <v>34</v>
      </c>
    </row>
    <row r="43" spans="1:13" x14ac:dyDescent="0.25">
      <c r="A43" s="252">
        <v>41</v>
      </c>
      <c r="B43" s="252" t="s">
        <v>14</v>
      </c>
      <c r="C43" s="252">
        <v>20</v>
      </c>
      <c r="D43" s="252" t="s">
        <v>614</v>
      </c>
      <c r="E43" s="252">
        <v>0</v>
      </c>
      <c r="F43" s="252">
        <v>1343</v>
      </c>
      <c r="G43" s="252">
        <v>4608</v>
      </c>
      <c r="H43" s="253">
        <v>4590</v>
      </c>
      <c r="I43" s="252">
        <f t="shared" si="3"/>
        <v>0</v>
      </c>
      <c r="J43" s="254">
        <v>46840</v>
      </c>
      <c r="K43" s="254">
        <v>0</v>
      </c>
      <c r="L43" s="254">
        <f t="shared" si="2"/>
        <v>46840</v>
      </c>
      <c r="M43" s="306" t="s">
        <v>568</v>
      </c>
    </row>
    <row r="44" spans="1:13" x14ac:dyDescent="0.25">
      <c r="A44" s="252">
        <v>42</v>
      </c>
      <c r="B44" s="252" t="s">
        <v>19</v>
      </c>
      <c r="C44" s="252">
        <v>20</v>
      </c>
      <c r="D44" s="252" t="s">
        <v>614</v>
      </c>
      <c r="E44" s="252">
        <v>1</v>
      </c>
      <c r="F44" s="252">
        <v>1506</v>
      </c>
      <c r="G44" s="252">
        <v>4609</v>
      </c>
      <c r="H44" s="253">
        <v>4591</v>
      </c>
      <c r="I44" s="252">
        <f t="shared" si="3"/>
        <v>1506</v>
      </c>
      <c r="J44" s="254">
        <v>31228</v>
      </c>
      <c r="K44" s="254">
        <v>0</v>
      </c>
      <c r="L44" s="254">
        <f t="shared" si="2"/>
        <v>32734</v>
      </c>
      <c r="M44" s="306" t="s">
        <v>40</v>
      </c>
    </row>
    <row r="45" spans="1:13" x14ac:dyDescent="0.25">
      <c r="A45" s="252">
        <v>43</v>
      </c>
      <c r="B45" s="252" t="s">
        <v>75</v>
      </c>
      <c r="C45" s="252">
        <v>20</v>
      </c>
      <c r="D45" s="252" t="s">
        <v>614</v>
      </c>
      <c r="E45" s="252">
        <v>3.7</v>
      </c>
      <c r="F45" s="252">
        <v>1254</v>
      </c>
      <c r="G45" s="252">
        <v>4610</v>
      </c>
      <c r="H45" s="253">
        <v>4592</v>
      </c>
      <c r="I45" s="252">
        <f t="shared" si="3"/>
        <v>4639.8</v>
      </c>
      <c r="J45" s="254">
        <v>84930</v>
      </c>
      <c r="K45" s="254">
        <v>0</v>
      </c>
      <c r="L45" s="254">
        <f t="shared" si="2"/>
        <v>89569.8</v>
      </c>
      <c r="M45" s="306" t="s">
        <v>40</v>
      </c>
    </row>
    <row r="46" spans="1:13" x14ac:dyDescent="0.25">
      <c r="A46" s="252">
        <v>44</v>
      </c>
      <c r="B46" s="252" t="s">
        <v>14</v>
      </c>
      <c r="C46" s="252">
        <v>20</v>
      </c>
      <c r="D46" s="252" t="s">
        <v>615</v>
      </c>
      <c r="E46" s="252">
        <v>0</v>
      </c>
      <c r="F46" s="252">
        <v>1338</v>
      </c>
      <c r="G46" s="252">
        <v>4611</v>
      </c>
      <c r="H46" s="253">
        <v>4597</v>
      </c>
      <c r="I46" s="252">
        <f t="shared" si="3"/>
        <v>0</v>
      </c>
      <c r="J46" s="254">
        <v>48617</v>
      </c>
      <c r="K46" s="254">
        <v>0</v>
      </c>
      <c r="L46" s="254">
        <f t="shared" si="2"/>
        <v>48617</v>
      </c>
      <c r="M46" s="306" t="s">
        <v>40</v>
      </c>
    </row>
    <row r="47" spans="1:13" x14ac:dyDescent="0.25">
      <c r="A47" s="252">
        <v>45</v>
      </c>
      <c r="B47" s="252" t="s">
        <v>18</v>
      </c>
      <c r="C47" s="252">
        <v>20</v>
      </c>
      <c r="D47" s="252" t="s">
        <v>615</v>
      </c>
      <c r="E47" s="252">
        <v>4.5599999999999996</v>
      </c>
      <c r="F47" s="252">
        <v>1357</v>
      </c>
      <c r="G47" s="252">
        <v>4612</v>
      </c>
      <c r="H47" s="253">
        <v>4598</v>
      </c>
      <c r="I47" s="252">
        <f t="shared" si="3"/>
        <v>6187.9199999999992</v>
      </c>
      <c r="J47" s="254">
        <v>112307</v>
      </c>
      <c r="K47" s="254">
        <v>0</v>
      </c>
      <c r="L47" s="254">
        <f t="shared" si="2"/>
        <v>118494.92</v>
      </c>
      <c r="M47" s="306" t="s">
        <v>40</v>
      </c>
    </row>
    <row r="48" spans="1:13" x14ac:dyDescent="0.25">
      <c r="A48" s="252">
        <v>46</v>
      </c>
      <c r="B48" s="252" t="s">
        <v>38</v>
      </c>
      <c r="C48" s="252">
        <v>15</v>
      </c>
      <c r="D48" s="252" t="s">
        <v>615</v>
      </c>
      <c r="E48" s="252">
        <v>1.5</v>
      </c>
      <c r="F48" s="252">
        <v>1054</v>
      </c>
      <c r="G48" s="252">
        <v>4613</v>
      </c>
      <c r="H48" s="253">
        <v>4599</v>
      </c>
      <c r="I48" s="252">
        <f t="shared" si="3"/>
        <v>1581</v>
      </c>
      <c r="J48" s="254">
        <v>12743</v>
      </c>
      <c r="K48" s="254">
        <v>0</v>
      </c>
      <c r="L48" s="254">
        <f t="shared" si="2"/>
        <v>14324</v>
      </c>
      <c r="M48" s="306" t="s">
        <v>40</v>
      </c>
    </row>
    <row r="49" spans="1:13" x14ac:dyDescent="0.25">
      <c r="A49" s="252">
        <v>47</v>
      </c>
      <c r="B49" s="252" t="s">
        <v>31</v>
      </c>
      <c r="C49" s="252">
        <v>20</v>
      </c>
      <c r="D49" s="252" t="s">
        <v>615</v>
      </c>
      <c r="E49" s="252">
        <v>1</v>
      </c>
      <c r="F49" s="252">
        <v>1811</v>
      </c>
      <c r="G49" s="252">
        <v>4614</v>
      </c>
      <c r="H49" s="253">
        <v>4600</v>
      </c>
      <c r="I49" s="252">
        <f t="shared" si="3"/>
        <v>1811</v>
      </c>
      <c r="J49" s="254">
        <v>43732</v>
      </c>
      <c r="K49" s="254">
        <v>0</v>
      </c>
      <c r="L49" s="254">
        <f t="shared" si="2"/>
        <v>45543</v>
      </c>
      <c r="M49" s="306" t="s">
        <v>40</v>
      </c>
    </row>
    <row r="50" spans="1:13" x14ac:dyDescent="0.25">
      <c r="A50" s="252">
        <v>48</v>
      </c>
      <c r="B50" s="252" t="s">
        <v>7</v>
      </c>
      <c r="C50" s="252">
        <v>20</v>
      </c>
      <c r="D50" s="252" t="s">
        <v>615</v>
      </c>
      <c r="E50" s="252">
        <v>1.5</v>
      </c>
      <c r="F50" s="252">
        <v>1472</v>
      </c>
      <c r="G50" s="252">
        <v>4615</v>
      </c>
      <c r="H50" s="253">
        <v>4601</v>
      </c>
      <c r="I50" s="252">
        <f t="shared" si="3"/>
        <v>2208</v>
      </c>
      <c r="J50" s="254">
        <v>94000</v>
      </c>
      <c r="K50" s="254">
        <v>0</v>
      </c>
      <c r="L50" s="254">
        <f t="shared" si="2"/>
        <v>96208</v>
      </c>
      <c r="M50" s="306" t="s">
        <v>602</v>
      </c>
    </row>
    <row r="51" spans="1:13" x14ac:dyDescent="0.25">
      <c r="A51" s="252">
        <v>49</v>
      </c>
      <c r="B51" s="254" t="s">
        <v>21</v>
      </c>
      <c r="C51" s="252">
        <v>20</v>
      </c>
      <c r="D51" s="252" t="s">
        <v>615</v>
      </c>
      <c r="E51" s="252">
        <v>2.5</v>
      </c>
      <c r="F51" s="252">
        <v>1561</v>
      </c>
      <c r="G51" s="252">
        <v>4616</v>
      </c>
      <c r="H51" s="253">
        <v>4602</v>
      </c>
      <c r="I51" s="255">
        <f t="shared" si="3"/>
        <v>3902.5</v>
      </c>
      <c r="J51" s="254">
        <v>61595</v>
      </c>
      <c r="K51" s="254">
        <v>3000</v>
      </c>
      <c r="L51" s="254">
        <f t="shared" si="2"/>
        <v>68497.5</v>
      </c>
      <c r="M51" s="306" t="s">
        <v>40</v>
      </c>
    </row>
    <row r="52" spans="1:13" x14ac:dyDescent="0.25">
      <c r="A52" s="252">
        <v>50</v>
      </c>
      <c r="B52" s="252" t="s">
        <v>26</v>
      </c>
      <c r="C52" s="252">
        <v>20</v>
      </c>
      <c r="D52" s="252" t="s">
        <v>616</v>
      </c>
      <c r="E52" s="252">
        <v>3</v>
      </c>
      <c r="F52" s="252">
        <v>1476</v>
      </c>
      <c r="G52" s="252">
        <v>4631</v>
      </c>
      <c r="H52" s="253">
        <v>4612</v>
      </c>
      <c r="I52" s="252">
        <f t="shared" si="3"/>
        <v>4428</v>
      </c>
      <c r="J52" s="254">
        <v>53197</v>
      </c>
      <c r="K52" s="254">
        <v>0</v>
      </c>
      <c r="L52" s="254">
        <f t="shared" si="2"/>
        <v>57625</v>
      </c>
      <c r="M52" s="306" t="s">
        <v>40</v>
      </c>
    </row>
    <row r="53" spans="1:13" x14ac:dyDescent="0.25">
      <c r="A53" s="252">
        <v>51</v>
      </c>
      <c r="B53" s="252" t="s">
        <v>22</v>
      </c>
      <c r="C53" s="252">
        <v>20</v>
      </c>
      <c r="D53" s="252" t="s">
        <v>616</v>
      </c>
      <c r="E53" s="252">
        <v>1.5</v>
      </c>
      <c r="F53" s="252">
        <v>1379</v>
      </c>
      <c r="G53" s="252">
        <v>4632</v>
      </c>
      <c r="H53" s="253">
        <v>4613</v>
      </c>
      <c r="I53" s="255">
        <f t="shared" si="3"/>
        <v>2068.5</v>
      </c>
      <c r="J53" s="254">
        <v>55667</v>
      </c>
      <c r="K53" s="254">
        <v>0</v>
      </c>
      <c r="L53" s="254">
        <f t="shared" si="2"/>
        <v>57735.5</v>
      </c>
      <c r="M53" s="306" t="s">
        <v>40</v>
      </c>
    </row>
    <row r="54" spans="1:13" x14ac:dyDescent="0.25">
      <c r="A54" s="252">
        <v>52</v>
      </c>
      <c r="B54" s="252" t="s">
        <v>35</v>
      </c>
      <c r="C54" s="252">
        <v>15</v>
      </c>
      <c r="D54" s="252" t="s">
        <v>616</v>
      </c>
      <c r="E54" s="252">
        <v>1.25</v>
      </c>
      <c r="F54" s="252">
        <v>978</v>
      </c>
      <c r="G54" s="252">
        <v>4633</v>
      </c>
      <c r="H54" s="253">
        <v>4614</v>
      </c>
      <c r="I54" s="255">
        <f t="shared" si="3"/>
        <v>1222.5</v>
      </c>
      <c r="J54" s="254">
        <v>10951</v>
      </c>
      <c r="K54" s="254">
        <v>0</v>
      </c>
      <c r="L54" s="254">
        <f t="shared" si="2"/>
        <v>12173.5</v>
      </c>
      <c r="M54" s="306" t="s">
        <v>40</v>
      </c>
    </row>
    <row r="55" spans="1:13" x14ac:dyDescent="0.25">
      <c r="A55" s="252">
        <v>53</v>
      </c>
      <c r="B55" s="252" t="s">
        <v>21</v>
      </c>
      <c r="C55" s="252">
        <v>20</v>
      </c>
      <c r="D55" s="252" t="s">
        <v>617</v>
      </c>
      <c r="E55" s="252">
        <v>2.5</v>
      </c>
      <c r="F55" s="252">
        <v>1590</v>
      </c>
      <c r="G55" s="252">
        <v>4634</v>
      </c>
      <c r="H55" s="253">
        <v>4618</v>
      </c>
      <c r="I55" s="252">
        <f t="shared" si="3"/>
        <v>3975</v>
      </c>
      <c r="J55" s="254">
        <v>61595</v>
      </c>
      <c r="K55" s="254">
        <v>3000</v>
      </c>
      <c r="L55" s="254">
        <f t="shared" si="2"/>
        <v>68570</v>
      </c>
      <c r="M55" s="306" t="s">
        <v>40</v>
      </c>
    </row>
    <row r="56" spans="1:13" x14ac:dyDescent="0.25">
      <c r="A56" s="252">
        <v>54</v>
      </c>
      <c r="B56" s="252" t="s">
        <v>14</v>
      </c>
      <c r="C56" s="252">
        <v>20</v>
      </c>
      <c r="D56" s="252" t="s">
        <v>617</v>
      </c>
      <c r="E56" s="252">
        <v>0</v>
      </c>
      <c r="F56" s="252">
        <v>1351</v>
      </c>
      <c r="G56" s="252">
        <v>4635</v>
      </c>
      <c r="H56" s="253">
        <v>4619</v>
      </c>
      <c r="I56" s="252">
        <f t="shared" si="3"/>
        <v>0</v>
      </c>
      <c r="J56" s="254">
        <v>46840</v>
      </c>
      <c r="K56" s="254">
        <v>0</v>
      </c>
      <c r="L56" s="254">
        <f t="shared" si="2"/>
        <v>46840</v>
      </c>
      <c r="M56" s="306" t="s">
        <v>602</v>
      </c>
    </row>
    <row r="57" spans="1:13" x14ac:dyDescent="0.25">
      <c r="A57" s="252">
        <v>55</v>
      </c>
      <c r="B57" s="254" t="s">
        <v>15</v>
      </c>
      <c r="C57" s="252">
        <v>20</v>
      </c>
      <c r="D57" s="252" t="s">
        <v>617</v>
      </c>
      <c r="E57" s="252">
        <v>1</v>
      </c>
      <c r="F57" s="252">
        <v>1805</v>
      </c>
      <c r="G57" s="252">
        <v>4636</v>
      </c>
      <c r="H57" s="253">
        <v>4630</v>
      </c>
      <c r="I57" s="252">
        <f t="shared" si="3"/>
        <v>1805</v>
      </c>
      <c r="J57" s="254">
        <v>54173</v>
      </c>
      <c r="K57" s="254">
        <v>0</v>
      </c>
      <c r="L57" s="254">
        <f t="shared" si="2"/>
        <v>55978</v>
      </c>
      <c r="M57" s="306" t="s">
        <v>40</v>
      </c>
    </row>
    <row r="58" spans="1:13" x14ac:dyDescent="0.25">
      <c r="A58" s="252">
        <v>56</v>
      </c>
      <c r="B58" s="252" t="s">
        <v>17</v>
      </c>
      <c r="C58" s="252">
        <v>20</v>
      </c>
      <c r="D58" s="252" t="s">
        <v>618</v>
      </c>
      <c r="E58" s="252">
        <v>1</v>
      </c>
      <c r="F58" s="252">
        <v>1679</v>
      </c>
      <c r="G58" s="252">
        <v>4715</v>
      </c>
      <c r="H58" s="253">
        <v>4639</v>
      </c>
      <c r="I58" s="252">
        <f t="shared" si="3"/>
        <v>1679</v>
      </c>
      <c r="J58" s="254">
        <v>33238</v>
      </c>
      <c r="K58" s="254">
        <v>0</v>
      </c>
      <c r="L58" s="254">
        <f t="shared" si="2"/>
        <v>34917</v>
      </c>
      <c r="M58" s="306" t="s">
        <v>40</v>
      </c>
    </row>
    <row r="59" spans="1:13" x14ac:dyDescent="0.25">
      <c r="A59" s="252">
        <v>57</v>
      </c>
      <c r="B59" s="260" t="s">
        <v>65</v>
      </c>
      <c r="C59" s="252">
        <v>20</v>
      </c>
      <c r="D59" s="252" t="s">
        <v>618</v>
      </c>
      <c r="E59" s="252">
        <v>2</v>
      </c>
      <c r="F59" s="252">
        <v>1303</v>
      </c>
      <c r="G59" s="252">
        <v>4716</v>
      </c>
      <c r="H59" s="253">
        <v>4640</v>
      </c>
      <c r="I59" s="252">
        <f t="shared" si="3"/>
        <v>2606</v>
      </c>
      <c r="J59" s="254">
        <v>45000</v>
      </c>
      <c r="K59" s="254">
        <v>0</v>
      </c>
      <c r="L59" s="254">
        <f t="shared" si="2"/>
        <v>47606</v>
      </c>
      <c r="M59" s="306" t="s">
        <v>602</v>
      </c>
    </row>
    <row r="60" spans="1:13" x14ac:dyDescent="0.25">
      <c r="A60" s="252">
        <v>58</v>
      </c>
      <c r="B60" s="254" t="s">
        <v>14</v>
      </c>
      <c r="C60" s="254">
        <v>20</v>
      </c>
      <c r="D60" s="254" t="s">
        <v>619</v>
      </c>
      <c r="E60" s="252">
        <v>0</v>
      </c>
      <c r="F60" s="252">
        <v>1345</v>
      </c>
      <c r="G60" s="252">
        <v>4717</v>
      </c>
      <c r="H60" s="253">
        <v>4649</v>
      </c>
      <c r="I60" s="252">
        <f t="shared" si="3"/>
        <v>0</v>
      </c>
      <c r="J60" s="254">
        <v>48617</v>
      </c>
      <c r="K60" s="254">
        <v>0</v>
      </c>
      <c r="L60" s="254">
        <f t="shared" ref="L60:L77" si="4">I60+J60+K60</f>
        <v>48617</v>
      </c>
      <c r="M60" s="306" t="s">
        <v>40</v>
      </c>
    </row>
    <row r="61" spans="1:13" x14ac:dyDescent="0.25">
      <c r="A61" s="252">
        <v>59</v>
      </c>
      <c r="B61" s="254" t="s">
        <v>62</v>
      </c>
      <c r="C61" s="261">
        <v>20</v>
      </c>
      <c r="D61" s="254" t="s">
        <v>619</v>
      </c>
      <c r="E61" s="254">
        <v>2</v>
      </c>
      <c r="F61" s="254">
        <v>1306</v>
      </c>
      <c r="G61" s="254">
        <v>4718</v>
      </c>
      <c r="H61" s="259">
        <v>4650</v>
      </c>
      <c r="I61" s="254">
        <f t="shared" si="3"/>
        <v>2612</v>
      </c>
      <c r="J61" s="261">
        <v>26326</v>
      </c>
      <c r="K61" s="254">
        <v>0</v>
      </c>
      <c r="L61" s="261">
        <f t="shared" si="4"/>
        <v>28938</v>
      </c>
      <c r="M61" s="306" t="s">
        <v>40</v>
      </c>
    </row>
    <row r="62" spans="1:13" x14ac:dyDescent="0.25">
      <c r="A62" s="252">
        <v>60</v>
      </c>
      <c r="B62" s="263" t="s">
        <v>33</v>
      </c>
      <c r="C62" s="254">
        <v>20</v>
      </c>
      <c r="D62" s="263" t="s">
        <v>619</v>
      </c>
      <c r="E62" s="252">
        <v>2</v>
      </c>
      <c r="F62" s="252">
        <v>1295</v>
      </c>
      <c r="G62" s="252">
        <v>4719</v>
      </c>
      <c r="H62" s="253">
        <v>4651</v>
      </c>
      <c r="I62" s="252">
        <f t="shared" si="3"/>
        <v>2590</v>
      </c>
      <c r="J62" s="252">
        <v>20384</v>
      </c>
      <c r="K62" s="254">
        <v>0</v>
      </c>
      <c r="L62" s="252">
        <f t="shared" si="4"/>
        <v>22974</v>
      </c>
      <c r="M62" s="306" t="s">
        <v>40</v>
      </c>
    </row>
    <row r="63" spans="1:13" x14ac:dyDescent="0.25">
      <c r="A63" s="252">
        <v>61</v>
      </c>
      <c r="B63" s="263" t="s">
        <v>13</v>
      </c>
      <c r="C63" s="254">
        <v>20</v>
      </c>
      <c r="D63" s="263" t="s">
        <v>619</v>
      </c>
      <c r="E63" s="252">
        <v>2</v>
      </c>
      <c r="F63" s="252">
        <v>1633</v>
      </c>
      <c r="G63" s="252">
        <v>4720</v>
      </c>
      <c r="H63" s="248">
        <v>4652</v>
      </c>
      <c r="I63" s="252">
        <f t="shared" si="3"/>
        <v>3266</v>
      </c>
      <c r="J63" s="248">
        <v>39774</v>
      </c>
      <c r="K63" s="254">
        <v>0</v>
      </c>
      <c r="L63" s="252">
        <f t="shared" si="4"/>
        <v>43040</v>
      </c>
      <c r="M63" s="306" t="s">
        <v>40</v>
      </c>
    </row>
    <row r="64" spans="1:13" x14ac:dyDescent="0.25">
      <c r="A64" s="252">
        <v>62</v>
      </c>
      <c r="B64" s="263" t="s">
        <v>19</v>
      </c>
      <c r="C64" s="254">
        <v>20</v>
      </c>
      <c r="D64" s="263" t="s">
        <v>619</v>
      </c>
      <c r="E64" s="252">
        <v>1</v>
      </c>
      <c r="F64" s="252">
        <v>1497</v>
      </c>
      <c r="G64" s="252">
        <v>4721</v>
      </c>
      <c r="H64" s="248">
        <v>4653</v>
      </c>
      <c r="I64" s="252">
        <f t="shared" si="3"/>
        <v>1497</v>
      </c>
      <c r="J64" s="248">
        <v>31228</v>
      </c>
      <c r="K64" s="254">
        <v>0</v>
      </c>
      <c r="L64" s="252">
        <f t="shared" si="4"/>
        <v>32725</v>
      </c>
      <c r="M64" s="306" t="s">
        <v>40</v>
      </c>
    </row>
    <row r="65" spans="1:13" x14ac:dyDescent="0.25">
      <c r="A65" s="252">
        <v>63</v>
      </c>
      <c r="B65" s="263" t="s">
        <v>32</v>
      </c>
      <c r="C65" s="254">
        <v>20</v>
      </c>
      <c r="D65" s="263" t="s">
        <v>620</v>
      </c>
      <c r="E65" s="252">
        <v>1.75</v>
      </c>
      <c r="F65" s="252">
        <v>1673</v>
      </c>
      <c r="G65" s="252">
        <v>4722</v>
      </c>
      <c r="H65" s="248">
        <v>4669</v>
      </c>
      <c r="I65" s="252">
        <f t="shared" si="3"/>
        <v>2927.75</v>
      </c>
      <c r="J65" s="248">
        <v>31344</v>
      </c>
      <c r="K65" s="254">
        <v>0</v>
      </c>
      <c r="L65" s="252">
        <f t="shared" si="4"/>
        <v>34271.75</v>
      </c>
      <c r="M65" s="306" t="s">
        <v>40</v>
      </c>
    </row>
    <row r="66" spans="1:13" x14ac:dyDescent="0.25">
      <c r="A66" s="252">
        <v>64</v>
      </c>
      <c r="B66" s="263" t="s">
        <v>16</v>
      </c>
      <c r="C66" s="254">
        <v>20</v>
      </c>
      <c r="D66" s="263" t="s">
        <v>620</v>
      </c>
      <c r="E66" s="252">
        <v>3.5</v>
      </c>
      <c r="F66" s="252">
        <v>1380</v>
      </c>
      <c r="G66" s="252">
        <v>4723</v>
      </c>
      <c r="H66" s="248">
        <v>4670</v>
      </c>
      <c r="I66" s="252">
        <f t="shared" si="3"/>
        <v>4830</v>
      </c>
      <c r="J66" s="248">
        <v>72073</v>
      </c>
      <c r="K66" s="254">
        <v>0</v>
      </c>
      <c r="L66" s="252">
        <f t="shared" si="4"/>
        <v>76903</v>
      </c>
      <c r="M66" s="306" t="s">
        <v>40</v>
      </c>
    </row>
    <row r="67" spans="1:13" x14ac:dyDescent="0.25">
      <c r="A67" s="252">
        <v>65</v>
      </c>
      <c r="B67" s="263" t="s">
        <v>15</v>
      </c>
      <c r="C67" s="254">
        <v>20</v>
      </c>
      <c r="D67" s="263" t="s">
        <v>620</v>
      </c>
      <c r="E67" s="252">
        <v>1</v>
      </c>
      <c r="F67" s="252">
        <v>1674</v>
      </c>
      <c r="G67" s="252">
        <v>4724</v>
      </c>
      <c r="H67" s="248">
        <v>4671</v>
      </c>
      <c r="I67" s="252">
        <f t="shared" ref="I67:I77" si="5">E67*F67</f>
        <v>1674</v>
      </c>
      <c r="J67" s="248">
        <v>54173</v>
      </c>
      <c r="K67" s="254">
        <v>0</v>
      </c>
      <c r="L67" s="252">
        <f t="shared" si="4"/>
        <v>55847</v>
      </c>
      <c r="M67" s="306" t="s">
        <v>40</v>
      </c>
    </row>
    <row r="68" spans="1:13" x14ac:dyDescent="0.25">
      <c r="A68" s="252">
        <v>66</v>
      </c>
      <c r="B68" s="263" t="s">
        <v>7</v>
      </c>
      <c r="C68" s="254">
        <v>20</v>
      </c>
      <c r="D68" s="263" t="s">
        <v>621</v>
      </c>
      <c r="E68" s="252">
        <v>1.5</v>
      </c>
      <c r="F68" s="252">
        <v>1360</v>
      </c>
      <c r="G68" s="252">
        <v>4686</v>
      </c>
      <c r="H68" s="248">
        <v>4678</v>
      </c>
      <c r="I68" s="252">
        <f t="shared" si="5"/>
        <v>2040</v>
      </c>
      <c r="J68" s="248">
        <v>94000</v>
      </c>
      <c r="K68" s="254">
        <v>0</v>
      </c>
      <c r="L68" s="252">
        <f t="shared" si="4"/>
        <v>96040</v>
      </c>
      <c r="M68" s="287" t="s">
        <v>34</v>
      </c>
    </row>
    <row r="69" spans="1:13" x14ac:dyDescent="0.25">
      <c r="A69" s="252">
        <v>67</v>
      </c>
      <c r="B69" s="263" t="s">
        <v>14</v>
      </c>
      <c r="C69" s="254">
        <v>20</v>
      </c>
      <c r="D69" s="263" t="s">
        <v>621</v>
      </c>
      <c r="E69" s="252">
        <v>0</v>
      </c>
      <c r="F69" s="252">
        <v>1330</v>
      </c>
      <c r="G69" s="252">
        <v>4687</v>
      </c>
      <c r="H69" s="248">
        <v>4679</v>
      </c>
      <c r="I69" s="252">
        <f t="shared" si="5"/>
        <v>0</v>
      </c>
      <c r="J69" s="248">
        <v>46840</v>
      </c>
      <c r="K69" s="254">
        <v>0</v>
      </c>
      <c r="L69" s="252">
        <f t="shared" si="4"/>
        <v>46840</v>
      </c>
      <c r="M69" s="287" t="s">
        <v>602</v>
      </c>
    </row>
    <row r="70" spans="1:13" x14ac:dyDescent="0.25">
      <c r="A70" s="252">
        <v>68</v>
      </c>
      <c r="B70" s="263" t="s">
        <v>12</v>
      </c>
      <c r="C70" s="252">
        <v>9</v>
      </c>
      <c r="D70" s="248" t="s">
        <v>621</v>
      </c>
      <c r="E70" s="252">
        <v>1</v>
      </c>
      <c r="F70" s="252">
        <v>564</v>
      </c>
      <c r="G70" s="252">
        <v>4688</v>
      </c>
      <c r="H70" s="248">
        <v>4680</v>
      </c>
      <c r="I70" s="252">
        <f t="shared" si="5"/>
        <v>564</v>
      </c>
      <c r="J70" s="248">
        <v>9000</v>
      </c>
      <c r="K70" s="254">
        <v>0</v>
      </c>
      <c r="L70" s="252">
        <f t="shared" si="4"/>
        <v>9564</v>
      </c>
      <c r="M70" s="287" t="s">
        <v>40</v>
      </c>
    </row>
    <row r="71" spans="1:13" x14ac:dyDescent="0.25">
      <c r="A71" s="252">
        <v>69</v>
      </c>
      <c r="B71" s="263" t="s">
        <v>31</v>
      </c>
      <c r="C71" s="254">
        <v>20</v>
      </c>
      <c r="D71" s="263" t="s">
        <v>621</v>
      </c>
      <c r="E71" s="254">
        <v>1</v>
      </c>
      <c r="F71" s="254">
        <v>1675</v>
      </c>
      <c r="G71" s="252">
        <v>4689</v>
      </c>
      <c r="H71" s="263">
        <v>4681</v>
      </c>
      <c r="I71" s="254">
        <f t="shared" si="5"/>
        <v>1675</v>
      </c>
      <c r="J71" s="248">
        <v>43732</v>
      </c>
      <c r="K71" s="254">
        <v>0</v>
      </c>
      <c r="L71" s="252">
        <f t="shared" si="4"/>
        <v>45407</v>
      </c>
      <c r="M71" s="287" t="s">
        <v>40</v>
      </c>
    </row>
    <row r="72" spans="1:13" x14ac:dyDescent="0.25">
      <c r="A72" s="252">
        <v>70</v>
      </c>
      <c r="B72" s="248" t="s">
        <v>62</v>
      </c>
      <c r="C72" s="252">
        <v>15</v>
      </c>
      <c r="D72" s="248" t="s">
        <v>621</v>
      </c>
      <c r="E72" s="252">
        <v>2</v>
      </c>
      <c r="F72" s="252">
        <v>970</v>
      </c>
      <c r="G72" s="252">
        <v>4730</v>
      </c>
      <c r="H72" s="248">
        <v>4682</v>
      </c>
      <c r="I72" s="252">
        <f t="shared" si="5"/>
        <v>1940</v>
      </c>
      <c r="J72" s="248">
        <v>20000</v>
      </c>
      <c r="K72" s="254">
        <v>0</v>
      </c>
      <c r="L72" s="252">
        <f t="shared" si="4"/>
        <v>21940</v>
      </c>
      <c r="M72" s="287" t="s">
        <v>40</v>
      </c>
    </row>
    <row r="73" spans="1:13" x14ac:dyDescent="0.25">
      <c r="A73" s="252">
        <v>71</v>
      </c>
      <c r="B73" s="248" t="s">
        <v>33</v>
      </c>
      <c r="C73" s="252">
        <v>15</v>
      </c>
      <c r="D73" s="248" t="s">
        <v>621</v>
      </c>
      <c r="E73" s="252">
        <v>2</v>
      </c>
      <c r="F73" s="252">
        <v>962</v>
      </c>
      <c r="G73" s="252">
        <v>4731</v>
      </c>
      <c r="H73" s="248">
        <v>4683</v>
      </c>
      <c r="I73" s="252">
        <f t="shared" si="5"/>
        <v>1924</v>
      </c>
      <c r="J73" s="248">
        <v>16000</v>
      </c>
      <c r="K73" s="252">
        <v>0</v>
      </c>
      <c r="L73" s="252">
        <f t="shared" si="4"/>
        <v>17924</v>
      </c>
      <c r="M73" s="287" t="s">
        <v>40</v>
      </c>
    </row>
    <row r="74" spans="1:13" x14ac:dyDescent="0.25">
      <c r="A74" s="252">
        <v>72</v>
      </c>
      <c r="B74" s="248" t="s">
        <v>35</v>
      </c>
      <c r="C74" s="252">
        <v>15</v>
      </c>
      <c r="D74" s="248" t="s">
        <v>621</v>
      </c>
      <c r="E74" s="252">
        <v>1.5</v>
      </c>
      <c r="F74" s="252">
        <v>1010</v>
      </c>
      <c r="G74" s="252">
        <v>4732</v>
      </c>
      <c r="H74" s="248">
        <v>4684</v>
      </c>
      <c r="I74" s="252">
        <f t="shared" si="5"/>
        <v>1515</v>
      </c>
      <c r="J74" s="248">
        <v>10951</v>
      </c>
      <c r="K74" s="252">
        <v>0</v>
      </c>
      <c r="L74" s="252">
        <f t="shared" si="4"/>
        <v>12466</v>
      </c>
      <c r="M74" s="287" t="s">
        <v>40</v>
      </c>
    </row>
    <row r="75" spans="1:13" x14ac:dyDescent="0.25">
      <c r="A75" s="252">
        <v>73</v>
      </c>
      <c r="B75" s="248" t="s">
        <v>62</v>
      </c>
      <c r="C75" s="252">
        <v>15</v>
      </c>
      <c r="D75" s="248" t="s">
        <v>622</v>
      </c>
      <c r="E75" s="252">
        <v>2</v>
      </c>
      <c r="F75" s="252">
        <v>1085</v>
      </c>
      <c r="G75" s="252">
        <v>4733</v>
      </c>
      <c r="H75" s="248">
        <v>4696</v>
      </c>
      <c r="I75" s="252">
        <f t="shared" si="5"/>
        <v>2170</v>
      </c>
      <c r="J75" s="248">
        <v>20000</v>
      </c>
      <c r="K75" s="252">
        <v>0</v>
      </c>
      <c r="L75" s="252">
        <f t="shared" si="4"/>
        <v>22170</v>
      </c>
      <c r="M75" s="287" t="s">
        <v>40</v>
      </c>
    </row>
    <row r="76" spans="1:13" x14ac:dyDescent="0.25">
      <c r="A76" s="252">
        <v>74</v>
      </c>
      <c r="B76" s="248" t="s">
        <v>17</v>
      </c>
      <c r="C76" s="252">
        <v>20</v>
      </c>
      <c r="D76" s="248" t="s">
        <v>622</v>
      </c>
      <c r="E76" s="252">
        <v>1</v>
      </c>
      <c r="F76" s="252">
        <v>1524</v>
      </c>
      <c r="G76" s="252">
        <v>4734</v>
      </c>
      <c r="H76" s="248">
        <v>4697</v>
      </c>
      <c r="I76" s="252">
        <f t="shared" si="5"/>
        <v>1524</v>
      </c>
      <c r="J76" s="248">
        <v>33238</v>
      </c>
      <c r="K76" s="252">
        <v>0</v>
      </c>
      <c r="L76" s="252">
        <f t="shared" si="4"/>
        <v>34762</v>
      </c>
      <c r="M76" s="287" t="s">
        <v>40</v>
      </c>
    </row>
    <row r="77" spans="1:13" x14ac:dyDescent="0.25">
      <c r="A77" s="252">
        <v>75</v>
      </c>
      <c r="B77" s="248" t="s">
        <v>38</v>
      </c>
      <c r="C77" s="252">
        <v>9</v>
      </c>
      <c r="D77" s="248" t="s">
        <v>623</v>
      </c>
      <c r="E77" s="252">
        <v>1.5</v>
      </c>
      <c r="F77" s="252">
        <v>585</v>
      </c>
      <c r="G77" s="252">
        <v>4735</v>
      </c>
      <c r="H77" s="248">
        <v>4698</v>
      </c>
      <c r="I77" s="252">
        <f t="shared" si="5"/>
        <v>877.5</v>
      </c>
      <c r="J77" s="248">
        <v>9000</v>
      </c>
      <c r="K77" s="252">
        <v>0</v>
      </c>
      <c r="L77" s="252">
        <f t="shared" si="4"/>
        <v>9877.5</v>
      </c>
      <c r="M77" s="287" t="s">
        <v>40</v>
      </c>
    </row>
    <row r="78" spans="1:13" x14ac:dyDescent="0.25">
      <c r="A78" s="264"/>
      <c r="B78" s="240"/>
      <c r="C78" s="265">
        <f>SUM(C3:C77)</f>
        <v>1405</v>
      </c>
      <c r="L78" s="265">
        <f>SUM(L3:L77)</f>
        <v>3807610.7199999997</v>
      </c>
    </row>
    <row r="79" spans="1:13" x14ac:dyDescent="0.25">
      <c r="A79" s="264"/>
      <c r="B79" s="240"/>
      <c r="C79" s="261"/>
      <c r="D79" s="240"/>
      <c r="E79" s="240"/>
      <c r="F79" s="240"/>
      <c r="G79" s="240"/>
      <c r="H79" s="240"/>
      <c r="I79" s="240"/>
      <c r="J79" s="240"/>
      <c r="K79" s="240"/>
      <c r="L79" s="261"/>
    </row>
    <row r="80" spans="1:13" x14ac:dyDescent="0.25">
      <c r="A80" s="266" t="s">
        <v>624</v>
      </c>
      <c r="B80" s="267"/>
      <c r="C80" s="245"/>
      <c r="D80" s="245"/>
      <c r="E80" s="245"/>
      <c r="F80" s="245"/>
      <c r="G80" s="245"/>
      <c r="H80" s="247"/>
      <c r="I80" s="245"/>
      <c r="J80" s="245"/>
      <c r="K80" s="245"/>
      <c r="L80" s="245"/>
      <c r="M80" s="305"/>
    </row>
    <row r="81" spans="1:13" ht="63" x14ac:dyDescent="0.25">
      <c r="A81" s="245" t="s">
        <v>640</v>
      </c>
      <c r="B81" s="245" t="s">
        <v>0</v>
      </c>
      <c r="C81" s="245" t="s">
        <v>426</v>
      </c>
      <c r="D81" s="245" t="s">
        <v>341</v>
      </c>
      <c r="E81" s="245" t="s">
        <v>345</v>
      </c>
      <c r="F81" s="245" t="s">
        <v>342</v>
      </c>
      <c r="G81" s="245" t="s">
        <v>348</v>
      </c>
      <c r="H81" s="247" t="s">
        <v>343</v>
      </c>
      <c r="I81" s="245" t="s">
        <v>272</v>
      </c>
      <c r="J81" s="245" t="s">
        <v>554</v>
      </c>
      <c r="K81" s="245" t="s">
        <v>598</v>
      </c>
      <c r="L81" s="245" t="s">
        <v>599</v>
      </c>
      <c r="M81" s="305" t="s">
        <v>6</v>
      </c>
    </row>
    <row r="82" spans="1:13" x14ac:dyDescent="0.25">
      <c r="A82" s="254">
        <v>1</v>
      </c>
      <c r="B82" s="263" t="s">
        <v>22</v>
      </c>
      <c r="C82" s="254">
        <v>20</v>
      </c>
      <c r="D82" s="263" t="s">
        <v>625</v>
      </c>
      <c r="E82" s="254">
        <v>1.71</v>
      </c>
      <c r="F82" s="254">
        <v>1576</v>
      </c>
      <c r="G82" s="248">
        <v>4744</v>
      </c>
      <c r="H82" s="259">
        <v>4708</v>
      </c>
      <c r="I82" s="248">
        <f t="shared" ref="I82:I150" si="6">E82*F82</f>
        <v>2694.96</v>
      </c>
      <c r="J82" s="259">
        <v>55667</v>
      </c>
      <c r="K82" s="268">
        <v>0</v>
      </c>
      <c r="L82" s="248">
        <f t="shared" ref="L82:L150" si="7">I82+J82+K82</f>
        <v>58361.96</v>
      </c>
      <c r="M82" s="307" t="s">
        <v>40</v>
      </c>
    </row>
    <row r="83" spans="1:13" x14ac:dyDescent="0.25">
      <c r="A83" s="254">
        <v>2</v>
      </c>
      <c r="B83" s="263" t="s">
        <v>18</v>
      </c>
      <c r="C83" s="254">
        <v>20</v>
      </c>
      <c r="D83" s="263" t="s">
        <v>625</v>
      </c>
      <c r="E83" s="254">
        <v>4.57</v>
      </c>
      <c r="F83" s="254">
        <v>1366</v>
      </c>
      <c r="G83" s="263">
        <v>4745</v>
      </c>
      <c r="H83" s="259">
        <v>4709</v>
      </c>
      <c r="I83" s="263">
        <f t="shared" si="6"/>
        <v>6242.6200000000008</v>
      </c>
      <c r="J83" s="259">
        <v>110000</v>
      </c>
      <c r="K83" s="268">
        <v>0</v>
      </c>
      <c r="L83" s="263">
        <f t="shared" si="7"/>
        <v>116242.62</v>
      </c>
      <c r="M83" s="307" t="s">
        <v>602</v>
      </c>
    </row>
    <row r="84" spans="1:13" x14ac:dyDescent="0.25">
      <c r="A84" s="254">
        <v>3</v>
      </c>
      <c r="B84" s="254" t="s">
        <v>18</v>
      </c>
      <c r="C84" s="254">
        <v>20</v>
      </c>
      <c r="D84" s="254" t="s">
        <v>626</v>
      </c>
      <c r="E84" s="254">
        <v>7</v>
      </c>
      <c r="F84" s="254">
        <v>1351</v>
      </c>
      <c r="G84" s="259">
        <v>4746</v>
      </c>
      <c r="H84" s="259">
        <v>4715</v>
      </c>
      <c r="I84" s="263">
        <f t="shared" si="6"/>
        <v>9457</v>
      </c>
      <c r="J84" s="259">
        <v>112307</v>
      </c>
      <c r="K84" s="268">
        <v>0</v>
      </c>
      <c r="L84" s="263">
        <f t="shared" si="7"/>
        <v>121764</v>
      </c>
      <c r="M84" s="308" t="s">
        <v>40</v>
      </c>
    </row>
    <row r="85" spans="1:13" x14ac:dyDescent="0.25">
      <c r="A85" s="254">
        <v>4</v>
      </c>
      <c r="B85" s="269" t="s">
        <v>21</v>
      </c>
      <c r="C85" s="252">
        <v>20</v>
      </c>
      <c r="D85" s="269" t="s">
        <v>626</v>
      </c>
      <c r="E85" s="252">
        <v>2.5</v>
      </c>
      <c r="F85" s="252">
        <v>1743</v>
      </c>
      <c r="G85" s="269">
        <v>4358</v>
      </c>
      <c r="H85" s="269">
        <v>4716</v>
      </c>
      <c r="I85" s="248">
        <f t="shared" si="6"/>
        <v>4357.5</v>
      </c>
      <c r="J85" s="253">
        <v>61595</v>
      </c>
      <c r="K85" s="268">
        <v>3000</v>
      </c>
      <c r="L85" s="248">
        <f t="shared" si="7"/>
        <v>68952.5</v>
      </c>
      <c r="M85" s="309" t="s">
        <v>40</v>
      </c>
    </row>
    <row r="86" spans="1:13" x14ac:dyDescent="0.25">
      <c r="A86" s="254">
        <v>5</v>
      </c>
      <c r="B86" s="269" t="s">
        <v>7</v>
      </c>
      <c r="C86" s="252">
        <v>20</v>
      </c>
      <c r="D86" s="269" t="s">
        <v>627</v>
      </c>
      <c r="E86" s="252">
        <v>1.5</v>
      </c>
      <c r="F86" s="252">
        <v>1535</v>
      </c>
      <c r="G86" s="269">
        <v>4748</v>
      </c>
      <c r="H86" s="269">
        <v>4726</v>
      </c>
      <c r="I86" s="248">
        <f t="shared" si="6"/>
        <v>2302.5</v>
      </c>
      <c r="J86" s="253">
        <v>94000</v>
      </c>
      <c r="K86" s="268">
        <v>0</v>
      </c>
      <c r="L86" s="248">
        <f t="shared" si="7"/>
        <v>96302.5</v>
      </c>
      <c r="M86" s="309" t="s">
        <v>34</v>
      </c>
    </row>
    <row r="87" spans="1:13" x14ac:dyDescent="0.25">
      <c r="A87" s="254">
        <v>6</v>
      </c>
      <c r="B87" s="269" t="s">
        <v>16</v>
      </c>
      <c r="C87" s="252">
        <v>20</v>
      </c>
      <c r="D87" s="269" t="s">
        <v>627</v>
      </c>
      <c r="E87" s="252">
        <v>3.5</v>
      </c>
      <c r="F87" s="252">
        <v>1624</v>
      </c>
      <c r="G87" s="269">
        <v>4749</v>
      </c>
      <c r="H87" s="269">
        <v>4733</v>
      </c>
      <c r="I87" s="248">
        <f t="shared" si="6"/>
        <v>5684</v>
      </c>
      <c r="J87" s="253">
        <v>72073</v>
      </c>
      <c r="K87" s="268">
        <v>0</v>
      </c>
      <c r="L87" s="248">
        <f t="shared" si="7"/>
        <v>77757</v>
      </c>
      <c r="M87" s="309" t="s">
        <v>40</v>
      </c>
    </row>
    <row r="88" spans="1:13" x14ac:dyDescent="0.25">
      <c r="A88" s="254">
        <v>7</v>
      </c>
      <c r="B88" s="269" t="s">
        <v>15</v>
      </c>
      <c r="C88" s="252">
        <v>20</v>
      </c>
      <c r="D88" s="269" t="s">
        <v>627</v>
      </c>
      <c r="E88" s="252">
        <v>1</v>
      </c>
      <c r="F88" s="252">
        <v>2033</v>
      </c>
      <c r="G88" s="269">
        <v>4750</v>
      </c>
      <c r="H88" s="269">
        <v>4728</v>
      </c>
      <c r="I88" s="248">
        <f t="shared" si="6"/>
        <v>2033</v>
      </c>
      <c r="J88" s="253">
        <v>54173</v>
      </c>
      <c r="K88" s="268">
        <v>0</v>
      </c>
      <c r="L88" s="248">
        <f t="shared" si="7"/>
        <v>56206</v>
      </c>
      <c r="M88" s="309" t="s">
        <v>40</v>
      </c>
    </row>
    <row r="89" spans="1:13" x14ac:dyDescent="0.25">
      <c r="A89" s="254">
        <v>8</v>
      </c>
      <c r="B89" s="269" t="s">
        <v>26</v>
      </c>
      <c r="C89" s="252">
        <v>25</v>
      </c>
      <c r="D89" s="269" t="s">
        <v>627</v>
      </c>
      <c r="E89" s="252">
        <v>3</v>
      </c>
      <c r="F89" s="252">
        <v>1848</v>
      </c>
      <c r="G89" s="269">
        <v>4736</v>
      </c>
      <c r="H89" s="269">
        <v>4738</v>
      </c>
      <c r="I89" s="248">
        <f t="shared" si="6"/>
        <v>5544</v>
      </c>
      <c r="J89" s="253">
        <v>66496</v>
      </c>
      <c r="K89" s="268">
        <v>0</v>
      </c>
      <c r="L89" s="248">
        <f t="shared" si="7"/>
        <v>72040</v>
      </c>
      <c r="M89" s="309" t="s">
        <v>40</v>
      </c>
    </row>
    <row r="90" spans="1:13" x14ac:dyDescent="0.25">
      <c r="A90" s="254">
        <v>9</v>
      </c>
      <c r="B90" s="269" t="s">
        <v>14</v>
      </c>
      <c r="C90" s="252">
        <v>20</v>
      </c>
      <c r="D90" s="269" t="s">
        <v>628</v>
      </c>
      <c r="E90" s="252">
        <v>0</v>
      </c>
      <c r="F90" s="252">
        <v>1376</v>
      </c>
      <c r="G90" s="269">
        <v>4751</v>
      </c>
      <c r="H90" s="269">
        <v>4734</v>
      </c>
      <c r="I90" s="248">
        <f t="shared" si="6"/>
        <v>0</v>
      </c>
      <c r="J90" s="253">
        <v>48617</v>
      </c>
      <c r="K90" s="268">
        <v>0</v>
      </c>
      <c r="L90" s="248">
        <f t="shared" si="7"/>
        <v>48617</v>
      </c>
      <c r="M90" s="309" t="s">
        <v>40</v>
      </c>
    </row>
    <row r="91" spans="1:13" x14ac:dyDescent="0.25">
      <c r="A91" s="254">
        <v>10</v>
      </c>
      <c r="B91" s="269" t="s">
        <v>19</v>
      </c>
      <c r="C91" s="252">
        <v>20</v>
      </c>
      <c r="D91" s="269" t="s">
        <v>628</v>
      </c>
      <c r="E91" s="252">
        <v>1</v>
      </c>
      <c r="F91" s="252">
        <v>1323</v>
      </c>
      <c r="G91" s="269">
        <v>4752</v>
      </c>
      <c r="H91" s="269">
        <v>4735</v>
      </c>
      <c r="I91" s="248">
        <f t="shared" si="6"/>
        <v>1323</v>
      </c>
      <c r="J91" s="253">
        <v>31228</v>
      </c>
      <c r="K91" s="268">
        <v>0</v>
      </c>
      <c r="L91" s="248">
        <f t="shared" si="7"/>
        <v>32551</v>
      </c>
      <c r="M91" s="309" t="s">
        <v>40</v>
      </c>
    </row>
    <row r="92" spans="1:13" x14ac:dyDescent="0.25">
      <c r="A92" s="254">
        <v>11</v>
      </c>
      <c r="B92" s="269" t="s">
        <v>62</v>
      </c>
      <c r="C92" s="252">
        <v>15</v>
      </c>
      <c r="D92" s="269" t="s">
        <v>628</v>
      </c>
      <c r="E92" s="252">
        <v>2</v>
      </c>
      <c r="F92" s="252">
        <v>1006</v>
      </c>
      <c r="G92" s="269">
        <v>4753</v>
      </c>
      <c r="H92" s="269">
        <v>4736</v>
      </c>
      <c r="I92" s="248">
        <f t="shared" si="6"/>
        <v>2012</v>
      </c>
      <c r="J92" s="253">
        <v>20000</v>
      </c>
      <c r="K92" s="268">
        <v>0</v>
      </c>
      <c r="L92" s="248">
        <f t="shared" si="7"/>
        <v>22012</v>
      </c>
      <c r="M92" s="309" t="s">
        <v>40</v>
      </c>
    </row>
    <row r="93" spans="1:13" x14ac:dyDescent="0.25">
      <c r="A93" s="254">
        <v>12</v>
      </c>
      <c r="B93" s="269" t="s">
        <v>31</v>
      </c>
      <c r="C93" s="252">
        <v>20</v>
      </c>
      <c r="D93" s="269" t="s">
        <v>628</v>
      </c>
      <c r="E93" s="252">
        <v>1</v>
      </c>
      <c r="F93" s="252">
        <v>1537</v>
      </c>
      <c r="G93" s="269">
        <v>4754</v>
      </c>
      <c r="H93" s="269">
        <v>4737</v>
      </c>
      <c r="I93" s="248">
        <f t="shared" si="6"/>
        <v>1537</v>
      </c>
      <c r="J93" s="253">
        <v>43732</v>
      </c>
      <c r="K93" s="268">
        <v>0</v>
      </c>
      <c r="L93" s="248">
        <f t="shared" si="7"/>
        <v>45269</v>
      </c>
      <c r="M93" s="309" t="s">
        <v>40</v>
      </c>
    </row>
    <row r="94" spans="1:13" x14ac:dyDescent="0.25">
      <c r="A94" s="254">
        <v>13</v>
      </c>
      <c r="B94" s="269" t="s">
        <v>13</v>
      </c>
      <c r="C94" s="252">
        <v>20</v>
      </c>
      <c r="D94" s="269" t="s">
        <v>629</v>
      </c>
      <c r="E94" s="252">
        <v>2</v>
      </c>
      <c r="F94" s="252">
        <v>1461</v>
      </c>
      <c r="G94" s="269">
        <v>4737</v>
      </c>
      <c r="H94" s="269">
        <v>4744</v>
      </c>
      <c r="I94" s="248">
        <f t="shared" si="6"/>
        <v>2922</v>
      </c>
      <c r="J94" s="253">
        <v>39774</v>
      </c>
      <c r="K94" s="268">
        <v>0</v>
      </c>
      <c r="L94" s="248">
        <f t="shared" si="7"/>
        <v>42696</v>
      </c>
      <c r="M94" s="309" t="s">
        <v>40</v>
      </c>
    </row>
    <row r="95" spans="1:13" x14ac:dyDescent="0.25">
      <c r="A95" s="254">
        <v>14</v>
      </c>
      <c r="B95" s="269" t="s">
        <v>17</v>
      </c>
      <c r="C95" s="252">
        <v>20</v>
      </c>
      <c r="D95" s="269" t="s">
        <v>629</v>
      </c>
      <c r="E95" s="252">
        <v>1</v>
      </c>
      <c r="F95" s="252">
        <v>1552</v>
      </c>
      <c r="G95" s="269">
        <v>4738</v>
      </c>
      <c r="H95" s="269">
        <v>4745</v>
      </c>
      <c r="I95" s="248">
        <f t="shared" si="6"/>
        <v>1552</v>
      </c>
      <c r="J95" s="253">
        <v>33238</v>
      </c>
      <c r="K95" s="268">
        <v>0</v>
      </c>
      <c r="L95" s="248">
        <f t="shared" si="7"/>
        <v>34790</v>
      </c>
      <c r="M95" s="309" t="s">
        <v>40</v>
      </c>
    </row>
    <row r="96" spans="1:13" x14ac:dyDescent="0.25">
      <c r="A96" s="254">
        <v>15</v>
      </c>
      <c r="B96" s="269" t="s">
        <v>402</v>
      </c>
      <c r="C96" s="252">
        <v>9</v>
      </c>
      <c r="D96" s="269" t="s">
        <v>630</v>
      </c>
      <c r="E96" s="252">
        <v>1.5</v>
      </c>
      <c r="F96" s="252">
        <v>625</v>
      </c>
      <c r="G96" s="269">
        <v>4739</v>
      </c>
      <c r="H96" s="269">
        <v>4748</v>
      </c>
      <c r="I96" s="248">
        <f t="shared" si="6"/>
        <v>937.5</v>
      </c>
      <c r="J96" s="253">
        <v>9500</v>
      </c>
      <c r="K96" s="268">
        <v>0</v>
      </c>
      <c r="L96" s="248">
        <f t="shared" si="7"/>
        <v>10437.5</v>
      </c>
      <c r="M96" s="309" t="s">
        <v>40</v>
      </c>
    </row>
    <row r="97" spans="1:13" x14ac:dyDescent="0.25">
      <c r="A97" s="254">
        <v>16</v>
      </c>
      <c r="B97" s="269" t="s">
        <v>35</v>
      </c>
      <c r="C97" s="252">
        <v>9</v>
      </c>
      <c r="D97" s="269" t="s">
        <v>630</v>
      </c>
      <c r="E97" s="252">
        <v>1.5</v>
      </c>
      <c r="F97" s="252">
        <v>629</v>
      </c>
      <c r="G97" s="269">
        <v>4770</v>
      </c>
      <c r="H97" s="269">
        <v>4749</v>
      </c>
      <c r="I97" s="248">
        <f t="shared" si="6"/>
        <v>943.5</v>
      </c>
      <c r="J97" s="253">
        <v>9000</v>
      </c>
      <c r="K97" s="268">
        <v>0</v>
      </c>
      <c r="L97" s="248">
        <f t="shared" si="7"/>
        <v>9943.5</v>
      </c>
      <c r="M97" s="309" t="s">
        <v>40</v>
      </c>
    </row>
    <row r="98" spans="1:13" x14ac:dyDescent="0.25">
      <c r="A98" s="254">
        <v>17</v>
      </c>
      <c r="B98" s="269" t="s">
        <v>37</v>
      </c>
      <c r="C98" s="252">
        <v>20</v>
      </c>
      <c r="D98" s="269" t="s">
        <v>630</v>
      </c>
      <c r="E98" s="252">
        <v>4</v>
      </c>
      <c r="F98" s="252">
        <v>1213</v>
      </c>
      <c r="G98" s="269">
        <v>4771</v>
      </c>
      <c r="H98" s="269">
        <v>4750</v>
      </c>
      <c r="I98" s="248">
        <f t="shared" si="6"/>
        <v>4852</v>
      </c>
      <c r="J98" s="253">
        <v>64576</v>
      </c>
      <c r="K98" s="268">
        <v>0</v>
      </c>
      <c r="L98" s="248">
        <f t="shared" si="7"/>
        <v>69428</v>
      </c>
      <c r="M98" s="309" t="s">
        <v>40</v>
      </c>
    </row>
    <row r="99" spans="1:13" x14ac:dyDescent="0.25">
      <c r="A99" s="254">
        <v>18</v>
      </c>
      <c r="B99" s="269" t="s">
        <v>26</v>
      </c>
      <c r="C99" s="252">
        <v>20</v>
      </c>
      <c r="D99" s="269" t="s">
        <v>631</v>
      </c>
      <c r="E99" s="252">
        <v>3</v>
      </c>
      <c r="F99" s="252">
        <v>1360</v>
      </c>
      <c r="G99" s="269">
        <v>4772</v>
      </c>
      <c r="H99" s="269">
        <v>4764</v>
      </c>
      <c r="I99" s="248">
        <f t="shared" si="6"/>
        <v>4080</v>
      </c>
      <c r="J99" s="253">
        <v>53197</v>
      </c>
      <c r="K99" s="268">
        <v>0</v>
      </c>
      <c r="L99" s="248">
        <f t="shared" si="7"/>
        <v>57277</v>
      </c>
      <c r="M99" s="309" t="s">
        <v>40</v>
      </c>
    </row>
    <row r="100" spans="1:13" x14ac:dyDescent="0.25">
      <c r="A100" s="254">
        <v>19</v>
      </c>
      <c r="B100" s="269" t="s">
        <v>14</v>
      </c>
      <c r="C100" s="252">
        <v>20</v>
      </c>
      <c r="D100" s="269" t="s">
        <v>631</v>
      </c>
      <c r="E100" s="252">
        <v>0</v>
      </c>
      <c r="F100" s="252">
        <v>1388</v>
      </c>
      <c r="G100" s="269">
        <v>4773</v>
      </c>
      <c r="H100" s="269">
        <v>4765</v>
      </c>
      <c r="I100" s="248">
        <f t="shared" si="6"/>
        <v>0</v>
      </c>
      <c r="J100" s="253">
        <v>48617</v>
      </c>
      <c r="K100" s="268">
        <v>0</v>
      </c>
      <c r="L100" s="248">
        <f t="shared" si="7"/>
        <v>48617</v>
      </c>
      <c r="M100" s="309" t="s">
        <v>40</v>
      </c>
    </row>
    <row r="101" spans="1:13" x14ac:dyDescent="0.25">
      <c r="A101" s="254">
        <v>20</v>
      </c>
      <c r="B101" s="248" t="s">
        <v>31</v>
      </c>
      <c r="C101" s="252">
        <v>20</v>
      </c>
      <c r="D101" s="248" t="s">
        <v>631</v>
      </c>
      <c r="E101" s="252">
        <v>1</v>
      </c>
      <c r="F101" s="252">
        <v>1817</v>
      </c>
      <c r="G101" s="248">
        <v>4774</v>
      </c>
      <c r="H101" s="248">
        <v>4766</v>
      </c>
      <c r="I101" s="248">
        <f t="shared" si="6"/>
        <v>1817</v>
      </c>
      <c r="J101" s="253">
        <v>43732</v>
      </c>
      <c r="K101" s="268">
        <v>0</v>
      </c>
      <c r="L101" s="248">
        <f t="shared" si="7"/>
        <v>45549</v>
      </c>
      <c r="M101" s="309" t="s">
        <v>40</v>
      </c>
    </row>
    <row r="102" spans="1:13" x14ac:dyDescent="0.25">
      <c r="A102" s="254">
        <v>21</v>
      </c>
      <c r="B102" s="248" t="s">
        <v>32</v>
      </c>
      <c r="C102" s="252">
        <v>20</v>
      </c>
      <c r="D102" s="248" t="s">
        <v>631</v>
      </c>
      <c r="E102" s="252">
        <v>1.75</v>
      </c>
      <c r="F102" s="252">
        <v>1559</v>
      </c>
      <c r="G102" s="248">
        <v>4775</v>
      </c>
      <c r="H102" s="248">
        <v>4767</v>
      </c>
      <c r="I102" s="248">
        <f t="shared" si="6"/>
        <v>2728.25</v>
      </c>
      <c r="J102" s="253">
        <v>31344</v>
      </c>
      <c r="K102" s="268">
        <v>0</v>
      </c>
      <c r="L102" s="248">
        <f t="shared" si="7"/>
        <v>34072.25</v>
      </c>
      <c r="M102" s="309" t="s">
        <v>40</v>
      </c>
    </row>
    <row r="103" spans="1:13" x14ac:dyDescent="0.25">
      <c r="A103" s="254">
        <v>22</v>
      </c>
      <c r="B103" s="248" t="s">
        <v>7</v>
      </c>
      <c r="C103" s="252">
        <v>20</v>
      </c>
      <c r="D103" s="263" t="s">
        <v>632</v>
      </c>
      <c r="E103" s="252">
        <v>1.5</v>
      </c>
      <c r="F103" s="252">
        <v>1355</v>
      </c>
      <c r="G103" s="248">
        <v>4776</v>
      </c>
      <c r="H103" s="248">
        <v>4770</v>
      </c>
      <c r="I103" s="248">
        <f t="shared" si="6"/>
        <v>2032.5</v>
      </c>
      <c r="J103" s="253">
        <v>94000</v>
      </c>
      <c r="K103" s="268">
        <v>0</v>
      </c>
      <c r="L103" s="248">
        <f t="shared" si="7"/>
        <v>96032.5</v>
      </c>
      <c r="M103" s="287" t="s">
        <v>34</v>
      </c>
    </row>
    <row r="104" spans="1:13" x14ac:dyDescent="0.25">
      <c r="A104" s="254">
        <v>23</v>
      </c>
      <c r="B104" s="248" t="s">
        <v>22</v>
      </c>
      <c r="C104" s="252">
        <v>20</v>
      </c>
      <c r="D104" s="263" t="s">
        <v>632</v>
      </c>
      <c r="E104" s="252">
        <v>1.5</v>
      </c>
      <c r="F104" s="252">
        <v>1568</v>
      </c>
      <c r="G104" s="248">
        <v>4777</v>
      </c>
      <c r="H104" s="248">
        <v>4771</v>
      </c>
      <c r="I104" s="248">
        <f t="shared" si="6"/>
        <v>2352</v>
      </c>
      <c r="J104" s="253">
        <v>55667</v>
      </c>
      <c r="K104" s="268">
        <v>0</v>
      </c>
      <c r="L104" s="248">
        <f t="shared" si="7"/>
        <v>58019</v>
      </c>
      <c r="M104" s="309" t="s">
        <v>40</v>
      </c>
    </row>
    <row r="105" spans="1:13" x14ac:dyDescent="0.25">
      <c r="A105" s="254">
        <v>24</v>
      </c>
      <c r="B105" s="248" t="s">
        <v>39</v>
      </c>
      <c r="C105" s="252">
        <v>15</v>
      </c>
      <c r="D105" s="263" t="s">
        <v>632</v>
      </c>
      <c r="E105" s="252">
        <v>1</v>
      </c>
      <c r="F105" s="252">
        <v>1174</v>
      </c>
      <c r="G105" s="248">
        <v>4778</v>
      </c>
      <c r="H105" s="248">
        <v>4772</v>
      </c>
      <c r="I105" s="248">
        <f t="shared" si="6"/>
        <v>1174</v>
      </c>
      <c r="J105" s="253">
        <v>59685</v>
      </c>
      <c r="K105" s="268">
        <v>0</v>
      </c>
      <c r="L105" s="248">
        <f t="shared" si="7"/>
        <v>60859</v>
      </c>
      <c r="M105" s="287" t="s">
        <v>40</v>
      </c>
    </row>
    <row r="106" spans="1:13" x14ac:dyDescent="0.25">
      <c r="A106" s="254">
        <v>25</v>
      </c>
      <c r="B106" s="248" t="s">
        <v>21</v>
      </c>
      <c r="C106" s="252">
        <v>20</v>
      </c>
      <c r="D106" s="263" t="s">
        <v>632</v>
      </c>
      <c r="E106" s="252">
        <v>2.5</v>
      </c>
      <c r="F106" s="252">
        <v>1532</v>
      </c>
      <c r="G106" s="248">
        <v>4779</v>
      </c>
      <c r="H106" s="248">
        <v>4778</v>
      </c>
      <c r="I106" s="248">
        <f t="shared" si="6"/>
        <v>3830</v>
      </c>
      <c r="J106" s="253">
        <v>61595</v>
      </c>
      <c r="K106" s="248">
        <v>3000</v>
      </c>
      <c r="L106" s="248">
        <f t="shared" si="7"/>
        <v>68425</v>
      </c>
      <c r="M106" s="287" t="s">
        <v>40</v>
      </c>
    </row>
    <row r="107" spans="1:13" x14ac:dyDescent="0.25">
      <c r="A107" s="254">
        <v>26</v>
      </c>
      <c r="B107" s="248" t="s">
        <v>7</v>
      </c>
      <c r="C107" s="252">
        <v>20</v>
      </c>
      <c r="D107" s="263" t="s">
        <v>633</v>
      </c>
      <c r="E107" s="252">
        <v>1.5</v>
      </c>
      <c r="F107" s="252">
        <v>1360</v>
      </c>
      <c r="G107" s="248">
        <v>4800</v>
      </c>
      <c r="H107" s="248">
        <v>4789</v>
      </c>
      <c r="I107" s="248">
        <f t="shared" si="6"/>
        <v>2040</v>
      </c>
      <c r="J107" s="253">
        <v>92000</v>
      </c>
      <c r="K107" s="268">
        <v>0</v>
      </c>
      <c r="L107" s="248">
        <f t="shared" si="7"/>
        <v>94040</v>
      </c>
      <c r="M107" s="287" t="s">
        <v>34</v>
      </c>
    </row>
    <row r="108" spans="1:13" x14ac:dyDescent="0.25">
      <c r="A108" s="254">
        <v>27</v>
      </c>
      <c r="B108" s="248" t="s">
        <v>7</v>
      </c>
      <c r="C108" s="252">
        <v>20</v>
      </c>
      <c r="D108" s="263" t="s">
        <v>633</v>
      </c>
      <c r="E108" s="252">
        <v>1.5</v>
      </c>
      <c r="F108" s="252">
        <v>2110</v>
      </c>
      <c r="G108" s="248">
        <v>4801</v>
      </c>
      <c r="H108" s="248">
        <v>4790</v>
      </c>
      <c r="I108" s="248">
        <f t="shared" si="6"/>
        <v>3165</v>
      </c>
      <c r="J108" s="253">
        <v>92000</v>
      </c>
      <c r="K108" s="268">
        <v>0</v>
      </c>
      <c r="L108" s="248">
        <f t="shared" si="7"/>
        <v>95165</v>
      </c>
      <c r="M108" s="287" t="s">
        <v>34</v>
      </c>
    </row>
    <row r="109" spans="1:13" x14ac:dyDescent="0.25">
      <c r="A109" s="254">
        <v>28</v>
      </c>
      <c r="B109" s="248" t="s">
        <v>19</v>
      </c>
      <c r="C109" s="252">
        <v>20</v>
      </c>
      <c r="D109" s="248" t="s">
        <v>633</v>
      </c>
      <c r="E109" s="252">
        <v>1</v>
      </c>
      <c r="F109" s="252">
        <v>1265</v>
      </c>
      <c r="G109" s="248">
        <v>4802</v>
      </c>
      <c r="H109" s="248">
        <v>4791</v>
      </c>
      <c r="I109" s="248">
        <f t="shared" si="6"/>
        <v>1265</v>
      </c>
      <c r="J109" s="259">
        <v>31228</v>
      </c>
      <c r="K109" s="268">
        <v>0</v>
      </c>
      <c r="L109" s="248">
        <f t="shared" si="7"/>
        <v>32493</v>
      </c>
      <c r="M109" s="287" t="s">
        <v>40</v>
      </c>
    </row>
    <row r="110" spans="1:13" x14ac:dyDescent="0.25">
      <c r="A110" s="254">
        <v>29</v>
      </c>
      <c r="B110" s="248" t="s">
        <v>15</v>
      </c>
      <c r="C110" s="252">
        <v>20</v>
      </c>
      <c r="D110" s="248" t="s">
        <v>633</v>
      </c>
      <c r="E110" s="252">
        <v>1</v>
      </c>
      <c r="F110" s="252">
        <v>1791</v>
      </c>
      <c r="G110" s="248">
        <v>4803</v>
      </c>
      <c r="H110" s="248">
        <v>4792</v>
      </c>
      <c r="I110" s="248">
        <f t="shared" si="6"/>
        <v>1791</v>
      </c>
      <c r="J110" s="253">
        <v>54173</v>
      </c>
      <c r="K110" s="268">
        <v>0</v>
      </c>
      <c r="L110" s="248">
        <f t="shared" si="7"/>
        <v>55964</v>
      </c>
      <c r="M110" s="287" t="s">
        <v>40</v>
      </c>
    </row>
    <row r="111" spans="1:13" x14ac:dyDescent="0.25">
      <c r="A111" s="254">
        <v>30</v>
      </c>
      <c r="B111" s="248" t="s">
        <v>33</v>
      </c>
      <c r="C111" s="252">
        <v>20</v>
      </c>
      <c r="D111" s="248" t="s">
        <v>633</v>
      </c>
      <c r="E111" s="252">
        <v>2</v>
      </c>
      <c r="F111" s="252">
        <v>1351</v>
      </c>
      <c r="G111" s="248">
        <v>4804</v>
      </c>
      <c r="H111" s="248">
        <v>4793</v>
      </c>
      <c r="I111" s="248">
        <f t="shared" si="6"/>
        <v>2702</v>
      </c>
      <c r="J111" s="248">
        <v>20384</v>
      </c>
      <c r="K111" s="270">
        <v>0</v>
      </c>
      <c r="L111" s="248">
        <f t="shared" si="7"/>
        <v>23086</v>
      </c>
      <c r="M111" s="287" t="s">
        <v>40</v>
      </c>
    </row>
    <row r="112" spans="1:13" x14ac:dyDescent="0.25">
      <c r="A112" s="254">
        <v>31</v>
      </c>
      <c r="B112" s="248" t="s">
        <v>13</v>
      </c>
      <c r="C112" s="252">
        <v>20</v>
      </c>
      <c r="D112" s="248" t="s">
        <v>634</v>
      </c>
      <c r="E112" s="252">
        <v>2</v>
      </c>
      <c r="F112" s="252">
        <v>1630</v>
      </c>
      <c r="G112" s="248">
        <v>4805</v>
      </c>
      <c r="H112" s="248">
        <f>E112*F112</f>
        <v>3260</v>
      </c>
      <c r="I112" s="248">
        <f t="shared" si="6"/>
        <v>3260</v>
      </c>
      <c r="J112" s="248">
        <v>39774</v>
      </c>
      <c r="K112" s="270">
        <v>0</v>
      </c>
      <c r="L112" s="248">
        <f t="shared" si="7"/>
        <v>43034</v>
      </c>
      <c r="M112" s="287" t="s">
        <v>40</v>
      </c>
    </row>
    <row r="113" spans="1:13" x14ac:dyDescent="0.25">
      <c r="A113" s="254">
        <v>32</v>
      </c>
      <c r="B113" s="248" t="s">
        <v>14</v>
      </c>
      <c r="C113" s="252">
        <v>20</v>
      </c>
      <c r="D113" s="248" t="s">
        <v>634</v>
      </c>
      <c r="E113" s="252">
        <v>0</v>
      </c>
      <c r="F113" s="252">
        <v>1324</v>
      </c>
      <c r="G113" s="248">
        <v>4806</v>
      </c>
      <c r="H113" s="248">
        <v>4808</v>
      </c>
      <c r="I113" s="248">
        <f t="shared" si="6"/>
        <v>0</v>
      </c>
      <c r="J113" s="248">
        <v>48617</v>
      </c>
      <c r="K113" s="270">
        <v>0</v>
      </c>
      <c r="L113" s="248">
        <f t="shared" si="7"/>
        <v>48617</v>
      </c>
      <c r="M113" s="287" t="s">
        <v>40</v>
      </c>
    </row>
    <row r="114" spans="1:13" x14ac:dyDescent="0.25">
      <c r="A114" s="254">
        <v>33</v>
      </c>
      <c r="B114" s="248" t="s">
        <v>7</v>
      </c>
      <c r="C114" s="252">
        <v>20</v>
      </c>
      <c r="D114" s="248" t="s">
        <v>635</v>
      </c>
      <c r="E114" s="252">
        <v>1.5</v>
      </c>
      <c r="F114" s="252">
        <v>1463</v>
      </c>
      <c r="G114" s="248">
        <v>4807</v>
      </c>
      <c r="H114" s="248">
        <v>4809</v>
      </c>
      <c r="I114" s="248">
        <f t="shared" si="6"/>
        <v>2194.5</v>
      </c>
      <c r="J114" s="248">
        <v>94000</v>
      </c>
      <c r="K114" s="270">
        <v>0</v>
      </c>
      <c r="L114" s="248">
        <f t="shared" si="7"/>
        <v>96194.5</v>
      </c>
      <c r="M114" s="287" t="s">
        <v>602</v>
      </c>
    </row>
    <row r="115" spans="1:13" x14ac:dyDescent="0.25">
      <c r="A115" s="254">
        <v>34</v>
      </c>
      <c r="B115" s="248" t="s">
        <v>15</v>
      </c>
      <c r="C115" s="252">
        <v>20</v>
      </c>
      <c r="D115" s="248" t="s">
        <v>635</v>
      </c>
      <c r="E115" s="252">
        <v>1</v>
      </c>
      <c r="F115" s="252">
        <v>1964</v>
      </c>
      <c r="G115" s="248">
        <v>4808</v>
      </c>
      <c r="H115" s="248">
        <v>4810</v>
      </c>
      <c r="I115" s="248">
        <f t="shared" si="6"/>
        <v>1964</v>
      </c>
      <c r="J115" s="248">
        <v>54173</v>
      </c>
      <c r="K115" s="270">
        <v>0</v>
      </c>
      <c r="L115" s="248">
        <f t="shared" si="7"/>
        <v>56137</v>
      </c>
      <c r="M115" s="287" t="s">
        <v>40</v>
      </c>
    </row>
    <row r="116" spans="1:13" x14ac:dyDescent="0.25">
      <c r="A116" s="254">
        <v>35</v>
      </c>
      <c r="B116" s="248" t="s">
        <v>16</v>
      </c>
      <c r="C116" s="252">
        <v>20</v>
      </c>
      <c r="D116" s="248" t="s">
        <v>635</v>
      </c>
      <c r="E116" s="252">
        <v>3.5</v>
      </c>
      <c r="F116" s="252">
        <v>1580</v>
      </c>
      <c r="G116" s="248">
        <v>4809</v>
      </c>
      <c r="H116" s="248">
        <v>4811</v>
      </c>
      <c r="I116" s="248">
        <f t="shared" si="6"/>
        <v>5530</v>
      </c>
      <c r="J116" s="248">
        <v>72073</v>
      </c>
      <c r="K116" s="270">
        <v>0</v>
      </c>
      <c r="L116" s="248">
        <f t="shared" si="7"/>
        <v>77603</v>
      </c>
      <c r="M116" s="287" t="s">
        <v>40</v>
      </c>
    </row>
    <row r="117" spans="1:13" x14ac:dyDescent="0.25">
      <c r="A117" s="254">
        <v>36</v>
      </c>
      <c r="B117" s="263" t="s">
        <v>62</v>
      </c>
      <c r="C117" s="252">
        <v>20</v>
      </c>
      <c r="D117" s="248" t="s">
        <v>635</v>
      </c>
      <c r="E117" s="252">
        <v>2</v>
      </c>
      <c r="F117" s="252">
        <v>1329</v>
      </c>
      <c r="G117" s="263">
        <v>4840</v>
      </c>
      <c r="H117" s="263">
        <v>4812</v>
      </c>
      <c r="I117" s="248">
        <f t="shared" si="6"/>
        <v>2658</v>
      </c>
      <c r="J117" s="248">
        <v>26326</v>
      </c>
      <c r="K117" s="270">
        <v>0</v>
      </c>
      <c r="L117" s="248">
        <f t="shared" si="7"/>
        <v>28984</v>
      </c>
      <c r="M117" s="287" t="s">
        <v>40</v>
      </c>
    </row>
    <row r="118" spans="1:13" x14ac:dyDescent="0.25">
      <c r="A118" s="254">
        <v>37</v>
      </c>
      <c r="B118" s="263" t="s">
        <v>19</v>
      </c>
      <c r="C118" s="252">
        <v>20</v>
      </c>
      <c r="D118" s="248" t="s">
        <v>635</v>
      </c>
      <c r="E118" s="252">
        <v>1</v>
      </c>
      <c r="F118" s="252">
        <v>1307</v>
      </c>
      <c r="G118" s="263">
        <v>4841</v>
      </c>
      <c r="H118" s="263">
        <v>4813</v>
      </c>
      <c r="I118" s="248">
        <f t="shared" si="6"/>
        <v>1307</v>
      </c>
      <c r="J118" s="248">
        <v>31228</v>
      </c>
      <c r="K118" s="270">
        <v>0</v>
      </c>
      <c r="L118" s="248">
        <f t="shared" si="7"/>
        <v>32535</v>
      </c>
      <c r="M118" s="287" t="s">
        <v>40</v>
      </c>
    </row>
    <row r="119" spans="1:13" x14ac:dyDescent="0.25">
      <c r="A119" s="254">
        <v>38</v>
      </c>
      <c r="B119" s="263" t="s">
        <v>35</v>
      </c>
      <c r="C119" s="252">
        <v>20</v>
      </c>
      <c r="D119" s="248" t="s">
        <v>635</v>
      </c>
      <c r="E119" s="252">
        <v>1.5</v>
      </c>
      <c r="F119" s="252">
        <v>1004</v>
      </c>
      <c r="G119" s="263">
        <v>4842</v>
      </c>
      <c r="H119" s="263">
        <v>4814</v>
      </c>
      <c r="I119" s="248">
        <f t="shared" si="6"/>
        <v>1506</v>
      </c>
      <c r="J119" s="248">
        <v>10951</v>
      </c>
      <c r="K119" s="270">
        <v>0</v>
      </c>
      <c r="L119" s="248">
        <f t="shared" si="7"/>
        <v>12457</v>
      </c>
      <c r="M119" s="287" t="s">
        <v>40</v>
      </c>
    </row>
    <row r="120" spans="1:13" x14ac:dyDescent="0.25">
      <c r="A120" s="254">
        <v>39</v>
      </c>
      <c r="B120" s="263" t="s">
        <v>14</v>
      </c>
      <c r="C120" s="252">
        <v>20</v>
      </c>
      <c r="D120" s="248" t="s">
        <v>636</v>
      </c>
      <c r="E120" s="252">
        <v>0</v>
      </c>
      <c r="F120" s="252">
        <v>1370</v>
      </c>
      <c r="G120" s="263">
        <v>4843</v>
      </c>
      <c r="H120" s="263">
        <v>4815</v>
      </c>
      <c r="I120" s="248">
        <f t="shared" si="6"/>
        <v>0</v>
      </c>
      <c r="J120" s="248">
        <v>48617</v>
      </c>
      <c r="K120" s="270">
        <v>0</v>
      </c>
      <c r="L120" s="248">
        <f t="shared" si="7"/>
        <v>48617</v>
      </c>
      <c r="M120" s="287" t="s">
        <v>40</v>
      </c>
    </row>
    <row r="121" spans="1:13" x14ac:dyDescent="0.25">
      <c r="A121" s="254">
        <v>40</v>
      </c>
      <c r="B121" s="263" t="s">
        <v>75</v>
      </c>
      <c r="C121" s="252">
        <v>20</v>
      </c>
      <c r="D121" s="248" t="s">
        <v>636</v>
      </c>
      <c r="E121" s="252">
        <v>3</v>
      </c>
      <c r="F121" s="252">
        <v>1198</v>
      </c>
      <c r="G121" s="263">
        <v>4844</v>
      </c>
      <c r="H121" s="263">
        <v>4816</v>
      </c>
      <c r="I121" s="248">
        <f t="shared" si="6"/>
        <v>3594</v>
      </c>
      <c r="J121" s="248">
        <v>84930</v>
      </c>
      <c r="K121" s="270">
        <v>0</v>
      </c>
      <c r="L121" s="248">
        <f t="shared" si="7"/>
        <v>88524</v>
      </c>
      <c r="M121" s="287" t="s">
        <v>40</v>
      </c>
    </row>
    <row r="122" spans="1:13" x14ac:dyDescent="0.25">
      <c r="A122" s="254">
        <v>41</v>
      </c>
      <c r="B122" s="263" t="s">
        <v>18</v>
      </c>
      <c r="C122" s="252">
        <v>20</v>
      </c>
      <c r="D122" s="248" t="s">
        <v>636</v>
      </c>
      <c r="E122" s="252">
        <v>7</v>
      </c>
      <c r="F122" s="252">
        <v>1423</v>
      </c>
      <c r="G122" s="263">
        <v>4845</v>
      </c>
      <c r="H122" s="263">
        <v>4817</v>
      </c>
      <c r="I122" s="248">
        <f t="shared" si="6"/>
        <v>9961</v>
      </c>
      <c r="J122" s="248">
        <v>112307</v>
      </c>
      <c r="K122" s="270">
        <v>0</v>
      </c>
      <c r="L122" s="248">
        <f t="shared" si="7"/>
        <v>122268</v>
      </c>
      <c r="M122" s="287" t="s">
        <v>40</v>
      </c>
    </row>
    <row r="123" spans="1:13" x14ac:dyDescent="0.25">
      <c r="A123" s="254">
        <v>42</v>
      </c>
      <c r="B123" s="248" t="s">
        <v>12</v>
      </c>
      <c r="C123" s="252">
        <v>9</v>
      </c>
      <c r="D123" s="248" t="s">
        <v>637</v>
      </c>
      <c r="E123" s="252">
        <v>1</v>
      </c>
      <c r="F123" s="252">
        <v>585</v>
      </c>
      <c r="G123" s="248">
        <v>4846</v>
      </c>
      <c r="H123" s="248">
        <v>4843</v>
      </c>
      <c r="I123" s="248">
        <f t="shared" si="6"/>
        <v>585</v>
      </c>
      <c r="J123" s="248">
        <v>9000</v>
      </c>
      <c r="K123" s="270">
        <v>0</v>
      </c>
      <c r="L123" s="248">
        <f t="shared" si="7"/>
        <v>9585</v>
      </c>
      <c r="M123" s="287" t="s">
        <v>40</v>
      </c>
    </row>
    <row r="124" spans="1:13" x14ac:dyDescent="0.25">
      <c r="A124" s="254">
        <v>43</v>
      </c>
      <c r="B124" s="248" t="s">
        <v>31</v>
      </c>
      <c r="C124" s="252">
        <v>20</v>
      </c>
      <c r="D124" s="248" t="s">
        <v>638</v>
      </c>
      <c r="E124" s="252">
        <v>1</v>
      </c>
      <c r="F124" s="252">
        <v>1496</v>
      </c>
      <c r="G124" s="248">
        <v>4847</v>
      </c>
      <c r="H124" s="248">
        <v>4844</v>
      </c>
      <c r="I124" s="248">
        <f t="shared" si="6"/>
        <v>1496</v>
      </c>
      <c r="J124" s="248">
        <v>43732</v>
      </c>
      <c r="K124" s="270">
        <v>0</v>
      </c>
      <c r="L124" s="248">
        <f t="shared" si="7"/>
        <v>45228</v>
      </c>
      <c r="M124" s="287" t="s">
        <v>40</v>
      </c>
    </row>
    <row r="125" spans="1:13" x14ac:dyDescent="0.25">
      <c r="A125" s="254">
        <v>44</v>
      </c>
      <c r="B125" s="263" t="s">
        <v>7</v>
      </c>
      <c r="C125" s="252">
        <v>20</v>
      </c>
      <c r="D125" s="263" t="s">
        <v>638</v>
      </c>
      <c r="E125" s="254">
        <v>1.5</v>
      </c>
      <c r="F125" s="252">
        <v>1480</v>
      </c>
      <c r="G125" s="248">
        <v>4848</v>
      </c>
      <c r="H125" s="248">
        <v>4845</v>
      </c>
      <c r="I125" s="248">
        <f t="shared" si="6"/>
        <v>2220</v>
      </c>
      <c r="J125" s="263">
        <v>94000</v>
      </c>
      <c r="K125" s="270">
        <v>0</v>
      </c>
      <c r="L125" s="248">
        <f t="shared" si="7"/>
        <v>96220</v>
      </c>
      <c r="M125" s="287" t="s">
        <v>40</v>
      </c>
    </row>
    <row r="126" spans="1:13" x14ac:dyDescent="0.25">
      <c r="A126" s="254">
        <v>45</v>
      </c>
      <c r="B126" s="248" t="s">
        <v>17</v>
      </c>
      <c r="C126" s="252">
        <v>20</v>
      </c>
      <c r="D126" s="263" t="s">
        <v>638</v>
      </c>
      <c r="E126" s="252">
        <v>1</v>
      </c>
      <c r="F126" s="252">
        <v>1457</v>
      </c>
      <c r="G126" s="248">
        <v>4849</v>
      </c>
      <c r="H126" s="248">
        <v>4846</v>
      </c>
      <c r="I126" s="248">
        <f t="shared" si="6"/>
        <v>1457</v>
      </c>
      <c r="J126" s="248">
        <v>33238</v>
      </c>
      <c r="K126" s="270">
        <v>0</v>
      </c>
      <c r="L126" s="248">
        <f t="shared" ref="L126:L128" si="8">I126+J126+K126</f>
        <v>34695</v>
      </c>
      <c r="M126" s="287" t="s">
        <v>40</v>
      </c>
    </row>
    <row r="127" spans="1:13" x14ac:dyDescent="0.25">
      <c r="A127" s="254">
        <v>46</v>
      </c>
      <c r="B127" s="263" t="s">
        <v>14</v>
      </c>
      <c r="C127" s="252">
        <v>20</v>
      </c>
      <c r="D127" s="263" t="s">
        <v>638</v>
      </c>
      <c r="E127" s="254">
        <v>0</v>
      </c>
      <c r="F127" s="252">
        <v>1355</v>
      </c>
      <c r="G127" s="248">
        <v>4870</v>
      </c>
      <c r="H127" s="248">
        <v>4847</v>
      </c>
      <c r="I127" s="248">
        <f t="shared" si="6"/>
        <v>0</v>
      </c>
      <c r="J127" s="263">
        <v>48617</v>
      </c>
      <c r="K127" s="270">
        <v>0</v>
      </c>
      <c r="L127" s="248">
        <f t="shared" si="8"/>
        <v>48617</v>
      </c>
      <c r="M127" s="287" t="s">
        <v>40</v>
      </c>
    </row>
    <row r="128" spans="1:13" x14ac:dyDescent="0.25">
      <c r="A128" s="254">
        <v>47</v>
      </c>
      <c r="B128" s="263" t="s">
        <v>21</v>
      </c>
      <c r="C128" s="252">
        <v>20</v>
      </c>
      <c r="D128" s="263" t="s">
        <v>638</v>
      </c>
      <c r="E128" s="254">
        <v>2.5</v>
      </c>
      <c r="F128" s="252">
        <v>1561</v>
      </c>
      <c r="G128" s="248">
        <v>4871</v>
      </c>
      <c r="H128" s="248">
        <v>4850</v>
      </c>
      <c r="I128" s="248">
        <f t="shared" si="6"/>
        <v>3902.5</v>
      </c>
      <c r="J128" s="263">
        <v>61595</v>
      </c>
      <c r="K128" s="270">
        <v>3000</v>
      </c>
      <c r="L128" s="248">
        <f t="shared" si="8"/>
        <v>68497.5</v>
      </c>
      <c r="M128" s="287" t="s">
        <v>40</v>
      </c>
    </row>
    <row r="129" spans="1:13" x14ac:dyDescent="0.25">
      <c r="A129" s="254">
        <v>48</v>
      </c>
      <c r="B129" s="263" t="s">
        <v>65</v>
      </c>
      <c r="C129" s="252">
        <v>15</v>
      </c>
      <c r="D129" s="263" t="s">
        <v>639</v>
      </c>
      <c r="E129" s="254">
        <v>2</v>
      </c>
      <c r="F129" s="252">
        <v>965</v>
      </c>
      <c r="G129" s="248">
        <v>4872</v>
      </c>
      <c r="H129" s="248">
        <v>4857</v>
      </c>
      <c r="I129" s="248">
        <f t="shared" si="6"/>
        <v>1930</v>
      </c>
      <c r="J129" s="263">
        <v>33750</v>
      </c>
      <c r="K129" s="270">
        <v>0</v>
      </c>
      <c r="L129" s="248">
        <f t="shared" si="7"/>
        <v>35680</v>
      </c>
      <c r="M129" s="287" t="s">
        <v>602</v>
      </c>
    </row>
    <row r="130" spans="1:13" x14ac:dyDescent="0.25">
      <c r="A130" s="254">
        <v>49</v>
      </c>
      <c r="B130" s="248" t="s">
        <v>15</v>
      </c>
      <c r="C130" s="252">
        <v>20</v>
      </c>
      <c r="D130" s="263" t="s">
        <v>641</v>
      </c>
      <c r="E130" s="252">
        <v>1</v>
      </c>
      <c r="F130" s="252">
        <v>1346</v>
      </c>
      <c r="G130" s="248">
        <v>4876</v>
      </c>
      <c r="H130" s="248">
        <v>4883</v>
      </c>
      <c r="I130" s="248">
        <f t="shared" si="6"/>
        <v>1346</v>
      </c>
      <c r="J130" s="248">
        <v>54173</v>
      </c>
      <c r="K130" s="270">
        <v>0</v>
      </c>
      <c r="L130" s="248">
        <f t="shared" si="7"/>
        <v>55519</v>
      </c>
      <c r="M130" s="287" t="s">
        <v>40</v>
      </c>
    </row>
    <row r="131" spans="1:13" x14ac:dyDescent="0.25">
      <c r="A131" s="254">
        <v>50</v>
      </c>
      <c r="B131" s="248" t="s">
        <v>26</v>
      </c>
      <c r="C131" s="252">
        <v>20</v>
      </c>
      <c r="D131" s="263" t="s">
        <v>641</v>
      </c>
      <c r="E131" s="252">
        <v>3</v>
      </c>
      <c r="F131" s="252">
        <v>1429</v>
      </c>
      <c r="G131" s="248">
        <v>4877</v>
      </c>
      <c r="H131" s="248">
        <v>4887</v>
      </c>
      <c r="I131" s="248">
        <f t="shared" si="6"/>
        <v>4287</v>
      </c>
      <c r="J131" s="248">
        <v>53197</v>
      </c>
      <c r="K131" s="270">
        <v>0</v>
      </c>
      <c r="L131" s="248">
        <f t="shared" si="7"/>
        <v>57484</v>
      </c>
      <c r="M131" s="287" t="s">
        <v>40</v>
      </c>
    </row>
    <row r="132" spans="1:13" x14ac:dyDescent="0.25">
      <c r="A132" s="254">
        <v>51</v>
      </c>
      <c r="B132" s="248" t="s">
        <v>7</v>
      </c>
      <c r="C132" s="252">
        <v>20</v>
      </c>
      <c r="D132" s="263" t="s">
        <v>641</v>
      </c>
      <c r="E132" s="252">
        <v>1.5</v>
      </c>
      <c r="F132" s="252">
        <v>1433</v>
      </c>
      <c r="G132" s="248">
        <v>4878</v>
      </c>
      <c r="H132" s="248">
        <v>4888</v>
      </c>
      <c r="I132" s="248">
        <f t="shared" si="6"/>
        <v>2149.5</v>
      </c>
      <c r="J132" s="248">
        <v>94000</v>
      </c>
      <c r="K132" s="270">
        <v>0</v>
      </c>
      <c r="L132" s="248">
        <f t="shared" si="7"/>
        <v>96149.5</v>
      </c>
      <c r="M132" s="287" t="s">
        <v>34</v>
      </c>
    </row>
    <row r="133" spans="1:13" x14ac:dyDescent="0.25">
      <c r="A133" s="254">
        <v>52</v>
      </c>
      <c r="B133" s="248" t="s">
        <v>14</v>
      </c>
      <c r="C133" s="252">
        <v>20</v>
      </c>
      <c r="D133" s="248" t="s">
        <v>641</v>
      </c>
      <c r="E133" s="252">
        <v>0</v>
      </c>
      <c r="F133" s="252">
        <v>1413</v>
      </c>
      <c r="G133" s="248">
        <v>4879</v>
      </c>
      <c r="H133" s="248">
        <v>4889</v>
      </c>
      <c r="I133" s="248">
        <f t="shared" si="6"/>
        <v>0</v>
      </c>
      <c r="J133" s="253">
        <v>46840</v>
      </c>
      <c r="K133" s="270">
        <v>0</v>
      </c>
      <c r="L133" s="248">
        <f t="shared" si="7"/>
        <v>46840</v>
      </c>
      <c r="M133" s="287" t="s">
        <v>602</v>
      </c>
    </row>
    <row r="134" spans="1:13" x14ac:dyDescent="0.25">
      <c r="A134" s="254">
        <v>53</v>
      </c>
      <c r="B134" s="248" t="s">
        <v>18</v>
      </c>
      <c r="C134" s="252">
        <v>20</v>
      </c>
      <c r="D134" s="248" t="s">
        <v>641</v>
      </c>
      <c r="E134" s="252">
        <v>7</v>
      </c>
      <c r="F134" s="252">
        <v>1315</v>
      </c>
      <c r="G134" s="248">
        <v>4910</v>
      </c>
      <c r="H134" s="248">
        <v>4890</v>
      </c>
      <c r="I134" s="248">
        <f t="shared" si="6"/>
        <v>9205</v>
      </c>
      <c r="J134" s="259">
        <v>110000</v>
      </c>
      <c r="K134" s="270">
        <v>0</v>
      </c>
      <c r="L134" s="248">
        <f t="shared" si="7"/>
        <v>119205</v>
      </c>
      <c r="M134" s="287" t="s">
        <v>602</v>
      </c>
    </row>
    <row r="135" spans="1:13" x14ac:dyDescent="0.25">
      <c r="A135" s="254">
        <v>54</v>
      </c>
      <c r="B135" s="263" t="s">
        <v>75</v>
      </c>
      <c r="C135" s="254">
        <v>15</v>
      </c>
      <c r="D135" s="263" t="s">
        <v>641</v>
      </c>
      <c r="E135" s="254">
        <v>4</v>
      </c>
      <c r="F135" s="254">
        <v>917</v>
      </c>
      <c r="G135" s="248">
        <v>4911</v>
      </c>
      <c r="H135" s="248">
        <v>4891</v>
      </c>
      <c r="I135" s="263">
        <f t="shared" si="6"/>
        <v>3668</v>
      </c>
      <c r="J135" s="248">
        <v>71004</v>
      </c>
      <c r="K135" s="270">
        <v>0</v>
      </c>
      <c r="L135" s="248">
        <f t="shared" si="7"/>
        <v>74672</v>
      </c>
      <c r="M135" s="307" t="s">
        <v>40</v>
      </c>
    </row>
    <row r="136" spans="1:13" x14ac:dyDescent="0.25">
      <c r="A136" s="254">
        <v>55</v>
      </c>
      <c r="B136" s="248" t="s">
        <v>17</v>
      </c>
      <c r="C136" s="252">
        <v>20</v>
      </c>
      <c r="D136" s="248" t="s">
        <v>642</v>
      </c>
      <c r="E136" s="252">
        <v>1</v>
      </c>
      <c r="F136" s="252">
        <v>1387</v>
      </c>
      <c r="G136" s="248">
        <v>4912</v>
      </c>
      <c r="H136" s="248">
        <v>4900</v>
      </c>
      <c r="I136" s="248">
        <f t="shared" si="6"/>
        <v>1387</v>
      </c>
      <c r="J136" s="248">
        <v>33238</v>
      </c>
      <c r="K136" s="270">
        <v>0</v>
      </c>
      <c r="L136" s="248">
        <f t="shared" si="7"/>
        <v>34625</v>
      </c>
      <c r="M136" s="307" t="s">
        <v>40</v>
      </c>
    </row>
    <row r="137" spans="1:13" x14ac:dyDescent="0.25">
      <c r="A137" s="254">
        <v>56</v>
      </c>
      <c r="B137" s="248" t="s">
        <v>31</v>
      </c>
      <c r="C137" s="252">
        <v>20</v>
      </c>
      <c r="D137" s="248" t="s">
        <v>642</v>
      </c>
      <c r="E137" s="252">
        <v>1</v>
      </c>
      <c r="F137" s="252">
        <v>1509</v>
      </c>
      <c r="G137" s="248">
        <v>4913</v>
      </c>
      <c r="H137" s="248">
        <v>4901</v>
      </c>
      <c r="I137" s="248">
        <f t="shared" si="6"/>
        <v>1509</v>
      </c>
      <c r="J137" s="248">
        <v>43732</v>
      </c>
      <c r="K137" s="270">
        <v>0</v>
      </c>
      <c r="L137" s="248">
        <f t="shared" si="7"/>
        <v>45241</v>
      </c>
      <c r="M137" s="307" t="s">
        <v>40</v>
      </c>
    </row>
    <row r="138" spans="1:13" x14ac:dyDescent="0.25">
      <c r="A138" s="254">
        <v>57</v>
      </c>
      <c r="B138" s="248" t="s">
        <v>62</v>
      </c>
      <c r="C138" s="252">
        <v>15</v>
      </c>
      <c r="D138" s="248" t="s">
        <v>642</v>
      </c>
      <c r="E138" s="252">
        <v>2</v>
      </c>
      <c r="F138" s="252">
        <v>976</v>
      </c>
      <c r="G138" s="248">
        <v>4914</v>
      </c>
      <c r="H138" s="248">
        <v>4902</v>
      </c>
      <c r="I138" s="248">
        <f t="shared" si="6"/>
        <v>1952</v>
      </c>
      <c r="J138" s="248">
        <v>20000</v>
      </c>
      <c r="K138" s="270">
        <v>0</v>
      </c>
      <c r="L138" s="248">
        <f t="shared" si="7"/>
        <v>21952</v>
      </c>
      <c r="M138" s="307" t="s">
        <v>40</v>
      </c>
    </row>
    <row r="139" spans="1:13" x14ac:dyDescent="0.25">
      <c r="A139" s="254">
        <v>58</v>
      </c>
      <c r="B139" s="248" t="s">
        <v>21</v>
      </c>
      <c r="C139" s="252">
        <v>20</v>
      </c>
      <c r="D139" s="248" t="s">
        <v>642</v>
      </c>
      <c r="E139" s="252">
        <v>2.5</v>
      </c>
      <c r="F139" s="252">
        <v>1554</v>
      </c>
      <c r="G139" s="248">
        <v>4915</v>
      </c>
      <c r="H139" s="248">
        <v>4903</v>
      </c>
      <c r="I139" s="248">
        <f t="shared" si="6"/>
        <v>3885</v>
      </c>
      <c r="J139" s="248">
        <v>61595</v>
      </c>
      <c r="K139" s="248">
        <v>3000</v>
      </c>
      <c r="L139" s="248">
        <f t="shared" si="7"/>
        <v>68480</v>
      </c>
      <c r="M139" s="307" t="s">
        <v>40</v>
      </c>
    </row>
    <row r="140" spans="1:13" x14ac:dyDescent="0.25">
      <c r="A140" s="254">
        <v>59</v>
      </c>
      <c r="B140" s="263" t="s">
        <v>22</v>
      </c>
      <c r="C140" s="254">
        <v>20</v>
      </c>
      <c r="D140" s="263" t="s">
        <v>642</v>
      </c>
      <c r="E140" s="254">
        <v>1.5</v>
      </c>
      <c r="F140" s="254">
        <v>1376</v>
      </c>
      <c r="G140" s="248">
        <v>4916</v>
      </c>
      <c r="H140" s="263">
        <v>4904</v>
      </c>
      <c r="I140" s="263">
        <f t="shared" si="6"/>
        <v>2064</v>
      </c>
      <c r="J140" s="263">
        <v>55667</v>
      </c>
      <c r="K140" s="268">
        <v>0</v>
      </c>
      <c r="L140" s="263">
        <f t="shared" si="7"/>
        <v>57731</v>
      </c>
      <c r="M140" s="307" t="s">
        <v>40</v>
      </c>
    </row>
    <row r="141" spans="1:13" x14ac:dyDescent="0.25">
      <c r="A141" s="254">
        <v>60</v>
      </c>
      <c r="B141" s="263" t="s">
        <v>14</v>
      </c>
      <c r="C141" s="254">
        <v>20</v>
      </c>
      <c r="D141" s="263" t="s">
        <v>643</v>
      </c>
      <c r="E141" s="254">
        <v>0</v>
      </c>
      <c r="F141" s="254">
        <v>1337</v>
      </c>
      <c r="G141" s="248">
        <v>4917</v>
      </c>
      <c r="H141" s="263">
        <v>4905</v>
      </c>
      <c r="I141" s="263">
        <f t="shared" si="6"/>
        <v>0</v>
      </c>
      <c r="J141" s="263">
        <v>48617</v>
      </c>
      <c r="K141" s="268">
        <v>0</v>
      </c>
      <c r="L141" s="263">
        <f t="shared" si="7"/>
        <v>48617</v>
      </c>
      <c r="M141" s="307" t="s">
        <v>40</v>
      </c>
    </row>
    <row r="142" spans="1:13" x14ac:dyDescent="0.25">
      <c r="A142" s="254">
        <v>61</v>
      </c>
      <c r="B142" s="263" t="s">
        <v>16</v>
      </c>
      <c r="C142" s="254">
        <v>20</v>
      </c>
      <c r="D142" s="263" t="s">
        <v>643</v>
      </c>
      <c r="E142" s="254">
        <v>3.5</v>
      </c>
      <c r="F142" s="254">
        <v>1433</v>
      </c>
      <c r="G142" s="248">
        <v>4918</v>
      </c>
      <c r="H142" s="263">
        <v>4906</v>
      </c>
      <c r="I142" s="263">
        <f t="shared" si="6"/>
        <v>5015.5</v>
      </c>
      <c r="J142" s="263">
        <v>72073</v>
      </c>
      <c r="K142" s="268">
        <v>0</v>
      </c>
      <c r="L142" s="263">
        <f t="shared" si="7"/>
        <v>77088.5</v>
      </c>
      <c r="M142" s="307" t="s">
        <v>40</v>
      </c>
    </row>
    <row r="143" spans="1:13" x14ac:dyDescent="0.25">
      <c r="A143" s="254">
        <v>62</v>
      </c>
      <c r="B143" s="263" t="s">
        <v>33</v>
      </c>
      <c r="C143" s="254">
        <v>15</v>
      </c>
      <c r="D143" s="263" t="s">
        <v>643</v>
      </c>
      <c r="E143" s="254">
        <v>2</v>
      </c>
      <c r="F143" s="254">
        <v>1002</v>
      </c>
      <c r="G143" s="248">
        <v>4919</v>
      </c>
      <c r="H143" s="263">
        <v>4907</v>
      </c>
      <c r="I143" s="263">
        <f t="shared" si="6"/>
        <v>2004</v>
      </c>
      <c r="J143" s="263">
        <v>16000</v>
      </c>
      <c r="K143" s="268">
        <v>0</v>
      </c>
      <c r="L143" s="263">
        <f t="shared" si="7"/>
        <v>18004</v>
      </c>
      <c r="M143" s="307" t="s">
        <v>40</v>
      </c>
    </row>
    <row r="144" spans="1:13" x14ac:dyDescent="0.25">
      <c r="A144" s="254">
        <v>63</v>
      </c>
      <c r="B144" s="263" t="s">
        <v>15</v>
      </c>
      <c r="C144" s="254">
        <v>20</v>
      </c>
      <c r="D144" s="263" t="s">
        <v>643</v>
      </c>
      <c r="E144" s="254">
        <v>1</v>
      </c>
      <c r="F144" s="254">
        <v>1320</v>
      </c>
      <c r="G144" s="248">
        <v>4920</v>
      </c>
      <c r="H144" s="263">
        <v>4908</v>
      </c>
      <c r="I144" s="263">
        <f t="shared" si="6"/>
        <v>1320</v>
      </c>
      <c r="J144" s="263">
        <v>54173</v>
      </c>
      <c r="K144" s="268">
        <v>0</v>
      </c>
      <c r="L144" s="263">
        <f t="shared" si="7"/>
        <v>55493</v>
      </c>
      <c r="M144" s="307" t="s">
        <v>40</v>
      </c>
    </row>
    <row r="145" spans="1:13" x14ac:dyDescent="0.25">
      <c r="A145" s="254">
        <v>64</v>
      </c>
      <c r="B145" s="263" t="s">
        <v>19</v>
      </c>
      <c r="C145" s="254">
        <v>20</v>
      </c>
      <c r="D145" s="263" t="s">
        <v>643</v>
      </c>
      <c r="E145" s="254">
        <v>1</v>
      </c>
      <c r="F145" s="254">
        <v>1291</v>
      </c>
      <c r="G145" s="248">
        <v>4921</v>
      </c>
      <c r="H145" s="248">
        <v>4909</v>
      </c>
      <c r="I145" s="263">
        <f t="shared" si="6"/>
        <v>1291</v>
      </c>
      <c r="J145" s="263">
        <v>31228</v>
      </c>
      <c r="K145" s="268">
        <v>0</v>
      </c>
      <c r="L145" s="263">
        <f t="shared" si="7"/>
        <v>32519</v>
      </c>
      <c r="M145" s="307" t="s">
        <v>40</v>
      </c>
    </row>
    <row r="146" spans="1:13" x14ac:dyDescent="0.25">
      <c r="A146" s="254">
        <v>65</v>
      </c>
      <c r="B146" s="263" t="s">
        <v>15</v>
      </c>
      <c r="C146" s="254">
        <v>20</v>
      </c>
      <c r="D146" s="263" t="s">
        <v>644</v>
      </c>
      <c r="E146" s="254">
        <v>1</v>
      </c>
      <c r="F146" s="254">
        <v>1420</v>
      </c>
      <c r="G146" s="248">
        <v>4927</v>
      </c>
      <c r="H146" s="248">
        <v>4947</v>
      </c>
      <c r="I146" s="263">
        <f t="shared" si="6"/>
        <v>1420</v>
      </c>
      <c r="J146" s="263">
        <v>54173</v>
      </c>
      <c r="K146" s="268">
        <v>0</v>
      </c>
      <c r="L146" s="263">
        <f t="shared" si="7"/>
        <v>55593</v>
      </c>
      <c r="M146" s="307" t="s">
        <v>40</v>
      </c>
    </row>
    <row r="147" spans="1:13" x14ac:dyDescent="0.25">
      <c r="A147" s="254">
        <v>66</v>
      </c>
      <c r="B147" s="263" t="s">
        <v>14</v>
      </c>
      <c r="C147" s="254">
        <v>20</v>
      </c>
      <c r="D147" s="263" t="s">
        <v>644</v>
      </c>
      <c r="E147" s="254">
        <v>0</v>
      </c>
      <c r="F147" s="254">
        <v>1389</v>
      </c>
      <c r="G147" s="248">
        <v>4928</v>
      </c>
      <c r="H147" s="248">
        <v>4948</v>
      </c>
      <c r="I147" s="263">
        <f t="shared" si="6"/>
        <v>0</v>
      </c>
      <c r="J147" s="253">
        <v>46840</v>
      </c>
      <c r="K147" s="268">
        <v>0</v>
      </c>
      <c r="L147" s="263">
        <f t="shared" si="7"/>
        <v>46840</v>
      </c>
      <c r="M147" s="307" t="s">
        <v>568</v>
      </c>
    </row>
    <row r="148" spans="1:13" x14ac:dyDescent="0.25">
      <c r="A148" s="254">
        <v>67</v>
      </c>
      <c r="B148" s="263" t="s">
        <v>31</v>
      </c>
      <c r="C148" s="254">
        <v>20</v>
      </c>
      <c r="D148" s="263" t="s">
        <v>644</v>
      </c>
      <c r="E148" s="252">
        <v>1</v>
      </c>
      <c r="F148" s="252">
        <v>1316</v>
      </c>
      <c r="G148" s="248">
        <v>4929</v>
      </c>
      <c r="H148" s="248">
        <v>4949</v>
      </c>
      <c r="I148" s="263">
        <f t="shared" si="6"/>
        <v>1316</v>
      </c>
      <c r="J148" s="248">
        <v>43732</v>
      </c>
      <c r="K148" s="268">
        <v>0</v>
      </c>
      <c r="L148" s="263">
        <f t="shared" si="7"/>
        <v>45048</v>
      </c>
      <c r="M148" s="287" t="s">
        <v>40</v>
      </c>
    </row>
    <row r="149" spans="1:13" x14ac:dyDescent="0.25">
      <c r="A149" s="254">
        <v>68</v>
      </c>
      <c r="B149" s="263" t="s">
        <v>17</v>
      </c>
      <c r="C149" s="254">
        <v>20</v>
      </c>
      <c r="D149" s="263" t="s">
        <v>644</v>
      </c>
      <c r="E149" s="252">
        <v>1</v>
      </c>
      <c r="F149" s="252">
        <v>1319</v>
      </c>
      <c r="G149" s="248">
        <v>5000</v>
      </c>
      <c r="H149" s="248">
        <v>4950</v>
      </c>
      <c r="I149" s="263">
        <f t="shared" si="6"/>
        <v>1319</v>
      </c>
      <c r="J149" s="248">
        <v>33238</v>
      </c>
      <c r="K149" s="268">
        <v>0</v>
      </c>
      <c r="L149" s="263">
        <f t="shared" si="7"/>
        <v>34557</v>
      </c>
      <c r="M149" s="287" t="s">
        <v>40</v>
      </c>
    </row>
    <row r="150" spans="1:13" x14ac:dyDescent="0.25">
      <c r="A150" s="254">
        <v>69</v>
      </c>
      <c r="B150" s="248" t="s">
        <v>13</v>
      </c>
      <c r="C150" s="254">
        <v>20</v>
      </c>
      <c r="D150" s="263" t="s">
        <v>644</v>
      </c>
      <c r="E150" s="252">
        <v>2</v>
      </c>
      <c r="F150" s="252">
        <v>1404</v>
      </c>
      <c r="G150" s="248">
        <v>5001</v>
      </c>
      <c r="H150" s="248">
        <v>4951</v>
      </c>
      <c r="I150" s="263">
        <f t="shared" si="6"/>
        <v>2808</v>
      </c>
      <c r="J150" s="248">
        <v>39774</v>
      </c>
      <c r="K150" s="268">
        <v>0</v>
      </c>
      <c r="L150" s="263">
        <f t="shared" si="7"/>
        <v>42582</v>
      </c>
      <c r="M150" s="287" t="s">
        <v>40</v>
      </c>
    </row>
    <row r="151" spans="1:13" x14ac:dyDescent="0.25">
      <c r="A151" s="254">
        <v>70</v>
      </c>
      <c r="B151" s="248" t="s">
        <v>19</v>
      </c>
      <c r="C151" s="254">
        <v>20</v>
      </c>
      <c r="D151" s="263" t="s">
        <v>644</v>
      </c>
      <c r="E151" s="252">
        <v>1</v>
      </c>
      <c r="F151" s="252">
        <v>1310</v>
      </c>
      <c r="G151" s="248">
        <v>5002</v>
      </c>
      <c r="H151" s="248">
        <v>4953</v>
      </c>
      <c r="I151" s="263">
        <f t="shared" ref="I151:I170" si="9">E151*F151</f>
        <v>1310</v>
      </c>
      <c r="J151" s="248">
        <v>31228</v>
      </c>
      <c r="K151" s="268">
        <v>0</v>
      </c>
      <c r="L151" s="263">
        <f t="shared" ref="L151:L154" si="10">I151+J151+K151</f>
        <v>32538</v>
      </c>
      <c r="M151" s="287" t="s">
        <v>40</v>
      </c>
    </row>
    <row r="152" spans="1:13" x14ac:dyDescent="0.25">
      <c r="A152" s="254">
        <v>71</v>
      </c>
      <c r="B152" s="263" t="s">
        <v>19</v>
      </c>
      <c r="C152" s="254">
        <v>20</v>
      </c>
      <c r="D152" s="263" t="s">
        <v>644</v>
      </c>
      <c r="E152" s="252">
        <v>1</v>
      </c>
      <c r="F152" s="252">
        <v>1327</v>
      </c>
      <c r="G152" s="248">
        <v>4992</v>
      </c>
      <c r="H152" s="248">
        <v>4954</v>
      </c>
      <c r="I152" s="263">
        <f t="shared" si="9"/>
        <v>1327</v>
      </c>
      <c r="J152" s="248">
        <v>31228</v>
      </c>
      <c r="K152" s="268">
        <v>0</v>
      </c>
      <c r="L152" s="263">
        <f t="shared" si="10"/>
        <v>32555</v>
      </c>
      <c r="M152" s="287" t="s">
        <v>40</v>
      </c>
    </row>
    <row r="153" spans="1:13" x14ac:dyDescent="0.25">
      <c r="A153" s="254">
        <v>72</v>
      </c>
      <c r="B153" s="263" t="s">
        <v>35</v>
      </c>
      <c r="C153" s="254">
        <v>15</v>
      </c>
      <c r="D153" s="263" t="s">
        <v>644</v>
      </c>
      <c r="E153" s="252">
        <v>1.5</v>
      </c>
      <c r="F153" s="252">
        <v>1001</v>
      </c>
      <c r="G153" s="248">
        <v>4993</v>
      </c>
      <c r="H153" s="248">
        <v>4955</v>
      </c>
      <c r="I153" s="263">
        <f t="shared" si="9"/>
        <v>1501.5</v>
      </c>
      <c r="J153" s="248">
        <v>10951</v>
      </c>
      <c r="K153" s="268">
        <v>0</v>
      </c>
      <c r="L153" s="263">
        <f t="shared" si="10"/>
        <v>12452.5</v>
      </c>
      <c r="M153" s="287" t="s">
        <v>40</v>
      </c>
    </row>
    <row r="154" spans="1:13" x14ac:dyDescent="0.25">
      <c r="A154" s="254">
        <v>73</v>
      </c>
      <c r="B154" s="263" t="s">
        <v>32</v>
      </c>
      <c r="C154" s="254">
        <v>20</v>
      </c>
      <c r="D154" s="263" t="s">
        <v>644</v>
      </c>
      <c r="E154" s="252">
        <v>1.75</v>
      </c>
      <c r="F154" s="252">
        <v>1258</v>
      </c>
      <c r="G154" s="248">
        <v>4994</v>
      </c>
      <c r="H154" s="248">
        <v>4956</v>
      </c>
      <c r="I154" s="263">
        <f t="shared" si="9"/>
        <v>2201.5</v>
      </c>
      <c r="J154" s="248">
        <v>31344</v>
      </c>
      <c r="K154" s="268">
        <v>0</v>
      </c>
      <c r="L154" s="263">
        <f t="shared" si="10"/>
        <v>33545.5</v>
      </c>
      <c r="M154" s="287" t="s">
        <v>40</v>
      </c>
    </row>
    <row r="155" spans="1:13" x14ac:dyDescent="0.25">
      <c r="A155" s="254">
        <v>74</v>
      </c>
      <c r="B155" s="252" t="s">
        <v>33</v>
      </c>
      <c r="C155" s="252">
        <v>15</v>
      </c>
      <c r="D155" s="252" t="s">
        <v>645</v>
      </c>
      <c r="E155" s="252">
        <v>2</v>
      </c>
      <c r="F155" s="252">
        <v>958</v>
      </c>
      <c r="G155" s="253">
        <v>4995</v>
      </c>
      <c r="H155" s="253">
        <v>4957</v>
      </c>
      <c r="I155" s="263">
        <f t="shared" si="9"/>
        <v>1916</v>
      </c>
      <c r="J155" s="253">
        <v>16000</v>
      </c>
      <c r="K155" s="268">
        <v>0</v>
      </c>
      <c r="L155" s="259">
        <f t="shared" ref="L155:L170" si="11">I155+J155+K155</f>
        <v>17916</v>
      </c>
      <c r="M155" s="306" t="s">
        <v>40</v>
      </c>
    </row>
    <row r="156" spans="1:13" x14ac:dyDescent="0.25">
      <c r="A156" s="254">
        <v>75</v>
      </c>
      <c r="B156" s="252" t="s">
        <v>62</v>
      </c>
      <c r="C156" s="252">
        <v>15</v>
      </c>
      <c r="D156" s="252" t="s">
        <v>645</v>
      </c>
      <c r="E156" s="252">
        <v>2</v>
      </c>
      <c r="F156" s="252">
        <v>943</v>
      </c>
      <c r="G156" s="253">
        <v>4996</v>
      </c>
      <c r="H156" s="253">
        <v>4958</v>
      </c>
      <c r="I156" s="263">
        <f t="shared" si="9"/>
        <v>1886</v>
      </c>
      <c r="J156" s="253">
        <v>20000</v>
      </c>
      <c r="K156" s="268">
        <v>0</v>
      </c>
      <c r="L156" s="259">
        <f t="shared" si="11"/>
        <v>21886</v>
      </c>
      <c r="M156" s="306" t="s">
        <v>40</v>
      </c>
    </row>
    <row r="157" spans="1:13" x14ac:dyDescent="0.25">
      <c r="A157" s="254">
        <v>76</v>
      </c>
      <c r="B157" s="252" t="s">
        <v>7</v>
      </c>
      <c r="C157" s="252">
        <v>20</v>
      </c>
      <c r="D157" s="252" t="s">
        <v>645</v>
      </c>
      <c r="E157" s="252">
        <v>1.5</v>
      </c>
      <c r="F157" s="252">
        <v>1360</v>
      </c>
      <c r="G157" s="253">
        <v>4997</v>
      </c>
      <c r="H157" s="253">
        <v>4959</v>
      </c>
      <c r="I157" s="263">
        <f t="shared" si="9"/>
        <v>2040</v>
      </c>
      <c r="J157" s="253">
        <v>94000</v>
      </c>
      <c r="K157" s="268">
        <v>0</v>
      </c>
      <c r="L157" s="259">
        <f t="shared" si="11"/>
        <v>96040</v>
      </c>
      <c r="M157" s="306" t="s">
        <v>602</v>
      </c>
    </row>
    <row r="158" spans="1:13" x14ac:dyDescent="0.25">
      <c r="A158" s="254">
        <v>77</v>
      </c>
      <c r="B158" s="252" t="s">
        <v>21</v>
      </c>
      <c r="C158" s="252">
        <v>20</v>
      </c>
      <c r="D158" s="252" t="s">
        <v>645</v>
      </c>
      <c r="E158" s="252">
        <v>2.5</v>
      </c>
      <c r="F158" s="252">
        <v>1715</v>
      </c>
      <c r="G158" s="253">
        <v>4998</v>
      </c>
      <c r="H158" s="253">
        <v>4960</v>
      </c>
      <c r="I158" s="263">
        <f t="shared" si="9"/>
        <v>4287.5</v>
      </c>
      <c r="J158" s="253">
        <v>61595</v>
      </c>
      <c r="K158" s="270">
        <v>3000</v>
      </c>
      <c r="L158" s="259">
        <f t="shared" si="11"/>
        <v>68882.5</v>
      </c>
      <c r="M158" s="306" t="s">
        <v>40</v>
      </c>
    </row>
    <row r="159" spans="1:13" x14ac:dyDescent="0.25">
      <c r="A159" s="254">
        <v>78</v>
      </c>
      <c r="B159" s="252" t="s">
        <v>402</v>
      </c>
      <c r="C159" s="252">
        <v>15</v>
      </c>
      <c r="D159" s="252" t="s">
        <v>645</v>
      </c>
      <c r="E159" s="252">
        <v>1.5</v>
      </c>
      <c r="F159" s="252">
        <v>701</v>
      </c>
      <c r="G159" s="253">
        <v>5003</v>
      </c>
      <c r="H159" s="253">
        <v>4961</v>
      </c>
      <c r="I159" s="263">
        <f>E159*F159</f>
        <v>1051.5</v>
      </c>
      <c r="J159" s="253">
        <v>12000</v>
      </c>
      <c r="K159" s="270">
        <v>0</v>
      </c>
      <c r="L159" s="253">
        <f t="shared" si="11"/>
        <v>13051.5</v>
      </c>
      <c r="M159" s="306" t="s">
        <v>40</v>
      </c>
    </row>
    <row r="160" spans="1:13" x14ac:dyDescent="0.25">
      <c r="A160" s="254">
        <v>79</v>
      </c>
      <c r="B160" s="252" t="s">
        <v>12</v>
      </c>
      <c r="C160" s="252">
        <v>9</v>
      </c>
      <c r="D160" s="252" t="s">
        <v>645</v>
      </c>
      <c r="E160" s="252">
        <v>1</v>
      </c>
      <c r="F160" s="252">
        <v>570</v>
      </c>
      <c r="G160" s="253">
        <v>5004</v>
      </c>
      <c r="H160" s="253">
        <v>4962</v>
      </c>
      <c r="I160" s="263">
        <f t="shared" si="9"/>
        <v>570</v>
      </c>
      <c r="J160" s="253">
        <v>9300</v>
      </c>
      <c r="K160" s="270">
        <v>0</v>
      </c>
      <c r="L160" s="253">
        <f t="shared" si="11"/>
        <v>9870</v>
      </c>
      <c r="M160" s="306" t="s">
        <v>40</v>
      </c>
    </row>
    <row r="161" spans="1:13" x14ac:dyDescent="0.25">
      <c r="A161" s="254">
        <v>80</v>
      </c>
      <c r="B161" s="252" t="s">
        <v>17</v>
      </c>
      <c r="C161" s="252">
        <v>20</v>
      </c>
      <c r="D161" s="252" t="s">
        <v>646</v>
      </c>
      <c r="E161" s="252">
        <v>1</v>
      </c>
      <c r="F161" s="252">
        <v>1320</v>
      </c>
      <c r="G161" s="253">
        <v>5005</v>
      </c>
      <c r="H161" s="253">
        <v>4963</v>
      </c>
      <c r="I161" s="263">
        <f t="shared" si="9"/>
        <v>1320</v>
      </c>
      <c r="J161" s="253">
        <v>33238</v>
      </c>
      <c r="K161" s="270">
        <v>0</v>
      </c>
      <c r="L161" s="253">
        <f t="shared" si="11"/>
        <v>34558</v>
      </c>
      <c r="M161" s="306" t="s">
        <v>40</v>
      </c>
    </row>
    <row r="162" spans="1:13" x14ac:dyDescent="0.25">
      <c r="A162" s="254">
        <v>81</v>
      </c>
      <c r="B162" s="252" t="s">
        <v>33</v>
      </c>
      <c r="C162" s="252">
        <v>15</v>
      </c>
      <c r="D162" s="252" t="s">
        <v>647</v>
      </c>
      <c r="E162" s="252">
        <v>2</v>
      </c>
      <c r="F162" s="252">
        <v>959</v>
      </c>
      <c r="G162" s="253">
        <v>5006</v>
      </c>
      <c r="H162" s="253">
        <v>4978</v>
      </c>
      <c r="I162" s="263">
        <f t="shared" si="9"/>
        <v>1918</v>
      </c>
      <c r="J162" s="253">
        <v>16500</v>
      </c>
      <c r="K162" s="270">
        <v>0</v>
      </c>
      <c r="L162" s="253">
        <f t="shared" si="11"/>
        <v>18418</v>
      </c>
      <c r="M162" s="306" t="s">
        <v>40</v>
      </c>
    </row>
    <row r="163" spans="1:13" x14ac:dyDescent="0.25">
      <c r="A163" s="254">
        <v>82</v>
      </c>
      <c r="B163" s="252" t="s">
        <v>35</v>
      </c>
      <c r="C163" s="252">
        <v>15</v>
      </c>
      <c r="D163" s="252" t="s">
        <v>647</v>
      </c>
      <c r="E163" s="252">
        <v>1.5</v>
      </c>
      <c r="F163" s="252">
        <v>943</v>
      </c>
      <c r="G163" s="253">
        <v>5007</v>
      </c>
      <c r="H163" s="253">
        <v>4979</v>
      </c>
      <c r="I163" s="263">
        <f t="shared" si="9"/>
        <v>1414.5</v>
      </c>
      <c r="J163" s="253">
        <v>10951</v>
      </c>
      <c r="K163" s="270">
        <v>0</v>
      </c>
      <c r="L163" s="253">
        <f t="shared" si="11"/>
        <v>12365.5</v>
      </c>
      <c r="M163" s="306" t="s">
        <v>40</v>
      </c>
    </row>
    <row r="164" spans="1:13" x14ac:dyDescent="0.25">
      <c r="A164" s="254">
        <v>83</v>
      </c>
      <c r="B164" s="252" t="s">
        <v>13</v>
      </c>
      <c r="C164" s="252">
        <v>20</v>
      </c>
      <c r="D164" s="252" t="s">
        <v>647</v>
      </c>
      <c r="E164" s="252">
        <v>2</v>
      </c>
      <c r="F164" s="252">
        <v>1082</v>
      </c>
      <c r="G164" s="253">
        <v>5008</v>
      </c>
      <c r="H164" s="253">
        <v>4980</v>
      </c>
      <c r="I164" s="263">
        <f t="shared" si="9"/>
        <v>2164</v>
      </c>
      <c r="J164" s="253">
        <v>39774</v>
      </c>
      <c r="K164" s="270">
        <v>0</v>
      </c>
      <c r="L164" s="253">
        <f t="shared" si="11"/>
        <v>41938</v>
      </c>
      <c r="M164" s="306" t="s">
        <v>40</v>
      </c>
    </row>
    <row r="165" spans="1:13" x14ac:dyDescent="0.25">
      <c r="A165" s="254">
        <v>84</v>
      </c>
      <c r="B165" s="252" t="s">
        <v>12</v>
      </c>
      <c r="C165" s="252">
        <v>9</v>
      </c>
      <c r="D165" s="252" t="s">
        <v>647</v>
      </c>
      <c r="E165" s="252">
        <v>1</v>
      </c>
      <c r="F165" s="252">
        <v>571</v>
      </c>
      <c r="G165" s="253">
        <v>5009</v>
      </c>
      <c r="H165" s="253">
        <v>4983</v>
      </c>
      <c r="I165" s="263">
        <f t="shared" si="9"/>
        <v>571</v>
      </c>
      <c r="J165" s="253">
        <v>9300</v>
      </c>
      <c r="K165" s="270">
        <v>0</v>
      </c>
      <c r="L165" s="253">
        <f t="shared" si="11"/>
        <v>9871</v>
      </c>
      <c r="M165" s="306" t="s">
        <v>40</v>
      </c>
    </row>
    <row r="166" spans="1:13" x14ac:dyDescent="0.25">
      <c r="A166" s="254">
        <v>85</v>
      </c>
      <c r="B166" s="252" t="s">
        <v>35</v>
      </c>
      <c r="C166" s="252">
        <v>9</v>
      </c>
      <c r="D166" s="252" t="s">
        <v>648</v>
      </c>
      <c r="E166" s="252">
        <v>1.5</v>
      </c>
      <c r="F166" s="252">
        <v>586</v>
      </c>
      <c r="G166" s="253">
        <v>5010</v>
      </c>
      <c r="H166" s="253">
        <v>4993</v>
      </c>
      <c r="I166" s="263">
        <f t="shared" si="9"/>
        <v>879</v>
      </c>
      <c r="J166" s="253">
        <v>9000</v>
      </c>
      <c r="K166" s="270">
        <v>0</v>
      </c>
      <c r="L166" s="253">
        <f t="shared" si="11"/>
        <v>9879</v>
      </c>
      <c r="M166" s="306" t="s">
        <v>40</v>
      </c>
    </row>
    <row r="167" spans="1:13" x14ac:dyDescent="0.25">
      <c r="A167" s="254">
        <v>86</v>
      </c>
      <c r="B167" s="263" t="s">
        <v>7</v>
      </c>
      <c r="C167" s="254">
        <v>20</v>
      </c>
      <c r="D167" s="263" t="s">
        <v>648</v>
      </c>
      <c r="E167" s="252">
        <v>1.5</v>
      </c>
      <c r="F167" s="252">
        <v>2030</v>
      </c>
      <c r="G167" s="253">
        <v>5011</v>
      </c>
      <c r="H167" s="248">
        <v>4994</v>
      </c>
      <c r="I167" s="263">
        <f t="shared" si="9"/>
        <v>3045</v>
      </c>
      <c r="J167" s="248">
        <v>94000</v>
      </c>
      <c r="K167" s="270">
        <v>0</v>
      </c>
      <c r="L167" s="253">
        <f t="shared" si="11"/>
        <v>97045</v>
      </c>
      <c r="M167" s="306" t="s">
        <v>602</v>
      </c>
    </row>
    <row r="168" spans="1:13" x14ac:dyDescent="0.25">
      <c r="A168" s="254">
        <v>87</v>
      </c>
      <c r="B168" s="263" t="s">
        <v>22</v>
      </c>
      <c r="C168" s="254">
        <v>20</v>
      </c>
      <c r="D168" s="263" t="s">
        <v>648</v>
      </c>
      <c r="E168" s="252">
        <v>1.7</v>
      </c>
      <c r="F168" s="252">
        <v>1600</v>
      </c>
      <c r="G168" s="253">
        <v>5012</v>
      </c>
      <c r="H168" s="248">
        <v>4995</v>
      </c>
      <c r="I168" s="263">
        <f t="shared" si="9"/>
        <v>2720</v>
      </c>
      <c r="J168" s="248">
        <v>55667</v>
      </c>
      <c r="K168" s="270">
        <v>0</v>
      </c>
      <c r="L168" s="253">
        <f t="shared" si="11"/>
        <v>58387</v>
      </c>
      <c r="M168" s="306" t="s">
        <v>40</v>
      </c>
    </row>
    <row r="169" spans="1:13" x14ac:dyDescent="0.25">
      <c r="A169" s="254">
        <v>88</v>
      </c>
      <c r="B169" s="252" t="s">
        <v>26</v>
      </c>
      <c r="C169" s="252">
        <v>20</v>
      </c>
      <c r="D169" s="263" t="s">
        <v>648</v>
      </c>
      <c r="E169" s="252">
        <v>3</v>
      </c>
      <c r="F169" s="252">
        <v>1532</v>
      </c>
      <c r="G169" s="253">
        <v>5013</v>
      </c>
      <c r="H169" s="253">
        <v>4996</v>
      </c>
      <c r="I169" s="263">
        <f t="shared" si="9"/>
        <v>4596</v>
      </c>
      <c r="J169" s="253">
        <v>53197</v>
      </c>
      <c r="K169" s="270">
        <v>0</v>
      </c>
      <c r="L169" s="253">
        <f t="shared" si="11"/>
        <v>57793</v>
      </c>
      <c r="M169" s="306" t="s">
        <v>40</v>
      </c>
    </row>
    <row r="170" spans="1:13" x14ac:dyDescent="0.25">
      <c r="A170" s="254">
        <v>89</v>
      </c>
      <c r="B170" s="252" t="s">
        <v>21</v>
      </c>
      <c r="C170" s="252">
        <v>20</v>
      </c>
      <c r="D170" s="252" t="s">
        <v>648</v>
      </c>
      <c r="E170" s="254">
        <v>2.5</v>
      </c>
      <c r="F170" s="254">
        <v>1644</v>
      </c>
      <c r="G170" s="253">
        <v>5014</v>
      </c>
      <c r="H170" s="259">
        <v>4997</v>
      </c>
      <c r="I170" s="263">
        <f t="shared" si="9"/>
        <v>4110</v>
      </c>
      <c r="J170" s="253">
        <v>61595</v>
      </c>
      <c r="K170" s="270">
        <v>3000</v>
      </c>
      <c r="L170" s="253">
        <f t="shared" si="11"/>
        <v>68705</v>
      </c>
      <c r="M170" s="306" t="s">
        <v>40</v>
      </c>
    </row>
    <row r="171" spans="1:13" x14ac:dyDescent="0.25">
      <c r="A171" s="252"/>
      <c r="B171" s="252"/>
      <c r="C171" s="271">
        <f>SUM(C82:C170)</f>
        <v>1659</v>
      </c>
      <c r="D171" s="252"/>
      <c r="E171" s="252"/>
      <c r="F171" s="252"/>
      <c r="G171" s="252"/>
      <c r="H171" s="253"/>
      <c r="I171" s="253"/>
      <c r="J171" s="253"/>
      <c r="K171" s="253"/>
      <c r="L171" s="272">
        <f>SUM(L82:L170)</f>
        <v>4628398.83</v>
      </c>
      <c r="M171" s="288">
        <v>4630527</v>
      </c>
    </row>
    <row r="172" spans="1:13" x14ac:dyDescent="0.25">
      <c r="A172" s="252"/>
      <c r="B172" s="252"/>
      <c r="C172" s="252"/>
      <c r="D172" s="252"/>
      <c r="E172" s="252"/>
      <c r="F172" s="252"/>
      <c r="G172" s="252"/>
      <c r="H172" s="253"/>
      <c r="I172" s="253"/>
      <c r="J172" s="253"/>
      <c r="K172" s="253"/>
      <c r="L172" s="253"/>
      <c r="M172" s="288"/>
    </row>
    <row r="174" spans="1:13" x14ac:dyDescent="0.25">
      <c r="A174" s="245"/>
      <c r="B174" s="273">
        <v>42156</v>
      </c>
      <c r="C174" s="245"/>
      <c r="D174" s="245"/>
      <c r="E174" s="245"/>
      <c r="F174" s="245"/>
      <c r="G174" s="245"/>
      <c r="H174" s="247"/>
      <c r="I174" s="245"/>
      <c r="J174" s="245"/>
      <c r="K174" s="245"/>
      <c r="L174" s="245"/>
      <c r="M174" s="305"/>
    </row>
    <row r="175" spans="1:13" ht="63" x14ac:dyDescent="0.25">
      <c r="A175" s="245" t="s">
        <v>640</v>
      </c>
      <c r="B175" s="245" t="s">
        <v>0</v>
      </c>
      <c r="C175" s="245" t="s">
        <v>426</v>
      </c>
      <c r="D175" s="245" t="s">
        <v>341</v>
      </c>
      <c r="E175" s="245" t="s">
        <v>345</v>
      </c>
      <c r="F175" s="245" t="s">
        <v>342</v>
      </c>
      <c r="G175" s="245" t="s">
        <v>348</v>
      </c>
      <c r="H175" s="247" t="s">
        <v>343</v>
      </c>
      <c r="I175" s="245" t="s">
        <v>272</v>
      </c>
      <c r="J175" s="245" t="s">
        <v>678</v>
      </c>
      <c r="K175" s="245" t="s">
        <v>598</v>
      </c>
      <c r="L175" s="245" t="s">
        <v>599</v>
      </c>
      <c r="M175" s="305" t="s">
        <v>6</v>
      </c>
    </row>
    <row r="176" spans="1:13" x14ac:dyDescent="0.25">
      <c r="A176" s="248">
        <v>1</v>
      </c>
      <c r="B176" s="248" t="s">
        <v>15</v>
      </c>
      <c r="C176" s="248">
        <v>21</v>
      </c>
      <c r="D176" s="248" t="s">
        <v>650</v>
      </c>
      <c r="E176" s="248">
        <v>1</v>
      </c>
      <c r="F176" s="248">
        <v>1550</v>
      </c>
      <c r="G176" s="248">
        <v>5052</v>
      </c>
      <c r="H176" s="248">
        <v>5018</v>
      </c>
      <c r="I176" s="248">
        <f t="shared" ref="I176:I261" si="12">E176*F176</f>
        <v>1550</v>
      </c>
      <c r="J176" s="248">
        <v>56882</v>
      </c>
      <c r="K176" s="248">
        <v>0</v>
      </c>
      <c r="L176" s="248">
        <f>I176+J176+K176</f>
        <v>58432</v>
      </c>
      <c r="M176" s="287" t="s">
        <v>40</v>
      </c>
    </row>
    <row r="177" spans="1:13" x14ac:dyDescent="0.25">
      <c r="A177" s="248">
        <v>2</v>
      </c>
      <c r="B177" s="248" t="s">
        <v>15</v>
      </c>
      <c r="C177" s="248">
        <v>20</v>
      </c>
      <c r="D177" s="248" t="s">
        <v>650</v>
      </c>
      <c r="E177" s="248">
        <v>1</v>
      </c>
      <c r="F177" s="248">
        <v>1645</v>
      </c>
      <c r="G177" s="248">
        <v>5053</v>
      </c>
      <c r="H177" s="248">
        <v>5019</v>
      </c>
      <c r="I177" s="248">
        <f t="shared" si="12"/>
        <v>1645</v>
      </c>
      <c r="J177" s="248">
        <v>54173</v>
      </c>
      <c r="K177" s="248">
        <v>0</v>
      </c>
      <c r="L177" s="248">
        <f t="shared" ref="L177:L266" si="13">I177+J177+K177</f>
        <v>55818</v>
      </c>
      <c r="M177" s="287" t="s">
        <v>40</v>
      </c>
    </row>
    <row r="178" spans="1:13" x14ac:dyDescent="0.25">
      <c r="A178" s="248">
        <v>3</v>
      </c>
      <c r="B178" s="248" t="s">
        <v>31</v>
      </c>
      <c r="C178" s="248">
        <v>20</v>
      </c>
      <c r="D178" s="248" t="s">
        <v>651</v>
      </c>
      <c r="E178" s="248">
        <v>1</v>
      </c>
      <c r="F178" s="248">
        <v>1410</v>
      </c>
      <c r="G178" s="248">
        <v>5054</v>
      </c>
      <c r="H178" s="248">
        <v>5020</v>
      </c>
      <c r="I178" s="248">
        <f t="shared" si="12"/>
        <v>1410</v>
      </c>
      <c r="J178" s="248">
        <v>43732</v>
      </c>
      <c r="K178" s="248">
        <v>0</v>
      </c>
      <c r="L178" s="248">
        <f t="shared" si="13"/>
        <v>45142</v>
      </c>
      <c r="M178" s="287" t="s">
        <v>40</v>
      </c>
    </row>
    <row r="179" spans="1:13" x14ac:dyDescent="0.25">
      <c r="A179" s="248">
        <v>4</v>
      </c>
      <c r="B179" s="248" t="s">
        <v>16</v>
      </c>
      <c r="C179" s="248">
        <v>15</v>
      </c>
      <c r="D179" s="248" t="s">
        <v>651</v>
      </c>
      <c r="E179" s="248">
        <v>4</v>
      </c>
      <c r="F179" s="248">
        <v>1365</v>
      </c>
      <c r="G179" s="248">
        <v>5055</v>
      </c>
      <c r="H179" s="248">
        <v>5021</v>
      </c>
      <c r="I179" s="248">
        <f t="shared" si="12"/>
        <v>5460</v>
      </c>
      <c r="J179" s="248">
        <v>66000</v>
      </c>
      <c r="K179" s="248">
        <v>0</v>
      </c>
      <c r="L179" s="248">
        <f t="shared" si="13"/>
        <v>71460</v>
      </c>
      <c r="M179" s="287" t="s">
        <v>40</v>
      </c>
    </row>
    <row r="180" spans="1:13" x14ac:dyDescent="0.25">
      <c r="A180" s="248">
        <v>5</v>
      </c>
      <c r="B180" s="248" t="s">
        <v>7</v>
      </c>
      <c r="C180" s="248">
        <v>20</v>
      </c>
      <c r="D180" s="248" t="s">
        <v>652</v>
      </c>
      <c r="E180" s="248">
        <v>1.5</v>
      </c>
      <c r="F180" s="248">
        <v>1492</v>
      </c>
      <c r="G180" s="248">
        <v>5056</v>
      </c>
      <c r="H180" s="248">
        <v>5022</v>
      </c>
      <c r="I180" s="248">
        <f t="shared" si="12"/>
        <v>2238</v>
      </c>
      <c r="J180" s="248">
        <v>94000</v>
      </c>
      <c r="K180" s="248">
        <v>0</v>
      </c>
      <c r="L180" s="248">
        <f t="shared" si="13"/>
        <v>96238</v>
      </c>
      <c r="M180" s="287" t="s">
        <v>602</v>
      </c>
    </row>
    <row r="181" spans="1:13" x14ac:dyDescent="0.25">
      <c r="A181" s="248">
        <v>6</v>
      </c>
      <c r="B181" s="248" t="s">
        <v>39</v>
      </c>
      <c r="C181" s="248">
        <v>15</v>
      </c>
      <c r="D181" s="248" t="s">
        <v>652</v>
      </c>
      <c r="E181" s="248">
        <v>1</v>
      </c>
      <c r="F181" s="248">
        <v>1215</v>
      </c>
      <c r="G181" s="248">
        <v>5057</v>
      </c>
      <c r="H181" s="248">
        <v>5023</v>
      </c>
      <c r="I181" s="248">
        <f t="shared" si="12"/>
        <v>1215</v>
      </c>
      <c r="J181" s="248">
        <v>59685</v>
      </c>
      <c r="K181" s="248">
        <v>0</v>
      </c>
      <c r="L181" s="248">
        <f t="shared" si="13"/>
        <v>60900</v>
      </c>
      <c r="M181" s="287" t="s">
        <v>40</v>
      </c>
    </row>
    <row r="182" spans="1:13" x14ac:dyDescent="0.25">
      <c r="A182" s="248">
        <v>7</v>
      </c>
      <c r="B182" s="248" t="s">
        <v>15</v>
      </c>
      <c r="C182" s="248">
        <v>20</v>
      </c>
      <c r="D182" s="248" t="s">
        <v>653</v>
      </c>
      <c r="E182" s="248">
        <v>1</v>
      </c>
      <c r="F182" s="248">
        <v>1612</v>
      </c>
      <c r="G182" s="248">
        <v>5058</v>
      </c>
      <c r="H182" s="248">
        <v>5030</v>
      </c>
      <c r="I182" s="248">
        <f t="shared" si="12"/>
        <v>1612</v>
      </c>
      <c r="J182" s="248">
        <v>54173</v>
      </c>
      <c r="K182" s="248">
        <v>0</v>
      </c>
      <c r="L182" s="248">
        <f t="shared" si="13"/>
        <v>55785</v>
      </c>
      <c r="M182" s="287" t="s">
        <v>40</v>
      </c>
    </row>
    <row r="183" spans="1:13" x14ac:dyDescent="0.25">
      <c r="A183" s="248">
        <v>8</v>
      </c>
      <c r="B183" s="248" t="s">
        <v>15</v>
      </c>
      <c r="C183" s="248">
        <v>20</v>
      </c>
      <c r="D183" s="248" t="s">
        <v>654</v>
      </c>
      <c r="E183" s="248">
        <v>1</v>
      </c>
      <c r="F183" s="248">
        <v>1859</v>
      </c>
      <c r="G183" s="248">
        <v>5059</v>
      </c>
      <c r="H183" s="248">
        <v>5051</v>
      </c>
      <c r="I183" s="248">
        <f t="shared" si="12"/>
        <v>1859</v>
      </c>
      <c r="J183" s="248">
        <v>54173</v>
      </c>
      <c r="K183" s="248">
        <v>0</v>
      </c>
      <c r="L183" s="248">
        <f t="shared" si="13"/>
        <v>56032</v>
      </c>
      <c r="M183" s="287" t="s">
        <v>40</v>
      </c>
    </row>
    <row r="184" spans="1:13" x14ac:dyDescent="0.25">
      <c r="A184" s="248">
        <v>9</v>
      </c>
      <c r="B184" s="248" t="s">
        <v>31</v>
      </c>
      <c r="C184" s="248">
        <v>20</v>
      </c>
      <c r="D184" s="248" t="s">
        <v>654</v>
      </c>
      <c r="E184" s="248">
        <v>1</v>
      </c>
      <c r="F184" s="248">
        <v>1620</v>
      </c>
      <c r="G184" s="248">
        <v>5060</v>
      </c>
      <c r="H184" s="248">
        <v>5052</v>
      </c>
      <c r="I184" s="248">
        <f t="shared" si="12"/>
        <v>1620</v>
      </c>
      <c r="J184" s="248">
        <v>43732</v>
      </c>
      <c r="K184" s="248">
        <v>0</v>
      </c>
      <c r="L184" s="248">
        <f t="shared" si="13"/>
        <v>45352</v>
      </c>
      <c r="M184" s="287" t="s">
        <v>40</v>
      </c>
    </row>
    <row r="185" spans="1:13" x14ac:dyDescent="0.25">
      <c r="A185" s="248">
        <v>10</v>
      </c>
      <c r="B185" s="248" t="s">
        <v>17</v>
      </c>
      <c r="C185" s="248">
        <v>20</v>
      </c>
      <c r="D185" s="248" t="s">
        <v>654</v>
      </c>
      <c r="E185" s="248">
        <v>1</v>
      </c>
      <c r="F185" s="248">
        <v>1345</v>
      </c>
      <c r="G185" s="248">
        <v>5061</v>
      </c>
      <c r="H185" s="248">
        <v>5053</v>
      </c>
      <c r="I185" s="248">
        <f t="shared" si="12"/>
        <v>1345</v>
      </c>
      <c r="J185" s="248">
        <v>33238</v>
      </c>
      <c r="K185" s="248">
        <v>0</v>
      </c>
      <c r="L185" s="248">
        <f t="shared" si="13"/>
        <v>34583</v>
      </c>
      <c r="M185" s="287" t="s">
        <v>40</v>
      </c>
    </row>
    <row r="186" spans="1:13" x14ac:dyDescent="0.25">
      <c r="A186" s="248">
        <v>11</v>
      </c>
      <c r="B186" s="248" t="s">
        <v>35</v>
      </c>
      <c r="C186" s="248">
        <v>15</v>
      </c>
      <c r="D186" s="248" t="s">
        <v>654</v>
      </c>
      <c r="E186" s="248">
        <v>1.5</v>
      </c>
      <c r="F186" s="248">
        <v>994</v>
      </c>
      <c r="G186" s="248">
        <v>5062</v>
      </c>
      <c r="H186" s="248">
        <v>5054</v>
      </c>
      <c r="I186" s="248">
        <f t="shared" si="12"/>
        <v>1491</v>
      </c>
      <c r="J186" s="248">
        <v>10951</v>
      </c>
      <c r="K186" s="248">
        <v>0</v>
      </c>
      <c r="L186" s="248">
        <f t="shared" si="13"/>
        <v>12442</v>
      </c>
      <c r="M186" s="287" t="s">
        <v>40</v>
      </c>
    </row>
    <row r="187" spans="1:13" x14ac:dyDescent="0.25">
      <c r="A187" s="248">
        <v>12</v>
      </c>
      <c r="B187" s="248" t="s">
        <v>18</v>
      </c>
      <c r="C187" s="248">
        <v>20</v>
      </c>
      <c r="D187" s="248" t="s">
        <v>655</v>
      </c>
      <c r="E187" s="248">
        <v>7</v>
      </c>
      <c r="F187" s="248">
        <v>1317</v>
      </c>
      <c r="G187" s="248">
        <v>5063</v>
      </c>
      <c r="H187" s="248">
        <v>5055</v>
      </c>
      <c r="I187" s="248">
        <f t="shared" si="12"/>
        <v>9219</v>
      </c>
      <c r="J187" s="248">
        <v>110000</v>
      </c>
      <c r="K187" s="248">
        <v>0</v>
      </c>
      <c r="L187" s="248">
        <f t="shared" si="13"/>
        <v>119219</v>
      </c>
      <c r="M187" s="287" t="s">
        <v>656</v>
      </c>
    </row>
    <row r="188" spans="1:13" x14ac:dyDescent="0.25">
      <c r="A188" s="248">
        <v>13</v>
      </c>
      <c r="B188" s="248" t="s">
        <v>402</v>
      </c>
      <c r="C188" s="248">
        <v>9</v>
      </c>
      <c r="D188" s="248" t="s">
        <v>655</v>
      </c>
      <c r="E188" s="248">
        <v>1.5</v>
      </c>
      <c r="F188" s="248"/>
      <c r="G188" s="248">
        <v>5064</v>
      </c>
      <c r="H188" s="248">
        <v>5056</v>
      </c>
      <c r="I188" s="248">
        <f t="shared" si="12"/>
        <v>0</v>
      </c>
      <c r="J188" s="248">
        <v>9500</v>
      </c>
      <c r="K188" s="248">
        <v>0</v>
      </c>
      <c r="L188" s="248">
        <f t="shared" si="13"/>
        <v>9500</v>
      </c>
      <c r="M188" s="287" t="s">
        <v>40</v>
      </c>
    </row>
    <row r="189" spans="1:13" x14ac:dyDescent="0.25">
      <c r="A189" s="248">
        <v>14</v>
      </c>
      <c r="B189" s="248" t="s">
        <v>7</v>
      </c>
      <c r="C189" s="248">
        <v>20</v>
      </c>
      <c r="D189" s="248" t="s">
        <v>628</v>
      </c>
      <c r="E189" s="248">
        <v>1.5</v>
      </c>
      <c r="F189" s="248">
        <v>1845</v>
      </c>
      <c r="G189" s="248">
        <v>5065</v>
      </c>
      <c r="H189" s="248">
        <v>5057</v>
      </c>
      <c r="I189" s="248">
        <f t="shared" si="12"/>
        <v>2767.5</v>
      </c>
      <c r="J189" s="248">
        <v>94000</v>
      </c>
      <c r="K189" s="248">
        <v>0</v>
      </c>
      <c r="L189" s="248">
        <f t="shared" si="13"/>
        <v>96767.5</v>
      </c>
      <c r="M189" s="287" t="s">
        <v>602</v>
      </c>
    </row>
    <row r="190" spans="1:13" x14ac:dyDescent="0.25">
      <c r="A190" s="248">
        <v>15</v>
      </c>
      <c r="B190" s="248" t="s">
        <v>14</v>
      </c>
      <c r="C190" s="248">
        <v>15</v>
      </c>
      <c r="D190" s="248" t="s">
        <v>628</v>
      </c>
      <c r="E190" s="248">
        <v>0</v>
      </c>
      <c r="F190" s="248">
        <v>1284</v>
      </c>
      <c r="G190" s="248">
        <v>5066</v>
      </c>
      <c r="H190" s="248">
        <v>5058</v>
      </c>
      <c r="I190" s="248">
        <f t="shared" si="12"/>
        <v>0</v>
      </c>
      <c r="J190" s="248">
        <v>35130</v>
      </c>
      <c r="K190" s="248">
        <v>0</v>
      </c>
      <c r="L190" s="248">
        <f t="shared" si="13"/>
        <v>35130</v>
      </c>
      <c r="M190" s="287" t="s">
        <v>602</v>
      </c>
    </row>
    <row r="191" spans="1:13" x14ac:dyDescent="0.25">
      <c r="A191" s="248">
        <v>16</v>
      </c>
      <c r="B191" s="248" t="s">
        <v>75</v>
      </c>
      <c r="C191" s="248">
        <v>20</v>
      </c>
      <c r="D191" s="248" t="s">
        <v>628</v>
      </c>
      <c r="E191" s="248">
        <v>4</v>
      </c>
      <c r="F191" s="248">
        <v>1036</v>
      </c>
      <c r="G191" s="248">
        <v>5067</v>
      </c>
      <c r="H191" s="248">
        <v>5059</v>
      </c>
      <c r="I191" s="248">
        <f t="shared" si="12"/>
        <v>4144</v>
      </c>
      <c r="J191" s="248">
        <v>84930</v>
      </c>
      <c r="K191" s="248">
        <v>0</v>
      </c>
      <c r="L191" s="248">
        <f t="shared" si="13"/>
        <v>89074</v>
      </c>
      <c r="M191" s="287" t="s">
        <v>40</v>
      </c>
    </row>
    <row r="192" spans="1:13" x14ac:dyDescent="0.25">
      <c r="A192" s="248">
        <v>17</v>
      </c>
      <c r="B192" s="248" t="s">
        <v>19</v>
      </c>
      <c r="C192" s="248">
        <v>20</v>
      </c>
      <c r="D192" s="248" t="s">
        <v>628</v>
      </c>
      <c r="E192" s="248">
        <v>1</v>
      </c>
      <c r="F192" s="248">
        <v>1412</v>
      </c>
      <c r="G192" s="248">
        <v>5068</v>
      </c>
      <c r="H192" s="248">
        <v>5060</v>
      </c>
      <c r="I192" s="248">
        <f t="shared" si="12"/>
        <v>1412</v>
      </c>
      <c r="J192" s="248">
        <v>31228</v>
      </c>
      <c r="K192" s="248">
        <v>0</v>
      </c>
      <c r="L192" s="248">
        <f t="shared" si="13"/>
        <v>32640</v>
      </c>
      <c r="M192" s="287" t="s">
        <v>40</v>
      </c>
    </row>
    <row r="193" spans="1:13" x14ac:dyDescent="0.25">
      <c r="A193" s="248">
        <v>18</v>
      </c>
      <c r="B193" s="248" t="s">
        <v>17</v>
      </c>
      <c r="C193" s="248">
        <v>20</v>
      </c>
      <c r="D193" s="248" t="s">
        <v>657</v>
      </c>
      <c r="E193" s="248">
        <v>1</v>
      </c>
      <c r="F193" s="248">
        <v>1601</v>
      </c>
      <c r="G193" s="248">
        <v>5079</v>
      </c>
      <c r="H193" s="248">
        <v>5062</v>
      </c>
      <c r="I193" s="248">
        <f t="shared" si="12"/>
        <v>1601</v>
      </c>
      <c r="J193" s="248">
        <v>33238</v>
      </c>
      <c r="K193" s="248">
        <v>0</v>
      </c>
      <c r="L193" s="248">
        <f t="shared" si="13"/>
        <v>34839</v>
      </c>
      <c r="M193" s="287" t="s">
        <v>40</v>
      </c>
    </row>
    <row r="194" spans="1:13" x14ac:dyDescent="0.25">
      <c r="A194" s="248">
        <v>19</v>
      </c>
      <c r="B194" s="248" t="s">
        <v>31</v>
      </c>
      <c r="C194" s="248">
        <v>20</v>
      </c>
      <c r="D194" s="248" t="s">
        <v>657</v>
      </c>
      <c r="E194" s="248">
        <v>1</v>
      </c>
      <c r="F194" s="248">
        <v>1761</v>
      </c>
      <c r="G194" s="248">
        <v>5080</v>
      </c>
      <c r="H194" s="248">
        <v>5063</v>
      </c>
      <c r="I194" s="248">
        <f t="shared" si="12"/>
        <v>1761</v>
      </c>
      <c r="J194" s="248">
        <v>43732</v>
      </c>
      <c r="K194" s="248">
        <v>0</v>
      </c>
      <c r="L194" s="248">
        <f t="shared" si="13"/>
        <v>45493</v>
      </c>
      <c r="M194" s="287" t="s">
        <v>40</v>
      </c>
    </row>
    <row r="195" spans="1:13" x14ac:dyDescent="0.25">
      <c r="A195" s="248">
        <v>20</v>
      </c>
      <c r="B195" s="248" t="s">
        <v>18</v>
      </c>
      <c r="C195" s="248">
        <v>20</v>
      </c>
      <c r="D195" s="248" t="s">
        <v>658</v>
      </c>
      <c r="E195" s="248">
        <v>7</v>
      </c>
      <c r="F195" s="248">
        <v>1420</v>
      </c>
      <c r="G195" s="248">
        <v>5081</v>
      </c>
      <c r="H195" s="248">
        <v>5069</v>
      </c>
      <c r="I195" s="248">
        <f t="shared" si="12"/>
        <v>9940</v>
      </c>
      <c r="J195" s="248">
        <v>110000</v>
      </c>
      <c r="K195" s="248">
        <v>0</v>
      </c>
      <c r="L195" s="248">
        <f t="shared" si="13"/>
        <v>119940</v>
      </c>
      <c r="M195" s="287" t="s">
        <v>602</v>
      </c>
    </row>
    <row r="196" spans="1:13" x14ac:dyDescent="0.25">
      <c r="A196" s="248">
        <v>21</v>
      </c>
      <c r="B196" s="248" t="s">
        <v>15</v>
      </c>
      <c r="C196" s="248">
        <v>20</v>
      </c>
      <c r="D196" s="248" t="s">
        <v>658</v>
      </c>
      <c r="E196" s="248">
        <v>1</v>
      </c>
      <c r="F196" s="248">
        <v>1990</v>
      </c>
      <c r="G196" s="248">
        <v>5082</v>
      </c>
      <c r="H196" s="248">
        <v>5070</v>
      </c>
      <c r="I196" s="248">
        <f t="shared" si="12"/>
        <v>1990</v>
      </c>
      <c r="J196" s="248">
        <v>54173</v>
      </c>
      <c r="K196" s="248">
        <v>0</v>
      </c>
      <c r="L196" s="248">
        <f t="shared" si="13"/>
        <v>56163</v>
      </c>
      <c r="M196" s="287" t="s">
        <v>40</v>
      </c>
    </row>
    <row r="197" spans="1:13" x14ac:dyDescent="0.25">
      <c r="A197" s="248">
        <v>22</v>
      </c>
      <c r="B197" s="248" t="s">
        <v>62</v>
      </c>
      <c r="C197" s="248">
        <v>20</v>
      </c>
      <c r="D197" s="248" t="s">
        <v>658</v>
      </c>
      <c r="E197" s="248">
        <v>2</v>
      </c>
      <c r="F197" s="248">
        <v>1278</v>
      </c>
      <c r="G197" s="248">
        <v>5083</v>
      </c>
      <c r="H197" s="248">
        <v>5071</v>
      </c>
      <c r="I197" s="248">
        <f t="shared" si="12"/>
        <v>2556</v>
      </c>
      <c r="J197" s="248">
        <v>26326</v>
      </c>
      <c r="K197" s="248">
        <v>0</v>
      </c>
      <c r="L197" s="248">
        <f t="shared" si="13"/>
        <v>28882</v>
      </c>
      <c r="M197" s="287" t="s">
        <v>40</v>
      </c>
    </row>
    <row r="198" spans="1:13" x14ac:dyDescent="0.25">
      <c r="A198" s="248">
        <v>23</v>
      </c>
      <c r="B198" s="248" t="s">
        <v>35</v>
      </c>
      <c r="C198" s="248">
        <v>15</v>
      </c>
      <c r="D198" s="248" t="s">
        <v>658</v>
      </c>
      <c r="E198" s="248">
        <v>1.5</v>
      </c>
      <c r="F198" s="248">
        <v>984</v>
      </c>
      <c r="G198" s="248">
        <v>5084</v>
      </c>
      <c r="H198" s="248">
        <v>5072</v>
      </c>
      <c r="I198" s="248">
        <f t="shared" si="12"/>
        <v>1476</v>
      </c>
      <c r="J198" s="248">
        <v>10951</v>
      </c>
      <c r="K198" s="248">
        <v>0</v>
      </c>
      <c r="L198" s="248">
        <f t="shared" si="13"/>
        <v>12427</v>
      </c>
      <c r="M198" s="287" t="s">
        <v>40</v>
      </c>
    </row>
    <row r="199" spans="1:13" x14ac:dyDescent="0.25">
      <c r="A199" s="248">
        <v>24</v>
      </c>
      <c r="B199" s="248" t="s">
        <v>7</v>
      </c>
      <c r="C199" s="248">
        <v>20</v>
      </c>
      <c r="D199" s="248" t="s">
        <v>658</v>
      </c>
      <c r="E199" s="248">
        <v>1.5</v>
      </c>
      <c r="F199" s="248">
        <v>1475</v>
      </c>
      <c r="G199" s="248">
        <v>5084</v>
      </c>
      <c r="H199" s="248">
        <v>5073</v>
      </c>
      <c r="I199" s="248">
        <f t="shared" si="12"/>
        <v>2212.5</v>
      </c>
      <c r="J199" s="248">
        <v>94000</v>
      </c>
      <c r="K199" s="248">
        <v>0</v>
      </c>
      <c r="L199" s="248">
        <f t="shared" si="13"/>
        <v>96212.5</v>
      </c>
      <c r="M199" s="287" t="s">
        <v>40</v>
      </c>
    </row>
    <row r="200" spans="1:13" x14ac:dyDescent="0.25">
      <c r="A200" s="248">
        <v>25</v>
      </c>
      <c r="B200" s="248" t="s">
        <v>16</v>
      </c>
      <c r="C200" s="248">
        <v>20</v>
      </c>
      <c r="D200" s="248" t="s">
        <v>659</v>
      </c>
      <c r="E200" s="248">
        <v>4</v>
      </c>
      <c r="F200" s="248">
        <v>1457</v>
      </c>
      <c r="G200" s="248">
        <v>5015</v>
      </c>
      <c r="H200" s="248">
        <v>5086</v>
      </c>
      <c r="I200" s="248">
        <f t="shared" si="12"/>
        <v>5828</v>
      </c>
      <c r="J200" s="248">
        <v>72073</v>
      </c>
      <c r="K200" s="248">
        <v>0</v>
      </c>
      <c r="L200" s="248">
        <f t="shared" si="13"/>
        <v>77901</v>
      </c>
      <c r="M200" s="287" t="s">
        <v>40</v>
      </c>
    </row>
    <row r="201" spans="1:13" x14ac:dyDescent="0.25">
      <c r="A201" s="248">
        <v>26</v>
      </c>
      <c r="B201" s="248" t="s">
        <v>14</v>
      </c>
      <c r="C201" s="248">
        <v>20</v>
      </c>
      <c r="D201" s="248" t="s">
        <v>659</v>
      </c>
      <c r="E201" s="248">
        <v>0</v>
      </c>
      <c r="F201" s="248">
        <v>1330</v>
      </c>
      <c r="G201" s="248">
        <v>5016</v>
      </c>
      <c r="H201" s="248">
        <v>5091</v>
      </c>
      <c r="I201" s="248">
        <f t="shared" si="12"/>
        <v>0</v>
      </c>
      <c r="J201" s="248">
        <v>46840</v>
      </c>
      <c r="K201" s="248">
        <v>0</v>
      </c>
      <c r="L201" s="248">
        <f t="shared" si="13"/>
        <v>46840</v>
      </c>
      <c r="M201" s="287" t="s">
        <v>602</v>
      </c>
    </row>
    <row r="202" spans="1:13" x14ac:dyDescent="0.25">
      <c r="A202" s="248">
        <v>27</v>
      </c>
      <c r="B202" s="248" t="s">
        <v>21</v>
      </c>
      <c r="C202" s="248">
        <v>20</v>
      </c>
      <c r="D202" s="248" t="s">
        <v>659</v>
      </c>
      <c r="E202" s="248">
        <v>2.5</v>
      </c>
      <c r="F202" s="248">
        <v>1794</v>
      </c>
      <c r="G202" s="248">
        <v>5017</v>
      </c>
      <c r="H202" s="248">
        <v>5087</v>
      </c>
      <c r="I202" s="248">
        <f t="shared" si="12"/>
        <v>4485</v>
      </c>
      <c r="J202" s="248">
        <v>61595</v>
      </c>
      <c r="K202" s="248">
        <v>3000</v>
      </c>
      <c r="L202" s="248">
        <f t="shared" si="13"/>
        <v>69080</v>
      </c>
      <c r="M202" s="287" t="s">
        <v>40</v>
      </c>
    </row>
    <row r="203" spans="1:13" x14ac:dyDescent="0.25">
      <c r="A203" s="248">
        <v>28</v>
      </c>
      <c r="B203" s="248" t="s">
        <v>13</v>
      </c>
      <c r="C203" s="248">
        <v>24</v>
      </c>
      <c r="D203" s="248" t="s">
        <v>660</v>
      </c>
      <c r="E203" s="248">
        <v>2</v>
      </c>
      <c r="F203" s="248">
        <v>1821</v>
      </c>
      <c r="G203" s="248">
        <v>5101</v>
      </c>
      <c r="H203" s="248">
        <v>5094</v>
      </c>
      <c r="I203" s="248">
        <f t="shared" si="12"/>
        <v>3642</v>
      </c>
      <c r="J203" s="248">
        <v>47728</v>
      </c>
      <c r="K203" s="248">
        <v>0</v>
      </c>
      <c r="L203" s="248">
        <f t="shared" si="13"/>
        <v>51370</v>
      </c>
      <c r="M203" s="287" t="s">
        <v>40</v>
      </c>
    </row>
    <row r="204" spans="1:13" x14ac:dyDescent="0.25">
      <c r="A204" s="248">
        <v>29</v>
      </c>
      <c r="B204" s="248" t="s">
        <v>32</v>
      </c>
      <c r="C204" s="248">
        <v>20</v>
      </c>
      <c r="D204" s="248" t="s">
        <v>660</v>
      </c>
      <c r="E204" s="248">
        <v>1.75</v>
      </c>
      <c r="F204" s="248">
        <v>1642</v>
      </c>
      <c r="G204" s="248">
        <v>5102</v>
      </c>
      <c r="H204" s="248">
        <v>5095</v>
      </c>
      <c r="I204" s="248">
        <f t="shared" si="12"/>
        <v>2873.5</v>
      </c>
      <c r="J204" s="248">
        <v>31344</v>
      </c>
      <c r="K204" s="248">
        <v>0</v>
      </c>
      <c r="L204" s="248">
        <f t="shared" si="13"/>
        <v>34217.5</v>
      </c>
      <c r="M204" s="287" t="s">
        <v>40</v>
      </c>
    </row>
    <row r="205" spans="1:13" x14ac:dyDescent="0.25">
      <c r="A205" s="248">
        <v>30</v>
      </c>
      <c r="B205" s="248" t="s">
        <v>26</v>
      </c>
      <c r="C205" s="248">
        <v>20</v>
      </c>
      <c r="D205" s="248" t="s">
        <v>660</v>
      </c>
      <c r="E205" s="248">
        <v>3</v>
      </c>
      <c r="F205" s="248">
        <v>1467</v>
      </c>
      <c r="G205" s="248">
        <v>5103</v>
      </c>
      <c r="H205" s="248">
        <v>5096</v>
      </c>
      <c r="I205" s="248">
        <f t="shared" si="12"/>
        <v>4401</v>
      </c>
      <c r="J205" s="248">
        <v>53197</v>
      </c>
      <c r="K205" s="248">
        <v>0</v>
      </c>
      <c r="L205" s="248">
        <f t="shared" si="13"/>
        <v>57598</v>
      </c>
      <c r="M205" s="287" t="s">
        <v>40</v>
      </c>
    </row>
    <row r="206" spans="1:13" x14ac:dyDescent="0.25">
      <c r="A206" s="248">
        <v>31</v>
      </c>
      <c r="B206" s="248" t="s">
        <v>7</v>
      </c>
      <c r="C206" s="248">
        <v>40</v>
      </c>
      <c r="D206" s="248" t="s">
        <v>633</v>
      </c>
      <c r="E206" s="248">
        <v>1.5</v>
      </c>
      <c r="F206" s="248">
        <v>2763</v>
      </c>
      <c r="G206" s="248">
        <v>5105</v>
      </c>
      <c r="H206" s="248">
        <v>5196</v>
      </c>
      <c r="I206" s="248">
        <f t="shared" si="12"/>
        <v>4144.5</v>
      </c>
      <c r="J206" s="248">
        <f>92000*2</f>
        <v>184000</v>
      </c>
      <c r="K206" s="248">
        <v>0</v>
      </c>
      <c r="L206" s="248">
        <f t="shared" si="13"/>
        <v>188144.5</v>
      </c>
      <c r="M206" s="287" t="s">
        <v>602</v>
      </c>
    </row>
    <row r="207" spans="1:13" x14ac:dyDescent="0.25">
      <c r="A207" s="248">
        <v>32</v>
      </c>
      <c r="B207" s="248" t="s">
        <v>22</v>
      </c>
      <c r="C207" s="248">
        <v>20</v>
      </c>
      <c r="D207" s="248" t="s">
        <v>633</v>
      </c>
      <c r="E207" s="248">
        <v>1.75</v>
      </c>
      <c r="F207" s="248">
        <v>1360</v>
      </c>
      <c r="G207" s="248">
        <v>5142</v>
      </c>
      <c r="H207" s="248">
        <v>5129</v>
      </c>
      <c r="I207" s="248">
        <f>E207*F207</f>
        <v>2380</v>
      </c>
      <c r="J207" s="248">
        <v>55667</v>
      </c>
      <c r="K207" s="248">
        <v>0</v>
      </c>
      <c r="L207" s="248">
        <f>I207+J207</f>
        <v>58047</v>
      </c>
      <c r="M207" s="287" t="s">
        <v>40</v>
      </c>
    </row>
    <row r="208" spans="1:13" x14ac:dyDescent="0.25">
      <c r="A208" s="248">
        <v>33</v>
      </c>
      <c r="B208" s="248" t="s">
        <v>13</v>
      </c>
      <c r="C208" s="248">
        <v>20</v>
      </c>
      <c r="D208" s="248" t="s">
        <v>635</v>
      </c>
      <c r="E208" s="248">
        <v>2</v>
      </c>
      <c r="F208" s="248">
        <v>1360</v>
      </c>
      <c r="G208" s="248">
        <v>5143</v>
      </c>
      <c r="H208" s="248">
        <v>5140</v>
      </c>
      <c r="I208" s="248">
        <f t="shared" si="12"/>
        <v>2720</v>
      </c>
      <c r="J208" s="248">
        <v>39774</v>
      </c>
      <c r="K208" s="248">
        <v>0</v>
      </c>
      <c r="L208" s="248">
        <f t="shared" si="13"/>
        <v>42494</v>
      </c>
      <c r="M208" s="287" t="s">
        <v>40</v>
      </c>
    </row>
    <row r="209" spans="1:13" x14ac:dyDescent="0.25">
      <c r="A209" s="248">
        <v>34</v>
      </c>
      <c r="B209" s="248" t="s">
        <v>14</v>
      </c>
      <c r="C209" s="248">
        <v>20</v>
      </c>
      <c r="D209" s="248" t="s">
        <v>635</v>
      </c>
      <c r="E209" s="248">
        <v>0</v>
      </c>
      <c r="F209" s="248">
        <v>1419</v>
      </c>
      <c r="G209" s="248">
        <v>5144</v>
      </c>
      <c r="H209" s="248">
        <v>5141</v>
      </c>
      <c r="I209" s="248">
        <f t="shared" si="12"/>
        <v>0</v>
      </c>
      <c r="J209" s="248">
        <v>48617</v>
      </c>
      <c r="K209" s="248">
        <v>0</v>
      </c>
      <c r="L209" s="248">
        <f t="shared" si="13"/>
        <v>48617</v>
      </c>
      <c r="M209" s="287" t="s">
        <v>40</v>
      </c>
    </row>
    <row r="210" spans="1:13" x14ac:dyDescent="0.25">
      <c r="A210" s="248">
        <v>35</v>
      </c>
      <c r="B210" s="248" t="s">
        <v>17</v>
      </c>
      <c r="C210" s="248">
        <v>20</v>
      </c>
      <c r="D210" s="248" t="s">
        <v>635</v>
      </c>
      <c r="E210" s="248">
        <v>1</v>
      </c>
      <c r="F210" s="248">
        <v>1487</v>
      </c>
      <c r="G210" s="248">
        <v>5145</v>
      </c>
      <c r="H210" s="248">
        <v>5142</v>
      </c>
      <c r="I210" s="248">
        <f t="shared" si="12"/>
        <v>1487</v>
      </c>
      <c r="J210" s="248">
        <v>33238</v>
      </c>
      <c r="K210" s="248">
        <v>0</v>
      </c>
      <c r="L210" s="248">
        <f t="shared" si="13"/>
        <v>34725</v>
      </c>
      <c r="M210" s="287" t="s">
        <v>40</v>
      </c>
    </row>
    <row r="211" spans="1:13" x14ac:dyDescent="0.25">
      <c r="A211" s="248">
        <v>36</v>
      </c>
      <c r="B211" s="248" t="s">
        <v>75</v>
      </c>
      <c r="C211" s="248">
        <v>15</v>
      </c>
      <c r="D211" s="248" t="s">
        <v>635</v>
      </c>
      <c r="E211" s="248">
        <v>4</v>
      </c>
      <c r="F211" s="248">
        <v>956</v>
      </c>
      <c r="G211" s="248">
        <v>5146</v>
      </c>
      <c r="H211" s="248">
        <v>5143</v>
      </c>
      <c r="I211" s="248">
        <f t="shared" si="12"/>
        <v>3824</v>
      </c>
      <c r="J211" s="248">
        <v>71004</v>
      </c>
      <c r="K211" s="248">
        <v>0</v>
      </c>
      <c r="L211" s="248">
        <f t="shared" si="13"/>
        <v>74828</v>
      </c>
      <c r="M211" s="287" t="s">
        <v>40</v>
      </c>
    </row>
    <row r="212" spans="1:13" x14ac:dyDescent="0.25">
      <c r="A212" s="248">
        <v>37</v>
      </c>
      <c r="B212" s="248" t="s">
        <v>26</v>
      </c>
      <c r="C212" s="248">
        <v>20</v>
      </c>
      <c r="D212" s="248" t="s">
        <v>635</v>
      </c>
      <c r="E212" s="248">
        <v>3</v>
      </c>
      <c r="F212" s="248">
        <v>1397</v>
      </c>
      <c r="G212" s="248">
        <v>5147</v>
      </c>
      <c r="H212" s="248">
        <v>5144</v>
      </c>
      <c r="I212" s="248">
        <f t="shared" si="12"/>
        <v>4191</v>
      </c>
      <c r="J212" s="248">
        <v>53197</v>
      </c>
      <c r="K212" s="248">
        <v>0</v>
      </c>
      <c r="L212" s="248">
        <f t="shared" si="13"/>
        <v>57388</v>
      </c>
      <c r="M212" s="287" t="s">
        <v>40</v>
      </c>
    </row>
    <row r="213" spans="1:13" x14ac:dyDescent="0.25">
      <c r="A213" s="248">
        <v>38</v>
      </c>
      <c r="B213" s="248" t="s">
        <v>31</v>
      </c>
      <c r="C213" s="248">
        <v>20</v>
      </c>
      <c r="D213" s="248" t="s">
        <v>635</v>
      </c>
      <c r="E213" s="248">
        <v>1</v>
      </c>
      <c r="F213" s="248">
        <v>1644</v>
      </c>
      <c r="G213" s="248">
        <v>5148</v>
      </c>
      <c r="H213" s="248">
        <v>5145</v>
      </c>
      <c r="I213" s="248">
        <f t="shared" si="12"/>
        <v>1644</v>
      </c>
      <c r="J213" s="248">
        <v>43732</v>
      </c>
      <c r="K213" s="248">
        <v>0</v>
      </c>
      <c r="L213" s="248">
        <f t="shared" si="13"/>
        <v>45376</v>
      </c>
      <c r="M213" s="287" t="s">
        <v>40</v>
      </c>
    </row>
    <row r="214" spans="1:13" x14ac:dyDescent="0.25">
      <c r="A214" s="248">
        <v>39</v>
      </c>
      <c r="B214" s="248" t="s">
        <v>39</v>
      </c>
      <c r="C214" s="248">
        <v>15</v>
      </c>
      <c r="D214" s="248" t="s">
        <v>635</v>
      </c>
      <c r="E214" s="248">
        <v>1</v>
      </c>
      <c r="F214" s="248">
        <v>1129</v>
      </c>
      <c r="G214" s="248">
        <v>5149</v>
      </c>
      <c r="H214" s="248">
        <v>5146</v>
      </c>
      <c r="I214" s="248">
        <f t="shared" si="12"/>
        <v>1129</v>
      </c>
      <c r="J214" s="248">
        <v>59685</v>
      </c>
      <c r="K214" s="248">
        <v>0</v>
      </c>
      <c r="L214" s="248">
        <f t="shared" si="13"/>
        <v>60814</v>
      </c>
      <c r="M214" s="287" t="s">
        <v>40</v>
      </c>
    </row>
    <row r="215" spans="1:13" x14ac:dyDescent="0.25">
      <c r="A215" s="248">
        <v>40</v>
      </c>
      <c r="B215" s="248" t="s">
        <v>7</v>
      </c>
      <c r="C215" s="248">
        <v>20</v>
      </c>
      <c r="D215" s="248" t="s">
        <v>661</v>
      </c>
      <c r="E215" s="248">
        <v>1.5</v>
      </c>
      <c r="F215" s="248">
        <v>1416</v>
      </c>
      <c r="G215" s="248">
        <v>5150</v>
      </c>
      <c r="H215" s="248">
        <v>5147</v>
      </c>
      <c r="I215" s="248">
        <f t="shared" si="12"/>
        <v>2124</v>
      </c>
      <c r="J215" s="248">
        <v>94000</v>
      </c>
      <c r="K215" s="248">
        <v>0</v>
      </c>
      <c r="L215" s="248">
        <f t="shared" si="13"/>
        <v>96124</v>
      </c>
      <c r="M215" s="287" t="s">
        <v>602</v>
      </c>
    </row>
    <row r="216" spans="1:13" x14ac:dyDescent="0.25">
      <c r="A216" s="248">
        <v>41</v>
      </c>
      <c r="B216" s="248" t="s">
        <v>22</v>
      </c>
      <c r="C216" s="248">
        <v>20</v>
      </c>
      <c r="D216" s="248" t="s">
        <v>661</v>
      </c>
      <c r="E216" s="248">
        <v>1.75</v>
      </c>
      <c r="F216" s="248">
        <v>1557</v>
      </c>
      <c r="G216" s="248">
        <v>5151</v>
      </c>
      <c r="H216" s="248">
        <v>5148</v>
      </c>
      <c r="I216" s="248">
        <f t="shared" si="12"/>
        <v>2724.75</v>
      </c>
      <c r="J216" s="248">
        <v>56683</v>
      </c>
      <c r="K216" s="248">
        <v>0</v>
      </c>
      <c r="L216" s="248">
        <f t="shared" si="13"/>
        <v>59407.75</v>
      </c>
      <c r="M216" s="287" t="s">
        <v>40</v>
      </c>
    </row>
    <row r="217" spans="1:13" x14ac:dyDescent="0.25">
      <c r="A217" s="248">
        <v>42</v>
      </c>
      <c r="B217" s="248" t="s">
        <v>16</v>
      </c>
      <c r="C217" s="248">
        <v>20</v>
      </c>
      <c r="D217" s="248" t="s">
        <v>661</v>
      </c>
      <c r="E217" s="248">
        <v>4</v>
      </c>
      <c r="F217" s="248">
        <v>1447</v>
      </c>
      <c r="G217" s="248">
        <v>5152</v>
      </c>
      <c r="H217" s="248">
        <v>5149</v>
      </c>
      <c r="I217" s="248">
        <f t="shared" si="12"/>
        <v>5788</v>
      </c>
      <c r="J217" s="248">
        <v>73360</v>
      </c>
      <c r="K217" s="248">
        <v>0</v>
      </c>
      <c r="L217" s="248">
        <f t="shared" si="13"/>
        <v>79148</v>
      </c>
      <c r="M217" s="287" t="s">
        <v>40</v>
      </c>
    </row>
    <row r="218" spans="1:13" x14ac:dyDescent="0.25">
      <c r="A218" s="248">
        <v>43</v>
      </c>
      <c r="B218" s="248" t="s">
        <v>19</v>
      </c>
      <c r="C218" s="248">
        <v>20</v>
      </c>
      <c r="D218" s="248" t="s">
        <v>661</v>
      </c>
      <c r="E218" s="248">
        <v>1</v>
      </c>
      <c r="F218" s="248">
        <v>1424</v>
      </c>
      <c r="G218" s="248">
        <v>5153</v>
      </c>
      <c r="H218" s="248">
        <v>5150</v>
      </c>
      <c r="I218" s="248">
        <f t="shared" si="12"/>
        <v>1424</v>
      </c>
      <c r="J218" s="248">
        <v>32043</v>
      </c>
      <c r="K218" s="248">
        <v>0</v>
      </c>
      <c r="L218" s="248">
        <f t="shared" si="13"/>
        <v>33467</v>
      </c>
      <c r="M218" s="287" t="s">
        <v>40</v>
      </c>
    </row>
    <row r="219" spans="1:13" x14ac:dyDescent="0.25">
      <c r="A219" s="248">
        <v>44</v>
      </c>
      <c r="B219" s="248" t="s">
        <v>21</v>
      </c>
      <c r="C219" s="248">
        <v>20</v>
      </c>
      <c r="D219" s="248" t="s">
        <v>661</v>
      </c>
      <c r="E219" s="248">
        <v>2.5</v>
      </c>
      <c r="F219" s="248">
        <v>1440</v>
      </c>
      <c r="G219" s="248">
        <v>5154</v>
      </c>
      <c r="H219" s="248">
        <v>5151</v>
      </c>
      <c r="I219" s="248">
        <f t="shared" si="12"/>
        <v>3600</v>
      </c>
      <c r="J219" s="248">
        <v>62800</v>
      </c>
      <c r="K219" s="248">
        <v>3000</v>
      </c>
      <c r="L219" s="248">
        <f t="shared" si="13"/>
        <v>69400</v>
      </c>
      <c r="M219" s="287" t="s">
        <v>40</v>
      </c>
    </row>
    <row r="220" spans="1:13" x14ac:dyDescent="0.25">
      <c r="A220" s="248">
        <v>45</v>
      </c>
      <c r="B220" s="248" t="s">
        <v>33</v>
      </c>
      <c r="C220" s="248">
        <v>20</v>
      </c>
      <c r="D220" s="248" t="s">
        <v>662</v>
      </c>
      <c r="E220" s="248">
        <v>2</v>
      </c>
      <c r="F220" s="248">
        <v>1224</v>
      </c>
      <c r="G220" s="248">
        <v>5106</v>
      </c>
      <c r="H220" s="248">
        <v>5170</v>
      </c>
      <c r="I220" s="248">
        <f t="shared" si="12"/>
        <v>2448</v>
      </c>
      <c r="J220" s="248">
        <v>20729</v>
      </c>
      <c r="K220" s="248">
        <v>0</v>
      </c>
      <c r="L220" s="248">
        <f t="shared" si="13"/>
        <v>23177</v>
      </c>
      <c r="M220" s="287" t="s">
        <v>40</v>
      </c>
    </row>
    <row r="221" spans="1:13" x14ac:dyDescent="0.25">
      <c r="A221" s="248">
        <v>46</v>
      </c>
      <c r="B221" s="248" t="s">
        <v>18</v>
      </c>
      <c r="C221" s="248">
        <v>20</v>
      </c>
      <c r="D221" s="248" t="s">
        <v>663</v>
      </c>
      <c r="E221" s="248">
        <v>7</v>
      </c>
      <c r="F221" s="248">
        <v>1330</v>
      </c>
      <c r="G221" s="248">
        <v>5107</v>
      </c>
      <c r="H221" s="248">
        <v>5171</v>
      </c>
      <c r="I221" s="248">
        <f t="shared" si="12"/>
        <v>9310</v>
      </c>
      <c r="J221" s="248">
        <v>112100</v>
      </c>
      <c r="K221" s="248">
        <v>0</v>
      </c>
      <c r="L221" s="248">
        <f t="shared" si="13"/>
        <v>121410</v>
      </c>
      <c r="M221" s="287" t="s">
        <v>656</v>
      </c>
    </row>
    <row r="222" spans="1:13" x14ac:dyDescent="0.25">
      <c r="A222" s="248">
        <v>47</v>
      </c>
      <c r="B222" s="248" t="s">
        <v>15</v>
      </c>
      <c r="C222" s="248">
        <v>20</v>
      </c>
      <c r="D222" s="248" t="s">
        <v>663</v>
      </c>
      <c r="E222" s="248">
        <v>1</v>
      </c>
      <c r="F222" s="248">
        <v>1691</v>
      </c>
      <c r="G222" s="248">
        <v>5108</v>
      </c>
      <c r="H222" s="248">
        <v>5172</v>
      </c>
      <c r="I222" s="248">
        <f t="shared" si="12"/>
        <v>1691</v>
      </c>
      <c r="J222" s="248">
        <v>55166</v>
      </c>
      <c r="K222" s="248">
        <v>0</v>
      </c>
      <c r="L222" s="248">
        <f t="shared" si="13"/>
        <v>56857</v>
      </c>
      <c r="M222" s="287" t="s">
        <v>40</v>
      </c>
    </row>
    <row r="223" spans="1:13" x14ac:dyDescent="0.25">
      <c r="A223" s="248">
        <v>48</v>
      </c>
      <c r="B223" s="248" t="s">
        <v>7</v>
      </c>
      <c r="C223" s="248">
        <v>20</v>
      </c>
      <c r="D223" s="248" t="s">
        <v>663</v>
      </c>
      <c r="E223" s="248">
        <v>1.5</v>
      </c>
      <c r="F223" s="248">
        <v>1360</v>
      </c>
      <c r="G223" s="248">
        <v>5109</v>
      </c>
      <c r="H223" s="248">
        <v>5173</v>
      </c>
      <c r="I223" s="248">
        <f t="shared" si="12"/>
        <v>2040</v>
      </c>
      <c r="J223" s="248">
        <v>94000</v>
      </c>
      <c r="K223" s="248">
        <v>0</v>
      </c>
      <c r="L223" s="248">
        <f t="shared" si="13"/>
        <v>96040</v>
      </c>
      <c r="M223" s="287" t="s">
        <v>34</v>
      </c>
    </row>
    <row r="224" spans="1:13" x14ac:dyDescent="0.25">
      <c r="A224" s="248">
        <v>49</v>
      </c>
      <c r="B224" s="248" t="s">
        <v>7</v>
      </c>
      <c r="C224" s="248">
        <v>20</v>
      </c>
      <c r="D224" s="248" t="s">
        <v>664</v>
      </c>
      <c r="E224" s="248">
        <v>1.5</v>
      </c>
      <c r="F224" s="248">
        <v>1560</v>
      </c>
      <c r="G224" s="248">
        <v>5200</v>
      </c>
      <c r="H224" s="248">
        <v>5174</v>
      </c>
      <c r="I224" s="248">
        <f t="shared" si="12"/>
        <v>2340</v>
      </c>
      <c r="J224" s="248">
        <v>94000</v>
      </c>
      <c r="K224" s="248">
        <v>0</v>
      </c>
      <c r="L224" s="248">
        <f t="shared" si="13"/>
        <v>96340</v>
      </c>
      <c r="M224" s="287" t="s">
        <v>34</v>
      </c>
    </row>
    <row r="225" spans="1:13" x14ac:dyDescent="0.25">
      <c r="A225" s="248">
        <v>50</v>
      </c>
      <c r="B225" s="248" t="s">
        <v>16</v>
      </c>
      <c r="C225" s="248">
        <v>15</v>
      </c>
      <c r="D225" s="248" t="s">
        <v>664</v>
      </c>
      <c r="E225" s="248">
        <v>4</v>
      </c>
      <c r="F225" s="248">
        <v>1041</v>
      </c>
      <c r="G225" s="248">
        <v>5201</v>
      </c>
      <c r="H225" s="248">
        <v>5175</v>
      </c>
      <c r="I225" s="248">
        <f t="shared" si="12"/>
        <v>4164</v>
      </c>
      <c r="J225" s="248">
        <v>64000</v>
      </c>
      <c r="K225" s="248">
        <v>0</v>
      </c>
      <c r="L225" s="248">
        <f t="shared" si="13"/>
        <v>68164</v>
      </c>
      <c r="M225" s="287" t="s">
        <v>40</v>
      </c>
    </row>
    <row r="226" spans="1:13" x14ac:dyDescent="0.25">
      <c r="A226" s="248">
        <v>51</v>
      </c>
      <c r="B226" s="248" t="s">
        <v>32</v>
      </c>
      <c r="C226" s="248">
        <v>20</v>
      </c>
      <c r="D226" s="248" t="s">
        <v>664</v>
      </c>
      <c r="E226" s="248">
        <v>1.75</v>
      </c>
      <c r="F226" s="248">
        <v>1614</v>
      </c>
      <c r="G226" s="248">
        <v>5202</v>
      </c>
      <c r="H226" s="248">
        <v>5176</v>
      </c>
      <c r="I226" s="248">
        <f t="shared" si="12"/>
        <v>2824.5</v>
      </c>
      <c r="J226" s="248">
        <v>31822</v>
      </c>
      <c r="K226" s="248">
        <v>0</v>
      </c>
      <c r="L226" s="248">
        <f t="shared" si="13"/>
        <v>34646.5</v>
      </c>
      <c r="M226" s="287" t="s">
        <v>40</v>
      </c>
    </row>
    <row r="227" spans="1:13" x14ac:dyDescent="0.25">
      <c r="A227" s="248">
        <v>52</v>
      </c>
      <c r="B227" s="248" t="s">
        <v>65</v>
      </c>
      <c r="C227" s="248">
        <v>20</v>
      </c>
      <c r="D227" s="248" t="s">
        <v>664</v>
      </c>
      <c r="E227" s="248">
        <v>2</v>
      </c>
      <c r="F227" s="248">
        <v>1023</v>
      </c>
      <c r="G227" s="248">
        <v>5217</v>
      </c>
      <c r="H227" s="248">
        <v>5177</v>
      </c>
      <c r="I227" s="248">
        <f t="shared" si="12"/>
        <v>2046</v>
      </c>
      <c r="J227" s="248">
        <v>45000</v>
      </c>
      <c r="K227" s="248">
        <v>0</v>
      </c>
      <c r="L227" s="248">
        <f t="shared" si="13"/>
        <v>47046</v>
      </c>
      <c r="M227" s="287" t="s">
        <v>602</v>
      </c>
    </row>
    <row r="228" spans="1:13" x14ac:dyDescent="0.25">
      <c r="A228" s="248">
        <v>53</v>
      </c>
      <c r="B228" s="248" t="s">
        <v>21</v>
      </c>
      <c r="C228" s="248">
        <v>20</v>
      </c>
      <c r="D228" s="248" t="s">
        <v>665</v>
      </c>
      <c r="E228" s="248">
        <v>2.5</v>
      </c>
      <c r="F228" s="248">
        <v>1552</v>
      </c>
      <c r="G228" s="248">
        <v>5203</v>
      </c>
      <c r="H228" s="248">
        <v>5190</v>
      </c>
      <c r="I228" s="248">
        <f t="shared" si="12"/>
        <v>3880</v>
      </c>
      <c r="J228" s="248">
        <v>62800</v>
      </c>
      <c r="K228" s="248">
        <v>3000</v>
      </c>
      <c r="L228" s="248">
        <f t="shared" si="13"/>
        <v>69680</v>
      </c>
      <c r="M228" s="287" t="s">
        <v>40</v>
      </c>
    </row>
    <row r="229" spans="1:13" x14ac:dyDescent="0.25">
      <c r="A229" s="248">
        <v>54</v>
      </c>
      <c r="B229" s="248" t="s">
        <v>22</v>
      </c>
      <c r="C229" s="248">
        <v>20</v>
      </c>
      <c r="D229" s="248" t="s">
        <v>665</v>
      </c>
      <c r="E229" s="248">
        <v>1.75</v>
      </c>
      <c r="F229" s="248">
        <v>1441</v>
      </c>
      <c r="G229" s="248">
        <v>5204</v>
      </c>
      <c r="H229" s="248">
        <v>5191</v>
      </c>
      <c r="I229" s="248">
        <f t="shared" si="12"/>
        <v>2521.75</v>
      </c>
      <c r="J229" s="248">
        <v>56683</v>
      </c>
      <c r="K229" s="248">
        <v>0</v>
      </c>
      <c r="L229" s="248">
        <f t="shared" si="13"/>
        <v>59204.75</v>
      </c>
      <c r="M229" s="287" t="s">
        <v>40</v>
      </c>
    </row>
    <row r="230" spans="1:13" x14ac:dyDescent="0.25">
      <c r="A230" s="248">
        <v>55</v>
      </c>
      <c r="B230" s="248" t="s">
        <v>26</v>
      </c>
      <c r="C230" s="248">
        <v>20</v>
      </c>
      <c r="D230" s="248" t="s">
        <v>665</v>
      </c>
      <c r="E230" s="248">
        <v>3</v>
      </c>
      <c r="F230" s="248">
        <v>1538</v>
      </c>
      <c r="G230" s="248">
        <v>5205</v>
      </c>
      <c r="H230" s="248">
        <v>5192</v>
      </c>
      <c r="I230" s="248">
        <f t="shared" si="12"/>
        <v>4614</v>
      </c>
      <c r="J230" s="248">
        <v>54109</v>
      </c>
      <c r="K230" s="248">
        <v>0</v>
      </c>
      <c r="L230" s="248">
        <f t="shared" si="13"/>
        <v>58723</v>
      </c>
      <c r="M230" s="287" t="s">
        <v>40</v>
      </c>
    </row>
    <row r="231" spans="1:13" x14ac:dyDescent="0.25">
      <c r="A231" s="248">
        <v>56</v>
      </c>
      <c r="B231" s="248" t="s">
        <v>62</v>
      </c>
      <c r="C231" s="248">
        <v>20</v>
      </c>
      <c r="D231" s="248" t="s">
        <v>665</v>
      </c>
      <c r="E231" s="248">
        <v>2</v>
      </c>
      <c r="F231" s="248">
        <v>1246</v>
      </c>
      <c r="G231" s="248">
        <v>5206</v>
      </c>
      <c r="H231" s="248">
        <v>5194</v>
      </c>
      <c r="I231" s="248">
        <f t="shared" si="12"/>
        <v>2492</v>
      </c>
      <c r="J231" s="248">
        <v>26845</v>
      </c>
      <c r="K231" s="248">
        <v>0</v>
      </c>
      <c r="L231" s="248">
        <f t="shared" si="13"/>
        <v>29337</v>
      </c>
      <c r="M231" s="287" t="s">
        <v>40</v>
      </c>
    </row>
    <row r="232" spans="1:13" x14ac:dyDescent="0.25">
      <c r="A232" s="248">
        <v>57</v>
      </c>
      <c r="B232" s="248" t="s">
        <v>33</v>
      </c>
      <c r="C232" s="248">
        <v>20</v>
      </c>
      <c r="D232" s="248" t="s">
        <v>665</v>
      </c>
      <c r="E232" s="248">
        <v>2</v>
      </c>
      <c r="F232" s="248">
        <v>1252</v>
      </c>
      <c r="G232" s="248">
        <v>5207</v>
      </c>
      <c r="H232" s="248">
        <v>5195</v>
      </c>
      <c r="I232" s="248">
        <f t="shared" si="12"/>
        <v>2504</v>
      </c>
      <c r="J232" s="248">
        <v>20729</v>
      </c>
      <c r="K232" s="248">
        <v>0</v>
      </c>
      <c r="L232" s="248">
        <f t="shared" si="13"/>
        <v>23233</v>
      </c>
      <c r="M232" s="287" t="s">
        <v>40</v>
      </c>
    </row>
    <row r="233" spans="1:13" x14ac:dyDescent="0.25">
      <c r="A233" s="248">
        <v>58</v>
      </c>
      <c r="B233" s="248" t="s">
        <v>35</v>
      </c>
      <c r="C233" s="248">
        <v>15</v>
      </c>
      <c r="D233" s="248" t="s">
        <v>666</v>
      </c>
      <c r="E233" s="248">
        <v>1.5</v>
      </c>
      <c r="F233" s="248">
        <v>949</v>
      </c>
      <c r="G233" s="248">
        <v>5208</v>
      </c>
      <c r="H233" s="248">
        <v>5210</v>
      </c>
      <c r="I233" s="248">
        <f t="shared" si="12"/>
        <v>1423.5</v>
      </c>
      <c r="J233" s="248">
        <v>11112</v>
      </c>
      <c r="K233" s="248">
        <v>0</v>
      </c>
      <c r="L233" s="248">
        <f t="shared" si="13"/>
        <v>12535.5</v>
      </c>
      <c r="M233" s="287" t="s">
        <v>40</v>
      </c>
    </row>
    <row r="234" spans="1:13" x14ac:dyDescent="0.25">
      <c r="A234" s="248">
        <v>59</v>
      </c>
      <c r="B234" s="248" t="s">
        <v>12</v>
      </c>
      <c r="C234" s="248">
        <v>15</v>
      </c>
      <c r="D234" s="248" t="s">
        <v>666</v>
      </c>
      <c r="E234" s="248">
        <v>1.5</v>
      </c>
      <c r="F234" s="248">
        <v>977</v>
      </c>
      <c r="G234" s="248">
        <v>5209</v>
      </c>
      <c r="H234" s="248">
        <v>5211</v>
      </c>
      <c r="I234" s="248">
        <f t="shared" si="12"/>
        <v>1465.5</v>
      </c>
      <c r="J234" s="248">
        <v>11392</v>
      </c>
      <c r="K234" s="248">
        <v>0</v>
      </c>
      <c r="L234" s="248">
        <f t="shared" si="13"/>
        <v>12857.5</v>
      </c>
      <c r="M234" s="287" t="s">
        <v>40</v>
      </c>
    </row>
    <row r="235" spans="1:13" x14ac:dyDescent="0.25">
      <c r="A235" s="248">
        <v>60</v>
      </c>
      <c r="B235" s="248" t="s">
        <v>15</v>
      </c>
      <c r="C235" s="248">
        <v>20</v>
      </c>
      <c r="D235" s="248" t="s">
        <v>666</v>
      </c>
      <c r="E235" s="248">
        <v>1</v>
      </c>
      <c r="F235" s="248">
        <v>1320</v>
      </c>
      <c r="G235" s="248">
        <v>5210</v>
      </c>
      <c r="H235" s="248">
        <v>5212</v>
      </c>
      <c r="I235" s="248">
        <f t="shared" si="12"/>
        <v>1320</v>
      </c>
      <c r="J235" s="248">
        <v>55166</v>
      </c>
      <c r="K235" s="248">
        <v>0</v>
      </c>
      <c r="L235" s="248">
        <f t="shared" si="13"/>
        <v>56486</v>
      </c>
      <c r="M235" s="287" t="s">
        <v>40</v>
      </c>
    </row>
    <row r="236" spans="1:13" x14ac:dyDescent="0.25">
      <c r="A236" s="248">
        <v>61</v>
      </c>
      <c r="B236" s="248" t="s">
        <v>31</v>
      </c>
      <c r="C236" s="248">
        <v>20</v>
      </c>
      <c r="D236" s="248" t="s">
        <v>666</v>
      </c>
      <c r="E236" s="248">
        <v>1</v>
      </c>
      <c r="F236" s="248">
        <v>1335</v>
      </c>
      <c r="G236" s="248">
        <v>5211</v>
      </c>
      <c r="H236" s="248">
        <v>5213</v>
      </c>
      <c r="I236" s="248">
        <f t="shared" si="12"/>
        <v>1335</v>
      </c>
      <c r="J236" s="248">
        <v>44540</v>
      </c>
      <c r="K236" s="248">
        <v>0</v>
      </c>
      <c r="L236" s="248">
        <f t="shared" si="13"/>
        <v>45875</v>
      </c>
      <c r="M236" s="287" t="s">
        <v>40</v>
      </c>
    </row>
    <row r="237" spans="1:13" x14ac:dyDescent="0.25">
      <c r="A237" s="248">
        <v>62</v>
      </c>
      <c r="B237" s="248" t="s">
        <v>26</v>
      </c>
      <c r="C237" s="248">
        <v>20</v>
      </c>
      <c r="D237" s="248" t="s">
        <v>666</v>
      </c>
      <c r="E237" s="248">
        <v>3</v>
      </c>
      <c r="F237" s="248">
        <v>1351</v>
      </c>
      <c r="G237" s="248">
        <v>5212</v>
      </c>
      <c r="H237" s="248">
        <v>5214</v>
      </c>
      <c r="I237" s="248">
        <f t="shared" si="12"/>
        <v>4053</v>
      </c>
      <c r="J237" s="248">
        <v>54109</v>
      </c>
      <c r="K237" s="248">
        <v>0</v>
      </c>
      <c r="L237" s="248">
        <f t="shared" si="13"/>
        <v>58162</v>
      </c>
      <c r="M237" s="287" t="s">
        <v>40</v>
      </c>
    </row>
    <row r="238" spans="1:13" x14ac:dyDescent="0.25">
      <c r="A238" s="248">
        <v>63</v>
      </c>
      <c r="B238" s="248" t="s">
        <v>19</v>
      </c>
      <c r="C238" s="248">
        <v>20</v>
      </c>
      <c r="D238" s="248" t="s">
        <v>667</v>
      </c>
      <c r="E238" s="248">
        <v>1</v>
      </c>
      <c r="F238" s="248">
        <v>1289</v>
      </c>
      <c r="G238" s="248">
        <v>5213</v>
      </c>
      <c r="H238" s="248">
        <v>5215</v>
      </c>
      <c r="I238" s="248">
        <f t="shared" si="12"/>
        <v>1289</v>
      </c>
      <c r="J238" s="248">
        <v>32043</v>
      </c>
      <c r="K238" s="248">
        <v>0</v>
      </c>
      <c r="L238" s="251">
        <f t="shared" si="13"/>
        <v>33332</v>
      </c>
      <c r="M238" s="287" t="s">
        <v>40</v>
      </c>
    </row>
    <row r="239" spans="1:13" x14ac:dyDescent="0.25">
      <c r="A239" s="248">
        <v>64</v>
      </c>
      <c r="B239" s="248" t="s">
        <v>35</v>
      </c>
      <c r="C239" s="248">
        <v>15</v>
      </c>
      <c r="D239" s="248" t="s">
        <v>667</v>
      </c>
      <c r="E239" s="248">
        <v>1.5</v>
      </c>
      <c r="F239" s="248">
        <v>980</v>
      </c>
      <c r="G239" s="248">
        <v>5214</v>
      </c>
      <c r="H239" s="248">
        <v>5216</v>
      </c>
      <c r="I239" s="248">
        <f t="shared" si="12"/>
        <v>1470</v>
      </c>
      <c r="J239" s="248">
        <v>11112</v>
      </c>
      <c r="K239" s="248">
        <v>0</v>
      </c>
      <c r="L239" s="248">
        <f t="shared" si="13"/>
        <v>12582</v>
      </c>
      <c r="M239" s="287" t="s">
        <v>40</v>
      </c>
    </row>
    <row r="240" spans="1:13" x14ac:dyDescent="0.25">
      <c r="A240" s="248">
        <v>65</v>
      </c>
      <c r="B240" s="248" t="s">
        <v>15</v>
      </c>
      <c r="C240" s="248">
        <v>20</v>
      </c>
      <c r="D240" s="248" t="s">
        <v>667</v>
      </c>
      <c r="E240" s="248">
        <v>1</v>
      </c>
      <c r="F240" s="248">
        <v>1504</v>
      </c>
      <c r="G240" s="248">
        <v>5215</v>
      </c>
      <c r="H240" s="248">
        <v>5217</v>
      </c>
      <c r="I240" s="248">
        <f t="shared" si="12"/>
        <v>1504</v>
      </c>
      <c r="J240" s="248">
        <v>55166</v>
      </c>
      <c r="K240" s="248">
        <v>0</v>
      </c>
      <c r="L240" s="248">
        <f t="shared" si="13"/>
        <v>56670</v>
      </c>
      <c r="M240" s="287" t="s">
        <v>40</v>
      </c>
    </row>
    <row r="241" spans="1:13" x14ac:dyDescent="0.25">
      <c r="A241" s="248">
        <v>66</v>
      </c>
      <c r="B241" s="248" t="s">
        <v>17</v>
      </c>
      <c r="C241" s="248">
        <v>20</v>
      </c>
      <c r="D241" s="248" t="s">
        <v>667</v>
      </c>
      <c r="E241" s="248">
        <v>1</v>
      </c>
      <c r="F241" s="248">
        <v>1309</v>
      </c>
      <c r="G241" s="248">
        <v>5216</v>
      </c>
      <c r="H241" s="248">
        <v>5221</v>
      </c>
      <c r="I241" s="248">
        <f t="shared" si="12"/>
        <v>1309</v>
      </c>
      <c r="J241" s="248">
        <v>34034</v>
      </c>
      <c r="K241" s="248">
        <v>0</v>
      </c>
      <c r="L241" s="248">
        <f t="shared" si="13"/>
        <v>35343</v>
      </c>
      <c r="M241" s="287" t="s">
        <v>40</v>
      </c>
    </row>
    <row r="242" spans="1:13" x14ac:dyDescent="0.25">
      <c r="A242" s="248">
        <v>67</v>
      </c>
      <c r="B242" s="248" t="s">
        <v>62</v>
      </c>
      <c r="C242" s="248">
        <v>20</v>
      </c>
      <c r="D242" s="248" t="s">
        <v>668</v>
      </c>
      <c r="E242" s="248">
        <v>2</v>
      </c>
      <c r="F242" s="248">
        <v>1255</v>
      </c>
      <c r="G242" s="248">
        <v>5219</v>
      </c>
      <c r="H242" s="248">
        <v>5229</v>
      </c>
      <c r="I242" s="248">
        <f t="shared" si="12"/>
        <v>2510</v>
      </c>
      <c r="J242" s="248">
        <v>26845</v>
      </c>
      <c r="K242" s="248">
        <v>0</v>
      </c>
      <c r="L242" s="248">
        <f t="shared" si="13"/>
        <v>29355</v>
      </c>
      <c r="M242" s="287" t="s">
        <v>40</v>
      </c>
    </row>
    <row r="243" spans="1:13" x14ac:dyDescent="0.25">
      <c r="A243" s="248">
        <v>68</v>
      </c>
      <c r="B243" s="248" t="s">
        <v>31</v>
      </c>
      <c r="C243" s="248">
        <v>20</v>
      </c>
      <c r="D243" s="248" t="s">
        <v>668</v>
      </c>
      <c r="E243" s="248">
        <v>1</v>
      </c>
      <c r="F243" s="248">
        <v>1413</v>
      </c>
      <c r="G243" s="248">
        <v>5230</v>
      </c>
      <c r="H243" s="248">
        <v>5230</v>
      </c>
      <c r="I243" s="248">
        <f t="shared" si="12"/>
        <v>1413</v>
      </c>
      <c r="J243" s="248">
        <v>44540</v>
      </c>
      <c r="K243" s="248">
        <v>0</v>
      </c>
      <c r="L243" s="248">
        <f t="shared" si="13"/>
        <v>45953</v>
      </c>
      <c r="M243" s="287" t="s">
        <v>40</v>
      </c>
    </row>
    <row r="244" spans="1:13" x14ac:dyDescent="0.25">
      <c r="A244" s="248">
        <v>69</v>
      </c>
      <c r="B244" s="248" t="s">
        <v>15</v>
      </c>
      <c r="C244" s="248">
        <v>20</v>
      </c>
      <c r="D244" s="248" t="s">
        <v>668</v>
      </c>
      <c r="E244" s="248">
        <v>1</v>
      </c>
      <c r="F244" s="248">
        <v>1512</v>
      </c>
      <c r="G244" s="248">
        <v>5231</v>
      </c>
      <c r="H244" s="248">
        <v>5231</v>
      </c>
      <c r="I244" s="248">
        <f t="shared" si="12"/>
        <v>1512</v>
      </c>
      <c r="J244" s="248">
        <v>55166</v>
      </c>
      <c r="K244" s="248">
        <v>0</v>
      </c>
      <c r="L244" s="248">
        <f t="shared" si="13"/>
        <v>56678</v>
      </c>
      <c r="M244" s="287" t="s">
        <v>40</v>
      </c>
    </row>
    <row r="245" spans="1:13" x14ac:dyDescent="0.25">
      <c r="A245" s="248">
        <v>70</v>
      </c>
      <c r="B245" s="248" t="s">
        <v>33</v>
      </c>
      <c r="C245" s="248">
        <v>20</v>
      </c>
      <c r="D245" s="248" t="s">
        <v>668</v>
      </c>
      <c r="E245" s="248">
        <v>2</v>
      </c>
      <c r="F245" s="248">
        <v>1253</v>
      </c>
      <c r="G245" s="248">
        <v>5232</v>
      </c>
      <c r="H245" s="248">
        <v>5232</v>
      </c>
      <c r="I245" s="248">
        <f t="shared" si="12"/>
        <v>2506</v>
      </c>
      <c r="J245" s="248">
        <v>20729</v>
      </c>
      <c r="K245" s="248">
        <v>0</v>
      </c>
      <c r="L245" s="248">
        <f t="shared" si="13"/>
        <v>23235</v>
      </c>
      <c r="M245" s="287" t="s">
        <v>40</v>
      </c>
    </row>
    <row r="246" spans="1:13" x14ac:dyDescent="0.25">
      <c r="A246" s="248">
        <v>71</v>
      </c>
      <c r="B246" s="248" t="s">
        <v>14</v>
      </c>
      <c r="C246" s="248">
        <v>20</v>
      </c>
      <c r="D246" s="248" t="s">
        <v>668</v>
      </c>
      <c r="E246" s="248">
        <v>0</v>
      </c>
      <c r="F246" s="248">
        <v>1326</v>
      </c>
      <c r="G246" s="248">
        <v>5233</v>
      </c>
      <c r="H246" s="248">
        <v>5233</v>
      </c>
      <c r="I246" s="248">
        <f t="shared" si="12"/>
        <v>0</v>
      </c>
      <c r="J246" s="248">
        <v>48000</v>
      </c>
      <c r="K246" s="248">
        <v>0</v>
      </c>
      <c r="L246" s="248">
        <f t="shared" si="13"/>
        <v>48000</v>
      </c>
      <c r="M246" s="287" t="s">
        <v>602</v>
      </c>
    </row>
    <row r="247" spans="1:13" x14ac:dyDescent="0.25">
      <c r="A247" s="248">
        <v>72</v>
      </c>
      <c r="B247" s="248" t="s">
        <v>12</v>
      </c>
      <c r="C247" s="248">
        <v>9</v>
      </c>
      <c r="D247" s="248" t="s">
        <v>668</v>
      </c>
      <c r="E247" s="248">
        <v>1</v>
      </c>
      <c r="F247" s="248">
        <v>560</v>
      </c>
      <c r="G247" s="248">
        <v>5234</v>
      </c>
      <c r="H247" s="248">
        <v>5234</v>
      </c>
      <c r="I247" s="248">
        <f t="shared" si="12"/>
        <v>560</v>
      </c>
      <c r="J247" s="248">
        <v>9300</v>
      </c>
      <c r="K247" s="248">
        <v>0</v>
      </c>
      <c r="L247" s="248">
        <f t="shared" si="13"/>
        <v>9860</v>
      </c>
      <c r="M247" s="287" t="s">
        <v>40</v>
      </c>
    </row>
    <row r="248" spans="1:13" x14ac:dyDescent="0.25">
      <c r="A248" s="248">
        <v>73</v>
      </c>
      <c r="B248" s="248" t="s">
        <v>19</v>
      </c>
      <c r="C248" s="248">
        <v>20</v>
      </c>
      <c r="D248" s="248" t="s">
        <v>669</v>
      </c>
      <c r="E248" s="248">
        <v>1</v>
      </c>
      <c r="F248" s="248">
        <v>1372</v>
      </c>
      <c r="G248" s="248">
        <v>5235</v>
      </c>
      <c r="H248" s="248">
        <v>5242</v>
      </c>
      <c r="I248" s="248">
        <f t="shared" si="12"/>
        <v>1372</v>
      </c>
      <c r="J248" s="248">
        <v>32043</v>
      </c>
      <c r="K248" s="248">
        <v>0</v>
      </c>
      <c r="L248" s="248">
        <f t="shared" si="13"/>
        <v>33415</v>
      </c>
      <c r="M248" s="287" t="s">
        <v>40</v>
      </c>
    </row>
    <row r="249" spans="1:13" x14ac:dyDescent="0.25">
      <c r="A249" s="248">
        <v>74</v>
      </c>
      <c r="B249" s="248" t="s">
        <v>17</v>
      </c>
      <c r="C249" s="248">
        <v>20</v>
      </c>
      <c r="D249" s="248" t="s">
        <v>669</v>
      </c>
      <c r="E249" s="248">
        <v>1</v>
      </c>
      <c r="F249" s="248">
        <v>1534</v>
      </c>
      <c r="G249" s="248">
        <v>5236</v>
      </c>
      <c r="H249" s="248">
        <v>5243</v>
      </c>
      <c r="I249" s="248">
        <f t="shared" si="12"/>
        <v>1534</v>
      </c>
      <c r="J249" s="248">
        <v>34034</v>
      </c>
      <c r="K249" s="248">
        <v>0</v>
      </c>
      <c r="L249" s="248">
        <f t="shared" si="13"/>
        <v>35568</v>
      </c>
      <c r="M249" s="287" t="s">
        <v>40</v>
      </c>
    </row>
    <row r="250" spans="1:13" x14ac:dyDescent="0.25">
      <c r="A250" s="248">
        <v>75</v>
      </c>
      <c r="B250" s="248" t="s">
        <v>62</v>
      </c>
      <c r="C250" s="248">
        <v>20</v>
      </c>
      <c r="D250" s="248" t="s">
        <v>669</v>
      </c>
      <c r="E250" s="248">
        <v>2</v>
      </c>
      <c r="F250" s="248">
        <v>1276</v>
      </c>
      <c r="G250" s="248">
        <v>5237</v>
      </c>
      <c r="H250" s="248">
        <v>5244</v>
      </c>
      <c r="I250" s="248">
        <f t="shared" si="12"/>
        <v>2552</v>
      </c>
      <c r="J250" s="248">
        <v>26845</v>
      </c>
      <c r="K250" s="248">
        <v>0</v>
      </c>
      <c r="L250" s="248">
        <f t="shared" si="13"/>
        <v>29397</v>
      </c>
      <c r="M250" s="287" t="s">
        <v>40</v>
      </c>
    </row>
    <row r="251" spans="1:13" x14ac:dyDescent="0.25">
      <c r="A251" s="248">
        <v>76</v>
      </c>
      <c r="B251" s="248" t="s">
        <v>18</v>
      </c>
      <c r="C251" s="248">
        <v>20</v>
      </c>
      <c r="D251" s="248" t="s">
        <v>670</v>
      </c>
      <c r="E251" s="248">
        <v>7</v>
      </c>
      <c r="F251" s="248">
        <v>1504</v>
      </c>
      <c r="G251" s="248">
        <v>5260</v>
      </c>
      <c r="H251" s="248">
        <v>5256</v>
      </c>
      <c r="I251" s="248">
        <f t="shared" si="12"/>
        <v>10528</v>
      </c>
      <c r="J251" s="248">
        <v>112100</v>
      </c>
      <c r="K251" s="248">
        <v>0</v>
      </c>
      <c r="L251" s="248">
        <f t="shared" si="13"/>
        <v>122628</v>
      </c>
      <c r="M251" s="287" t="s">
        <v>602</v>
      </c>
    </row>
    <row r="252" spans="1:13" x14ac:dyDescent="0.25">
      <c r="A252" s="248">
        <v>77</v>
      </c>
      <c r="B252" s="248" t="s">
        <v>33</v>
      </c>
      <c r="C252" s="248">
        <v>20</v>
      </c>
      <c r="D252" s="248" t="s">
        <v>670</v>
      </c>
      <c r="E252" s="248">
        <v>2</v>
      </c>
      <c r="F252" s="248">
        <v>1247</v>
      </c>
      <c r="G252" s="248">
        <v>5261</v>
      </c>
      <c r="H252" s="248">
        <v>5257</v>
      </c>
      <c r="I252" s="248">
        <f t="shared" si="12"/>
        <v>2494</v>
      </c>
      <c r="J252" s="248">
        <v>20729</v>
      </c>
      <c r="K252" s="248">
        <v>0</v>
      </c>
      <c r="L252" s="248">
        <f t="shared" si="13"/>
        <v>23223</v>
      </c>
      <c r="M252" s="287" t="s">
        <v>40</v>
      </c>
    </row>
    <row r="253" spans="1:13" x14ac:dyDescent="0.25">
      <c r="A253" s="248">
        <v>78</v>
      </c>
      <c r="B253" s="248" t="s">
        <v>13</v>
      </c>
      <c r="C253" s="248">
        <v>20</v>
      </c>
      <c r="D253" s="248" t="s">
        <v>670</v>
      </c>
      <c r="E253" s="248">
        <v>2</v>
      </c>
      <c r="F253" s="248">
        <v>1437</v>
      </c>
      <c r="G253" s="248">
        <v>5262</v>
      </c>
      <c r="H253" s="248">
        <v>5258</v>
      </c>
      <c r="I253" s="248">
        <f t="shared" si="12"/>
        <v>2874</v>
      </c>
      <c r="J253" s="248">
        <v>40459</v>
      </c>
      <c r="K253" s="248">
        <v>0</v>
      </c>
      <c r="L253" s="248">
        <f t="shared" si="13"/>
        <v>43333</v>
      </c>
      <c r="M253" s="287" t="s">
        <v>40</v>
      </c>
    </row>
    <row r="254" spans="1:13" x14ac:dyDescent="0.25">
      <c r="A254" s="248">
        <v>79</v>
      </c>
      <c r="B254" s="248" t="s">
        <v>402</v>
      </c>
      <c r="C254" s="248">
        <v>15</v>
      </c>
      <c r="D254" s="248" t="s">
        <v>670</v>
      </c>
      <c r="E254" s="248">
        <v>1.5</v>
      </c>
      <c r="F254" s="248">
        <v>972</v>
      </c>
      <c r="G254" s="248">
        <v>5277</v>
      </c>
      <c r="H254" s="248">
        <v>5259</v>
      </c>
      <c r="I254" s="248">
        <f t="shared" si="12"/>
        <v>1458</v>
      </c>
      <c r="J254" s="248">
        <v>12165</v>
      </c>
      <c r="K254" s="248">
        <v>0</v>
      </c>
      <c r="L254" s="248">
        <f t="shared" si="13"/>
        <v>13623</v>
      </c>
      <c r="M254" s="287" t="s">
        <v>602</v>
      </c>
    </row>
    <row r="255" spans="1:13" x14ac:dyDescent="0.25">
      <c r="A255" s="248">
        <v>80</v>
      </c>
      <c r="B255" s="248" t="s">
        <v>75</v>
      </c>
      <c r="C255" s="248">
        <v>15</v>
      </c>
      <c r="D255" s="248" t="s">
        <v>670</v>
      </c>
      <c r="E255" s="248">
        <v>4</v>
      </c>
      <c r="F255" s="248">
        <v>1008</v>
      </c>
      <c r="G255" s="248">
        <v>5263</v>
      </c>
      <c r="H255" s="248">
        <v>5260</v>
      </c>
      <c r="I255" s="248">
        <f t="shared" si="12"/>
        <v>4032</v>
      </c>
      <c r="J255" s="248">
        <v>72507</v>
      </c>
      <c r="K255" s="248">
        <v>0</v>
      </c>
      <c r="L255" s="248">
        <f t="shared" si="13"/>
        <v>76539</v>
      </c>
      <c r="M255" s="287" t="s">
        <v>40</v>
      </c>
    </row>
    <row r="256" spans="1:13" x14ac:dyDescent="0.25">
      <c r="A256" s="248">
        <v>81</v>
      </c>
      <c r="B256" s="248" t="s">
        <v>31</v>
      </c>
      <c r="C256" s="248">
        <v>20</v>
      </c>
      <c r="D256" s="248" t="s">
        <v>671</v>
      </c>
      <c r="E256" s="248">
        <v>1</v>
      </c>
      <c r="F256" s="248">
        <v>1720</v>
      </c>
      <c r="G256" s="248">
        <v>5264</v>
      </c>
      <c r="H256" s="248">
        <v>5265</v>
      </c>
      <c r="I256" s="248">
        <f t="shared" si="12"/>
        <v>1720</v>
      </c>
      <c r="J256" s="248">
        <v>44540</v>
      </c>
      <c r="K256" s="248">
        <v>0</v>
      </c>
      <c r="L256" s="248">
        <f t="shared" si="13"/>
        <v>46260</v>
      </c>
      <c r="M256" s="287" t="s">
        <v>40</v>
      </c>
    </row>
    <row r="257" spans="1:13" x14ac:dyDescent="0.25">
      <c r="A257" s="248">
        <v>82</v>
      </c>
      <c r="B257" s="248" t="s">
        <v>15</v>
      </c>
      <c r="C257" s="248">
        <v>20</v>
      </c>
      <c r="D257" s="248" t="s">
        <v>671</v>
      </c>
      <c r="E257" s="248">
        <v>1</v>
      </c>
      <c r="F257" s="248">
        <v>1450</v>
      </c>
      <c r="G257" s="248">
        <v>5265</v>
      </c>
      <c r="H257" s="248">
        <v>5266</v>
      </c>
      <c r="I257" s="248">
        <f t="shared" si="12"/>
        <v>1450</v>
      </c>
      <c r="J257" s="248">
        <v>55166</v>
      </c>
      <c r="K257" s="248">
        <v>0</v>
      </c>
      <c r="L257" s="248">
        <f t="shared" si="13"/>
        <v>56616</v>
      </c>
      <c r="M257" s="287" t="s">
        <v>40</v>
      </c>
    </row>
    <row r="258" spans="1:13" x14ac:dyDescent="0.25">
      <c r="A258" s="248">
        <v>83</v>
      </c>
      <c r="B258" s="248" t="s">
        <v>19</v>
      </c>
      <c r="C258" s="248">
        <v>20</v>
      </c>
      <c r="D258" s="248" t="s">
        <v>671</v>
      </c>
      <c r="E258" s="248">
        <v>1</v>
      </c>
      <c r="F258" s="248">
        <v>1320</v>
      </c>
      <c r="G258" s="248">
        <v>5266</v>
      </c>
      <c r="H258" s="248">
        <v>5267</v>
      </c>
      <c r="I258" s="248">
        <f t="shared" si="12"/>
        <v>1320</v>
      </c>
      <c r="J258" s="248">
        <v>32043</v>
      </c>
      <c r="K258" s="248">
        <v>0</v>
      </c>
      <c r="L258" s="248">
        <f t="shared" si="13"/>
        <v>33363</v>
      </c>
      <c r="M258" s="287" t="s">
        <v>40</v>
      </c>
    </row>
    <row r="259" spans="1:13" x14ac:dyDescent="0.25">
      <c r="A259" s="248">
        <v>84</v>
      </c>
      <c r="B259" s="248" t="s">
        <v>33</v>
      </c>
      <c r="C259" s="248">
        <v>15</v>
      </c>
      <c r="D259" s="248" t="s">
        <v>671</v>
      </c>
      <c r="E259" s="248">
        <v>2</v>
      </c>
      <c r="F259" s="248">
        <v>971</v>
      </c>
      <c r="G259" s="248">
        <v>5270</v>
      </c>
      <c r="H259" s="248">
        <v>5268</v>
      </c>
      <c r="I259" s="248">
        <f t="shared" si="12"/>
        <v>1942</v>
      </c>
      <c r="J259" s="248">
        <v>16000</v>
      </c>
      <c r="K259" s="248">
        <v>0</v>
      </c>
      <c r="L259" s="248">
        <f t="shared" si="13"/>
        <v>17942</v>
      </c>
      <c r="M259" s="287" t="s">
        <v>40</v>
      </c>
    </row>
    <row r="260" spans="1:13" x14ac:dyDescent="0.25">
      <c r="A260" s="248">
        <v>85</v>
      </c>
      <c r="B260" s="248" t="s">
        <v>35</v>
      </c>
      <c r="C260" s="248">
        <v>9</v>
      </c>
      <c r="D260" s="248" t="s">
        <v>671</v>
      </c>
      <c r="E260" s="248">
        <v>1.5</v>
      </c>
      <c r="F260" s="248">
        <v>587</v>
      </c>
      <c r="G260" s="248">
        <v>5271</v>
      </c>
      <c r="H260" s="248">
        <v>5269</v>
      </c>
      <c r="I260" s="248">
        <f t="shared" si="12"/>
        <v>880.5</v>
      </c>
      <c r="J260" s="248">
        <v>9000</v>
      </c>
      <c r="K260" s="248">
        <v>0</v>
      </c>
      <c r="L260" s="248">
        <f t="shared" si="13"/>
        <v>9880.5</v>
      </c>
      <c r="M260" s="287" t="s">
        <v>40</v>
      </c>
    </row>
    <row r="261" spans="1:13" x14ac:dyDescent="0.25">
      <c r="A261" s="248">
        <v>86</v>
      </c>
      <c r="B261" s="248" t="s">
        <v>32</v>
      </c>
      <c r="C261" s="248">
        <v>20</v>
      </c>
      <c r="D261" s="248" t="s">
        <v>671</v>
      </c>
      <c r="E261" s="248">
        <v>1.75</v>
      </c>
      <c r="F261" s="248">
        <v>1584</v>
      </c>
      <c r="G261" s="248">
        <v>5272</v>
      </c>
      <c r="H261" s="248">
        <v>5270</v>
      </c>
      <c r="I261" s="248">
        <f t="shared" si="12"/>
        <v>2772</v>
      </c>
      <c r="J261" s="248">
        <v>31822</v>
      </c>
      <c r="K261" s="248">
        <v>0</v>
      </c>
      <c r="L261" s="248">
        <f t="shared" si="13"/>
        <v>34594</v>
      </c>
      <c r="M261" s="287" t="s">
        <v>40</v>
      </c>
    </row>
    <row r="262" spans="1:13" x14ac:dyDescent="0.25">
      <c r="A262" s="248">
        <v>87</v>
      </c>
      <c r="B262" s="248" t="s">
        <v>62</v>
      </c>
      <c r="C262" s="248">
        <v>20</v>
      </c>
      <c r="D262" s="248" t="s">
        <v>671</v>
      </c>
      <c r="E262" s="248">
        <v>2</v>
      </c>
      <c r="F262" s="248">
        <v>1290</v>
      </c>
      <c r="G262" s="248">
        <v>5273</v>
      </c>
      <c r="H262" s="248">
        <v>5271</v>
      </c>
      <c r="I262" s="248">
        <f t="shared" ref="I262:I269" si="14">E262*F262</f>
        <v>2580</v>
      </c>
      <c r="J262" s="248">
        <v>26845</v>
      </c>
      <c r="K262" s="248">
        <v>0</v>
      </c>
      <c r="L262" s="248">
        <f t="shared" si="13"/>
        <v>29425</v>
      </c>
      <c r="M262" s="287" t="s">
        <v>40</v>
      </c>
    </row>
    <row r="263" spans="1:13" x14ac:dyDescent="0.25">
      <c r="A263" s="248">
        <v>88</v>
      </c>
      <c r="B263" s="249" t="s">
        <v>74</v>
      </c>
      <c r="C263" s="249">
        <v>20</v>
      </c>
      <c r="D263" s="249" t="s">
        <v>671</v>
      </c>
      <c r="E263" s="249">
        <v>1</v>
      </c>
      <c r="F263" s="249">
        <v>1408</v>
      </c>
      <c r="G263" s="249">
        <v>5274</v>
      </c>
      <c r="H263" s="249">
        <v>5273</v>
      </c>
      <c r="I263" s="249">
        <f t="shared" si="14"/>
        <v>1408</v>
      </c>
      <c r="J263" s="249">
        <v>34034</v>
      </c>
      <c r="K263" s="249">
        <v>0</v>
      </c>
      <c r="L263" s="249">
        <f t="shared" si="13"/>
        <v>35442</v>
      </c>
      <c r="M263" s="289" t="s">
        <v>40</v>
      </c>
    </row>
    <row r="264" spans="1:13" x14ac:dyDescent="0.25">
      <c r="A264" s="248">
        <v>89</v>
      </c>
      <c r="B264" s="248" t="s">
        <v>12</v>
      </c>
      <c r="C264" s="248">
        <v>15</v>
      </c>
      <c r="D264" s="248" t="s">
        <v>671</v>
      </c>
      <c r="E264" s="248">
        <v>1</v>
      </c>
      <c r="F264" s="248">
        <v>982</v>
      </c>
      <c r="G264" s="248">
        <v>5275</v>
      </c>
      <c r="H264" s="248">
        <v>5274</v>
      </c>
      <c r="I264" s="248">
        <f t="shared" si="14"/>
        <v>982</v>
      </c>
      <c r="J264" s="248">
        <v>11392</v>
      </c>
      <c r="K264" s="248">
        <v>0</v>
      </c>
      <c r="L264" s="248">
        <f t="shared" si="13"/>
        <v>12374</v>
      </c>
      <c r="M264" s="287" t="s">
        <v>40</v>
      </c>
    </row>
    <row r="265" spans="1:13" x14ac:dyDescent="0.25">
      <c r="A265" s="248">
        <v>90</v>
      </c>
      <c r="B265" s="248" t="s">
        <v>35</v>
      </c>
      <c r="C265" s="248">
        <v>9</v>
      </c>
      <c r="D265" s="248" t="s">
        <v>672</v>
      </c>
      <c r="E265" s="248">
        <v>1.5</v>
      </c>
      <c r="F265" s="248">
        <v>575</v>
      </c>
      <c r="G265" s="248">
        <v>5276</v>
      </c>
      <c r="H265" s="248">
        <v>5281</v>
      </c>
      <c r="I265" s="248">
        <f t="shared" si="14"/>
        <v>862.5</v>
      </c>
      <c r="J265" s="248">
        <v>9000</v>
      </c>
      <c r="K265" s="248">
        <v>0</v>
      </c>
      <c r="L265" s="248">
        <f t="shared" si="13"/>
        <v>9862.5</v>
      </c>
      <c r="M265" s="287" t="s">
        <v>40</v>
      </c>
    </row>
    <row r="266" spans="1:13" x14ac:dyDescent="0.25">
      <c r="A266" s="248">
        <v>91</v>
      </c>
      <c r="B266" s="248" t="s">
        <v>17</v>
      </c>
      <c r="C266" s="248">
        <v>20</v>
      </c>
      <c r="D266" s="248" t="s">
        <v>674</v>
      </c>
      <c r="E266" s="248">
        <v>1</v>
      </c>
      <c r="F266" s="248">
        <v>1335</v>
      </c>
      <c r="G266" s="248">
        <v>5295</v>
      </c>
      <c r="H266" s="248">
        <v>5292</v>
      </c>
      <c r="I266" s="248">
        <f t="shared" si="14"/>
        <v>1335</v>
      </c>
      <c r="J266" s="248">
        <v>34034</v>
      </c>
      <c r="K266" s="248">
        <v>0</v>
      </c>
      <c r="L266" s="248">
        <f t="shared" si="13"/>
        <v>35369</v>
      </c>
      <c r="M266" s="287" t="s">
        <v>40</v>
      </c>
    </row>
    <row r="267" spans="1:13" x14ac:dyDescent="0.25">
      <c r="A267" s="248">
        <v>92</v>
      </c>
      <c r="B267" s="248" t="s">
        <v>316</v>
      </c>
      <c r="C267" s="248">
        <v>20</v>
      </c>
      <c r="D267" s="248" t="s">
        <v>674</v>
      </c>
      <c r="E267" s="248">
        <v>1.5</v>
      </c>
      <c r="F267" s="248">
        <v>1610</v>
      </c>
      <c r="G267" s="248">
        <v>5267</v>
      </c>
      <c r="H267" s="248">
        <v>5285</v>
      </c>
      <c r="I267" s="248">
        <f t="shared" si="14"/>
        <v>2415</v>
      </c>
      <c r="J267" s="248">
        <v>94000</v>
      </c>
      <c r="K267" s="248">
        <v>0</v>
      </c>
      <c r="L267" s="248">
        <f t="shared" ref="L267:L269" si="15">I267+J267+K267</f>
        <v>96415</v>
      </c>
      <c r="M267" s="287" t="s">
        <v>40</v>
      </c>
    </row>
    <row r="268" spans="1:13" x14ac:dyDescent="0.25">
      <c r="A268" s="248">
        <v>93</v>
      </c>
      <c r="B268" s="248" t="s">
        <v>673</v>
      </c>
      <c r="C268" s="248">
        <v>20</v>
      </c>
      <c r="D268" s="248" t="s">
        <v>674</v>
      </c>
      <c r="E268" s="248">
        <v>4</v>
      </c>
      <c r="F268" s="248">
        <v>1507</v>
      </c>
      <c r="G268" s="248">
        <v>5268</v>
      </c>
      <c r="H268" s="248">
        <v>5286</v>
      </c>
      <c r="I268" s="248">
        <f t="shared" si="14"/>
        <v>6028</v>
      </c>
      <c r="J268" s="248">
        <v>73360</v>
      </c>
      <c r="K268" s="248">
        <v>0</v>
      </c>
      <c r="L268" s="248">
        <f t="shared" si="15"/>
        <v>79388</v>
      </c>
      <c r="M268" s="287" t="s">
        <v>40</v>
      </c>
    </row>
    <row r="269" spans="1:13" x14ac:dyDescent="0.25">
      <c r="A269" s="248">
        <v>94</v>
      </c>
      <c r="B269" s="248" t="s">
        <v>14</v>
      </c>
      <c r="C269" s="248">
        <v>20</v>
      </c>
      <c r="D269" s="248" t="s">
        <v>674</v>
      </c>
      <c r="E269" s="248">
        <v>0</v>
      </c>
      <c r="F269" s="248">
        <v>1278</v>
      </c>
      <c r="G269" s="248">
        <v>5269</v>
      </c>
      <c r="H269" s="248">
        <v>5287</v>
      </c>
      <c r="I269" s="248">
        <f t="shared" si="14"/>
        <v>0</v>
      </c>
      <c r="J269" s="248">
        <v>49780</v>
      </c>
      <c r="K269" s="248">
        <v>0</v>
      </c>
      <c r="L269" s="248">
        <f t="shared" si="15"/>
        <v>49780</v>
      </c>
      <c r="M269" s="287" t="s">
        <v>40</v>
      </c>
    </row>
    <row r="270" spans="1:13" x14ac:dyDescent="0.25">
      <c r="A270" s="249"/>
      <c r="B270" s="249"/>
      <c r="C270" s="249">
        <f>SUM(C176:C269)</f>
        <v>1786</v>
      </c>
      <c r="D270" s="249"/>
      <c r="E270" s="249"/>
      <c r="F270" s="249"/>
      <c r="G270" s="249"/>
      <c r="H270" s="249"/>
      <c r="I270" s="249"/>
      <c r="J270" s="249"/>
      <c r="K270" s="249"/>
      <c r="L270" s="249">
        <f>SUM(L176:L269)</f>
        <v>4898677</v>
      </c>
      <c r="M270" s="289">
        <v>4860807</v>
      </c>
    </row>
    <row r="271" spans="1:13" x14ac:dyDescent="0.25">
      <c r="A271" s="248"/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87"/>
    </row>
    <row r="272" spans="1:13" x14ac:dyDescent="0.25">
      <c r="A272" s="245"/>
      <c r="B272" s="273">
        <v>42186</v>
      </c>
      <c r="C272" s="245"/>
      <c r="D272" s="245"/>
      <c r="E272" s="245"/>
      <c r="F272" s="245"/>
      <c r="G272" s="245"/>
      <c r="H272" s="247"/>
      <c r="I272" s="245"/>
      <c r="J272" s="245"/>
      <c r="K272" s="245"/>
      <c r="L272" s="245"/>
      <c r="M272" s="305"/>
    </row>
    <row r="273" spans="1:13" ht="63" x14ac:dyDescent="0.25">
      <c r="A273" s="245" t="s">
        <v>640</v>
      </c>
      <c r="B273" s="245" t="s">
        <v>0</v>
      </c>
      <c r="C273" s="245" t="s">
        <v>426</v>
      </c>
      <c r="D273" s="245" t="s">
        <v>341</v>
      </c>
      <c r="E273" s="245" t="s">
        <v>345</v>
      </c>
      <c r="F273" s="245" t="s">
        <v>342</v>
      </c>
      <c r="G273" s="245" t="s">
        <v>348</v>
      </c>
      <c r="H273" s="247" t="s">
        <v>343</v>
      </c>
      <c r="I273" s="245" t="s">
        <v>272</v>
      </c>
      <c r="J273" s="245" t="s">
        <v>677</v>
      </c>
      <c r="K273" s="245" t="s">
        <v>598</v>
      </c>
      <c r="L273" s="245" t="s">
        <v>599</v>
      </c>
      <c r="M273" s="305" t="s">
        <v>6</v>
      </c>
    </row>
    <row r="274" spans="1:13" x14ac:dyDescent="0.25">
      <c r="A274" s="248">
        <v>1</v>
      </c>
      <c r="B274" s="248" t="s">
        <v>7</v>
      </c>
      <c r="C274" s="248">
        <v>20</v>
      </c>
      <c r="D274" s="248" t="s">
        <v>675</v>
      </c>
      <c r="E274" s="248">
        <v>1.5</v>
      </c>
      <c r="F274" s="248">
        <v>1360</v>
      </c>
      <c r="G274" s="248">
        <v>5310</v>
      </c>
      <c r="H274" s="248">
        <v>5301</v>
      </c>
      <c r="I274" s="248">
        <f>E274*F274</f>
        <v>2040</v>
      </c>
      <c r="J274" s="248">
        <v>94000</v>
      </c>
      <c r="K274" s="248">
        <v>0</v>
      </c>
      <c r="L274" s="248">
        <f>I274+J274+K274</f>
        <v>96040</v>
      </c>
      <c r="M274" s="287" t="s">
        <v>602</v>
      </c>
    </row>
    <row r="275" spans="1:13" x14ac:dyDescent="0.25">
      <c r="A275" s="248">
        <v>2</v>
      </c>
      <c r="B275" s="248" t="s">
        <v>15</v>
      </c>
      <c r="C275" s="248">
        <v>20</v>
      </c>
      <c r="D275" s="248" t="s">
        <v>676</v>
      </c>
      <c r="E275" s="248">
        <v>1</v>
      </c>
      <c r="F275" s="248">
        <v>1900</v>
      </c>
      <c r="G275" s="248">
        <v>5311</v>
      </c>
      <c r="H275" s="248">
        <v>5316</v>
      </c>
      <c r="I275" s="248">
        <f t="shared" ref="I275:I338" si="16">E275*F275</f>
        <v>1900</v>
      </c>
      <c r="J275" s="248">
        <v>54342</v>
      </c>
      <c r="K275" s="248">
        <v>0</v>
      </c>
      <c r="L275" s="248">
        <f t="shared" ref="L275:L313" si="17">I275+J275+K275</f>
        <v>56242</v>
      </c>
      <c r="M275" s="287" t="s">
        <v>40</v>
      </c>
    </row>
    <row r="276" spans="1:13" x14ac:dyDescent="0.25">
      <c r="A276" s="248">
        <v>3</v>
      </c>
      <c r="B276" s="248" t="s">
        <v>14</v>
      </c>
      <c r="C276" s="248">
        <v>20</v>
      </c>
      <c r="D276" s="248" t="s">
        <v>676</v>
      </c>
      <c r="E276" s="248">
        <v>0</v>
      </c>
      <c r="F276" s="248">
        <v>1525</v>
      </c>
      <c r="G276" s="248">
        <v>5312</v>
      </c>
      <c r="H276" s="248">
        <v>5317</v>
      </c>
      <c r="I276" s="248">
        <f t="shared" si="16"/>
        <v>0</v>
      </c>
      <c r="J276" s="248">
        <v>47040</v>
      </c>
      <c r="K276" s="248">
        <v>0</v>
      </c>
      <c r="L276" s="248">
        <f t="shared" si="17"/>
        <v>47040</v>
      </c>
      <c r="M276" s="287" t="s">
        <v>656</v>
      </c>
    </row>
    <row r="277" spans="1:13" x14ac:dyDescent="0.25">
      <c r="A277" s="248">
        <v>4</v>
      </c>
      <c r="B277" s="248" t="s">
        <v>22</v>
      </c>
      <c r="C277" s="248">
        <v>20</v>
      </c>
      <c r="D277" s="248" t="s">
        <v>676</v>
      </c>
      <c r="E277" s="248">
        <v>1.75</v>
      </c>
      <c r="F277" s="248">
        <v>1441</v>
      </c>
      <c r="G277" s="248">
        <v>5313</v>
      </c>
      <c r="H277" s="248">
        <v>5318</v>
      </c>
      <c r="I277" s="248">
        <f t="shared" si="16"/>
        <v>2521.75</v>
      </c>
      <c r="J277" s="248">
        <v>55840</v>
      </c>
      <c r="K277" s="248">
        <v>0</v>
      </c>
      <c r="L277" s="274">
        <f t="shared" si="17"/>
        <v>58361.75</v>
      </c>
      <c r="M277" s="287" t="s">
        <v>40</v>
      </c>
    </row>
    <row r="278" spans="1:13" x14ac:dyDescent="0.25">
      <c r="A278" s="248">
        <v>5</v>
      </c>
      <c r="B278" s="248" t="s">
        <v>26</v>
      </c>
      <c r="C278" s="248">
        <v>20</v>
      </c>
      <c r="D278" s="248" t="s">
        <v>676</v>
      </c>
      <c r="E278" s="248">
        <v>3</v>
      </c>
      <c r="F278" s="248">
        <v>1527</v>
      </c>
      <c r="G278" s="248">
        <v>5314</v>
      </c>
      <c r="H278" s="248">
        <v>5319</v>
      </c>
      <c r="I278" s="248">
        <f t="shared" si="16"/>
        <v>4581</v>
      </c>
      <c r="J278" s="248">
        <v>53352</v>
      </c>
      <c r="K278" s="248">
        <v>0</v>
      </c>
      <c r="L278" s="248">
        <f t="shared" si="17"/>
        <v>57933</v>
      </c>
      <c r="M278" s="287" t="s">
        <v>40</v>
      </c>
    </row>
    <row r="279" spans="1:13" x14ac:dyDescent="0.25">
      <c r="A279" s="248">
        <v>6</v>
      </c>
      <c r="B279" s="248" t="s">
        <v>7</v>
      </c>
      <c r="C279" s="248">
        <v>20</v>
      </c>
      <c r="D279" s="248" t="s">
        <v>676</v>
      </c>
      <c r="E279" s="248">
        <v>1.5</v>
      </c>
      <c r="F279" s="248">
        <v>1449</v>
      </c>
      <c r="G279" s="248">
        <v>5315</v>
      </c>
      <c r="H279" s="248">
        <v>5320</v>
      </c>
      <c r="I279" s="248">
        <f t="shared" si="16"/>
        <v>2173.5</v>
      </c>
      <c r="J279" s="248">
        <v>94000</v>
      </c>
      <c r="K279" s="248">
        <v>0</v>
      </c>
      <c r="L279" s="275">
        <f t="shared" si="17"/>
        <v>96173.5</v>
      </c>
      <c r="M279" s="287" t="s">
        <v>34</v>
      </c>
    </row>
    <row r="280" spans="1:13" x14ac:dyDescent="0.25">
      <c r="A280" s="248">
        <v>7</v>
      </c>
      <c r="B280" s="248" t="s">
        <v>7</v>
      </c>
      <c r="C280" s="248">
        <v>20</v>
      </c>
      <c r="D280" s="248" t="s">
        <v>679</v>
      </c>
      <c r="E280" s="248">
        <v>1.5</v>
      </c>
      <c r="F280" s="248">
        <v>1486</v>
      </c>
      <c r="G280" s="248">
        <v>5328</v>
      </c>
      <c r="H280" s="248">
        <v>5328</v>
      </c>
      <c r="I280" s="248">
        <f t="shared" si="16"/>
        <v>2229</v>
      </c>
      <c r="J280" s="248">
        <v>94000</v>
      </c>
      <c r="K280" s="248">
        <v>0</v>
      </c>
      <c r="L280" s="248">
        <f t="shared" si="17"/>
        <v>96229</v>
      </c>
      <c r="M280" s="287" t="s">
        <v>656</v>
      </c>
    </row>
    <row r="281" spans="1:13" x14ac:dyDescent="0.25">
      <c r="A281" s="248">
        <v>8</v>
      </c>
      <c r="B281" s="248" t="s">
        <v>15</v>
      </c>
      <c r="C281" s="248">
        <v>20</v>
      </c>
      <c r="D281" s="248" t="s">
        <v>679</v>
      </c>
      <c r="E281" s="248">
        <v>1</v>
      </c>
      <c r="F281" s="248">
        <v>2110</v>
      </c>
      <c r="G281" s="248">
        <v>5329</v>
      </c>
      <c r="H281" s="248">
        <v>5329</v>
      </c>
      <c r="I281" s="248">
        <f t="shared" si="16"/>
        <v>2110</v>
      </c>
      <c r="J281" s="248">
        <v>54352</v>
      </c>
      <c r="K281" s="248">
        <v>0</v>
      </c>
      <c r="L281" s="248">
        <f t="shared" si="17"/>
        <v>56462</v>
      </c>
      <c r="M281" s="287" t="s">
        <v>40</v>
      </c>
    </row>
    <row r="282" spans="1:13" x14ac:dyDescent="0.25">
      <c r="A282" s="248">
        <v>9</v>
      </c>
      <c r="B282" s="248" t="s">
        <v>31</v>
      </c>
      <c r="C282" s="248">
        <v>20</v>
      </c>
      <c r="D282" s="248" t="s">
        <v>679</v>
      </c>
      <c r="E282" s="248">
        <v>1</v>
      </c>
      <c r="F282" s="248">
        <v>1985</v>
      </c>
      <c r="G282" s="248">
        <v>5330</v>
      </c>
      <c r="H282" s="248">
        <v>5330</v>
      </c>
      <c r="I282" s="248">
        <f t="shared" si="16"/>
        <v>1985</v>
      </c>
      <c r="J282" s="248">
        <v>43869</v>
      </c>
      <c r="K282" s="248">
        <v>0</v>
      </c>
      <c r="L282" s="248">
        <f t="shared" si="17"/>
        <v>45854</v>
      </c>
      <c r="M282" s="287" t="s">
        <v>40</v>
      </c>
    </row>
    <row r="283" spans="1:13" x14ac:dyDescent="0.25">
      <c r="A283" s="248">
        <v>10</v>
      </c>
      <c r="B283" s="248" t="s">
        <v>31</v>
      </c>
      <c r="C283" s="248">
        <v>20</v>
      </c>
      <c r="D283" s="248" t="s">
        <v>680</v>
      </c>
      <c r="E283" s="248">
        <v>1</v>
      </c>
      <c r="F283" s="248">
        <v>1310</v>
      </c>
      <c r="G283" s="248">
        <v>5316</v>
      </c>
      <c r="H283" s="248">
        <v>5344</v>
      </c>
      <c r="I283" s="248">
        <f t="shared" si="16"/>
        <v>1310</v>
      </c>
      <c r="J283" s="248">
        <v>43869</v>
      </c>
      <c r="K283" s="248">
        <v>0</v>
      </c>
      <c r="L283" s="248">
        <f t="shared" si="17"/>
        <v>45179</v>
      </c>
      <c r="M283" s="287" t="s">
        <v>40</v>
      </c>
    </row>
    <row r="284" spans="1:13" x14ac:dyDescent="0.25">
      <c r="A284" s="248">
        <v>11</v>
      </c>
      <c r="B284" s="248" t="s">
        <v>18</v>
      </c>
      <c r="C284" s="248">
        <v>20</v>
      </c>
      <c r="D284" s="248" t="s">
        <v>680</v>
      </c>
      <c r="E284" s="248">
        <v>7</v>
      </c>
      <c r="F284" s="248">
        <v>1329</v>
      </c>
      <c r="G284" s="248">
        <v>5317</v>
      </c>
      <c r="H284" s="248">
        <v>5345</v>
      </c>
      <c r="I284" s="248">
        <f t="shared" si="16"/>
        <v>9303</v>
      </c>
      <c r="J284" s="248">
        <v>110360</v>
      </c>
      <c r="K284" s="248">
        <v>0</v>
      </c>
      <c r="L284" s="248">
        <f t="shared" si="17"/>
        <v>119663</v>
      </c>
      <c r="M284" s="287" t="s">
        <v>602</v>
      </c>
    </row>
    <row r="285" spans="1:13" x14ac:dyDescent="0.25">
      <c r="A285" s="248">
        <v>12</v>
      </c>
      <c r="B285" s="248" t="s">
        <v>32</v>
      </c>
      <c r="C285" s="248">
        <v>20</v>
      </c>
      <c r="D285" s="248" t="s">
        <v>680</v>
      </c>
      <c r="E285" s="248">
        <v>1.75</v>
      </c>
      <c r="F285" s="248">
        <v>1367</v>
      </c>
      <c r="G285" s="248">
        <v>5318</v>
      </c>
      <c r="H285" s="248">
        <v>5346</v>
      </c>
      <c r="I285" s="248">
        <f t="shared" si="16"/>
        <v>2392.25</v>
      </c>
      <c r="J285" s="248">
        <v>31425</v>
      </c>
      <c r="K285" s="248">
        <v>0</v>
      </c>
      <c r="L285" s="274">
        <f t="shared" si="17"/>
        <v>33817.25</v>
      </c>
      <c r="M285" s="287" t="s">
        <v>40</v>
      </c>
    </row>
    <row r="286" spans="1:13" x14ac:dyDescent="0.25">
      <c r="A286" s="248">
        <v>13</v>
      </c>
      <c r="B286" s="248" t="s">
        <v>13</v>
      </c>
      <c r="C286" s="248">
        <v>20</v>
      </c>
      <c r="D286" s="248" t="s">
        <v>680</v>
      </c>
      <c r="E286" s="248">
        <v>2</v>
      </c>
      <c r="F286" s="248">
        <v>1406</v>
      </c>
      <c r="G286" s="248">
        <v>5319</v>
      </c>
      <c r="H286" s="248">
        <v>5347</v>
      </c>
      <c r="I286" s="248">
        <f t="shared" si="16"/>
        <v>2812</v>
      </c>
      <c r="J286" s="248">
        <v>39890</v>
      </c>
      <c r="K286" s="248">
        <v>0</v>
      </c>
      <c r="L286" s="248">
        <f t="shared" si="17"/>
        <v>42702</v>
      </c>
      <c r="M286" s="287" t="s">
        <v>40</v>
      </c>
    </row>
    <row r="287" spans="1:13" x14ac:dyDescent="0.25">
      <c r="A287" s="248">
        <v>14</v>
      </c>
      <c r="B287" s="248" t="s">
        <v>17</v>
      </c>
      <c r="C287" s="248">
        <v>20</v>
      </c>
      <c r="D287" s="248" t="s">
        <v>680</v>
      </c>
      <c r="E287" s="248">
        <v>1</v>
      </c>
      <c r="F287" s="248">
        <v>1711</v>
      </c>
      <c r="G287" s="248">
        <v>5350</v>
      </c>
      <c r="H287" s="248">
        <v>5348</v>
      </c>
      <c r="I287" s="248">
        <f t="shared" si="16"/>
        <v>1711</v>
      </c>
      <c r="J287" s="248">
        <v>33374</v>
      </c>
      <c r="K287" s="248">
        <v>0</v>
      </c>
      <c r="L287" s="248">
        <f t="shared" si="17"/>
        <v>35085</v>
      </c>
      <c r="M287" s="287" t="s">
        <v>40</v>
      </c>
    </row>
    <row r="288" spans="1:13" x14ac:dyDescent="0.25">
      <c r="A288" s="248">
        <v>15</v>
      </c>
      <c r="B288" s="248" t="s">
        <v>12</v>
      </c>
      <c r="C288" s="248">
        <v>15</v>
      </c>
      <c r="D288" s="248" t="s">
        <v>680</v>
      </c>
      <c r="E288" s="248">
        <v>1</v>
      </c>
      <c r="F288" s="248">
        <v>953</v>
      </c>
      <c r="G288" s="248">
        <v>5351</v>
      </c>
      <c r="H288" s="248">
        <v>5349</v>
      </c>
      <c r="I288" s="248">
        <f t="shared" si="16"/>
        <v>953</v>
      </c>
      <c r="J288" s="248">
        <v>11278</v>
      </c>
      <c r="K288" s="248">
        <v>0</v>
      </c>
      <c r="L288" s="248">
        <f t="shared" si="17"/>
        <v>12231</v>
      </c>
      <c r="M288" s="287" t="s">
        <v>40</v>
      </c>
    </row>
    <row r="289" spans="1:13" x14ac:dyDescent="0.25">
      <c r="A289" s="248">
        <v>16</v>
      </c>
      <c r="B289" s="248" t="s">
        <v>62</v>
      </c>
      <c r="C289" s="248">
        <v>20</v>
      </c>
      <c r="D289" s="248" t="s">
        <v>680</v>
      </c>
      <c r="E289" s="248">
        <v>2</v>
      </c>
      <c r="F289" s="248">
        <v>1280</v>
      </c>
      <c r="G289" s="248">
        <v>5352</v>
      </c>
      <c r="H289" s="248">
        <v>5350</v>
      </c>
      <c r="I289" s="248">
        <f t="shared" si="16"/>
        <v>2560</v>
      </c>
      <c r="J289" s="248">
        <v>26414</v>
      </c>
      <c r="K289" s="248">
        <v>0</v>
      </c>
      <c r="L289" s="248">
        <f t="shared" si="17"/>
        <v>28974</v>
      </c>
      <c r="M289" s="287" t="s">
        <v>40</v>
      </c>
    </row>
    <row r="290" spans="1:13" x14ac:dyDescent="0.25">
      <c r="A290" s="248">
        <v>17</v>
      </c>
      <c r="B290" s="248" t="s">
        <v>35</v>
      </c>
      <c r="C290" s="248">
        <v>15</v>
      </c>
      <c r="D290" s="248" t="s">
        <v>680</v>
      </c>
      <c r="E290" s="248">
        <v>1.5</v>
      </c>
      <c r="F290" s="248">
        <v>1094</v>
      </c>
      <c r="G290" s="248">
        <v>5353</v>
      </c>
      <c r="H290" s="248">
        <v>5351</v>
      </c>
      <c r="I290" s="248">
        <f t="shared" si="16"/>
        <v>1641</v>
      </c>
      <c r="J290" s="248">
        <v>10978</v>
      </c>
      <c r="K290" s="248">
        <v>0</v>
      </c>
      <c r="L290" s="248">
        <f t="shared" si="17"/>
        <v>12619</v>
      </c>
      <c r="M290" s="287" t="s">
        <v>40</v>
      </c>
    </row>
    <row r="291" spans="1:13" x14ac:dyDescent="0.25">
      <c r="A291" s="248">
        <v>18</v>
      </c>
      <c r="B291" s="248" t="s">
        <v>15</v>
      </c>
      <c r="C291" s="248">
        <v>20</v>
      </c>
      <c r="D291" s="248" t="s">
        <v>683</v>
      </c>
      <c r="E291" s="248">
        <v>1</v>
      </c>
      <c r="F291" s="248">
        <v>1804</v>
      </c>
      <c r="G291" s="248">
        <v>5391</v>
      </c>
      <c r="H291" s="248">
        <v>5361</v>
      </c>
      <c r="I291" s="248">
        <f t="shared" si="16"/>
        <v>1804</v>
      </c>
      <c r="J291" s="248">
        <v>54342</v>
      </c>
      <c r="K291" s="248">
        <v>0</v>
      </c>
      <c r="L291" s="248">
        <f t="shared" si="17"/>
        <v>56146</v>
      </c>
      <c r="M291" s="287" t="s">
        <v>40</v>
      </c>
    </row>
    <row r="292" spans="1:13" x14ac:dyDescent="0.25">
      <c r="A292" s="248">
        <v>19</v>
      </c>
      <c r="B292" s="248" t="s">
        <v>402</v>
      </c>
      <c r="C292" s="248">
        <v>9</v>
      </c>
      <c r="D292" s="248" t="s">
        <v>683</v>
      </c>
      <c r="E292" s="248">
        <v>1.5</v>
      </c>
      <c r="F292" s="248">
        <v>663</v>
      </c>
      <c r="G292" s="248">
        <v>5392</v>
      </c>
      <c r="H292" s="248">
        <v>5362</v>
      </c>
      <c r="I292" s="248">
        <f t="shared" si="16"/>
        <v>994.5</v>
      </c>
      <c r="J292" s="248">
        <v>9500</v>
      </c>
      <c r="K292" s="248">
        <v>0</v>
      </c>
      <c r="L292" s="274">
        <f t="shared" si="17"/>
        <v>10494.5</v>
      </c>
      <c r="M292" s="287" t="s">
        <v>40</v>
      </c>
    </row>
    <row r="293" spans="1:13" x14ac:dyDescent="0.25">
      <c r="A293" s="248">
        <v>20</v>
      </c>
      <c r="B293" s="248" t="s">
        <v>681</v>
      </c>
      <c r="C293" s="248">
        <v>20</v>
      </c>
      <c r="D293" s="248" t="s">
        <v>683</v>
      </c>
      <c r="E293" s="248">
        <v>4</v>
      </c>
      <c r="F293" s="248">
        <v>1479</v>
      </c>
      <c r="G293" s="263">
        <v>5393</v>
      </c>
      <c r="H293" s="248">
        <v>5363</v>
      </c>
      <c r="I293" s="248">
        <f t="shared" si="16"/>
        <v>5916</v>
      </c>
      <c r="J293" s="248">
        <v>72292</v>
      </c>
      <c r="K293" s="248">
        <v>0</v>
      </c>
      <c r="L293" s="248">
        <f t="shared" si="17"/>
        <v>78208</v>
      </c>
      <c r="M293" s="287" t="s">
        <v>40</v>
      </c>
    </row>
    <row r="294" spans="1:13" x14ac:dyDescent="0.25">
      <c r="A294" s="248">
        <v>21</v>
      </c>
      <c r="B294" s="248" t="s">
        <v>75</v>
      </c>
      <c r="C294" s="248">
        <v>20</v>
      </c>
      <c r="D294" s="248" t="s">
        <v>683</v>
      </c>
      <c r="E294" s="248">
        <v>4</v>
      </c>
      <c r="F294" s="248">
        <v>1260</v>
      </c>
      <c r="G294" s="248">
        <v>5394</v>
      </c>
      <c r="H294" s="248">
        <v>5364</v>
      </c>
      <c r="I294" s="248">
        <f t="shared" si="16"/>
        <v>5040</v>
      </c>
      <c r="J294" s="248">
        <v>85222</v>
      </c>
      <c r="K294" s="248">
        <v>0</v>
      </c>
      <c r="L294" s="248">
        <f t="shared" si="17"/>
        <v>90262</v>
      </c>
      <c r="M294" s="287" t="s">
        <v>40</v>
      </c>
    </row>
    <row r="295" spans="1:13" x14ac:dyDescent="0.25">
      <c r="A295" s="248">
        <v>22</v>
      </c>
      <c r="B295" s="248" t="s">
        <v>19</v>
      </c>
      <c r="C295" s="248">
        <v>20</v>
      </c>
      <c r="D295" s="248" t="s">
        <v>683</v>
      </c>
      <c r="E295" s="248">
        <v>1</v>
      </c>
      <c r="F295" s="248">
        <v>1438</v>
      </c>
      <c r="G295" s="248">
        <v>5395</v>
      </c>
      <c r="H295" s="248">
        <v>5365</v>
      </c>
      <c r="I295" s="248">
        <f t="shared" si="16"/>
        <v>1438</v>
      </c>
      <c r="J295" s="248">
        <v>31367</v>
      </c>
      <c r="K295" s="248">
        <v>0</v>
      </c>
      <c r="L295" s="248">
        <f t="shared" si="17"/>
        <v>32805</v>
      </c>
      <c r="M295" s="287" t="s">
        <v>40</v>
      </c>
    </row>
    <row r="296" spans="1:13" x14ac:dyDescent="0.25">
      <c r="A296" s="248">
        <v>23</v>
      </c>
      <c r="B296" s="248" t="s">
        <v>22</v>
      </c>
      <c r="C296" s="248">
        <v>20</v>
      </c>
      <c r="D296" s="248" t="s">
        <v>684</v>
      </c>
      <c r="E296" s="248">
        <v>1.7</v>
      </c>
      <c r="F296" s="248">
        <v>1441</v>
      </c>
      <c r="G296" s="248">
        <v>5396</v>
      </c>
      <c r="H296" s="248">
        <v>5377</v>
      </c>
      <c r="I296" s="248">
        <f t="shared" si="16"/>
        <v>2449.6999999999998</v>
      </c>
      <c r="J296" s="248">
        <v>55840</v>
      </c>
      <c r="K296" s="248">
        <v>0</v>
      </c>
      <c r="L296" s="274">
        <f t="shared" si="17"/>
        <v>58289.7</v>
      </c>
      <c r="M296" s="287" t="s">
        <v>40</v>
      </c>
    </row>
    <row r="297" spans="1:13" x14ac:dyDescent="0.25">
      <c r="A297" s="248">
        <v>24</v>
      </c>
      <c r="B297" s="248" t="s">
        <v>682</v>
      </c>
      <c r="C297" s="248">
        <v>20</v>
      </c>
      <c r="D297" s="248" t="s">
        <v>684</v>
      </c>
      <c r="E297" s="248">
        <v>3</v>
      </c>
      <c r="F297" s="248">
        <v>1370</v>
      </c>
      <c r="G297" s="248">
        <v>5397</v>
      </c>
      <c r="H297" s="248">
        <v>5378</v>
      </c>
      <c r="I297" s="248">
        <f t="shared" si="16"/>
        <v>4110</v>
      </c>
      <c r="J297" s="248">
        <v>53352</v>
      </c>
      <c r="K297" s="248">
        <v>0</v>
      </c>
      <c r="L297" s="248">
        <f t="shared" si="17"/>
        <v>57462</v>
      </c>
      <c r="M297" s="287" t="s">
        <v>40</v>
      </c>
    </row>
    <row r="298" spans="1:13" x14ac:dyDescent="0.25">
      <c r="A298" s="248">
        <v>25</v>
      </c>
      <c r="B298" s="248" t="s">
        <v>7</v>
      </c>
      <c r="C298" s="248">
        <v>20</v>
      </c>
      <c r="D298" s="248" t="s">
        <v>685</v>
      </c>
      <c r="E298" s="248">
        <v>1.5</v>
      </c>
      <c r="F298" s="248">
        <v>1361</v>
      </c>
      <c r="G298" s="248">
        <v>5398</v>
      </c>
      <c r="H298" s="248">
        <v>5393</v>
      </c>
      <c r="I298" s="248">
        <f t="shared" si="16"/>
        <v>2041.5</v>
      </c>
      <c r="J298" s="248">
        <v>92000</v>
      </c>
      <c r="K298" s="248">
        <v>0</v>
      </c>
      <c r="L298" s="279">
        <f t="shared" si="17"/>
        <v>94041.5</v>
      </c>
      <c r="M298" s="287" t="s">
        <v>34</v>
      </c>
    </row>
    <row r="299" spans="1:13" x14ac:dyDescent="0.25">
      <c r="A299" s="248">
        <v>26</v>
      </c>
      <c r="B299" s="248" t="s">
        <v>7</v>
      </c>
      <c r="C299" s="248">
        <v>20</v>
      </c>
      <c r="D299" s="248" t="s">
        <v>685</v>
      </c>
      <c r="E299" s="248">
        <v>1.5</v>
      </c>
      <c r="F299" s="248">
        <v>1360</v>
      </c>
      <c r="G299" s="248">
        <v>5399</v>
      </c>
      <c r="H299" s="248">
        <v>5394</v>
      </c>
      <c r="I299" s="248">
        <f t="shared" si="16"/>
        <v>2040</v>
      </c>
      <c r="J299" s="248">
        <v>92000</v>
      </c>
      <c r="K299" s="248">
        <v>0</v>
      </c>
      <c r="L299" s="263">
        <f t="shared" si="17"/>
        <v>94040</v>
      </c>
      <c r="M299" s="287" t="s">
        <v>34</v>
      </c>
    </row>
    <row r="300" spans="1:13" x14ac:dyDescent="0.25">
      <c r="A300" s="248">
        <v>27</v>
      </c>
      <c r="B300" s="248" t="s">
        <v>14</v>
      </c>
      <c r="C300" s="248">
        <v>20</v>
      </c>
      <c r="D300" s="248" t="s">
        <v>685</v>
      </c>
      <c r="E300" s="248">
        <v>0</v>
      </c>
      <c r="F300" s="248">
        <v>1360</v>
      </c>
      <c r="G300" s="248">
        <v>5410</v>
      </c>
      <c r="H300" s="248">
        <v>5395</v>
      </c>
      <c r="I300" s="248">
        <f t="shared" si="16"/>
        <v>0</v>
      </c>
      <c r="J300" s="248">
        <v>47040</v>
      </c>
      <c r="K300" s="248">
        <v>0</v>
      </c>
      <c r="L300" s="263">
        <f t="shared" si="17"/>
        <v>47040</v>
      </c>
      <c r="M300" s="287" t="s">
        <v>656</v>
      </c>
    </row>
    <row r="301" spans="1:13" x14ac:dyDescent="0.25">
      <c r="A301" s="248">
        <v>28</v>
      </c>
      <c r="B301" s="248" t="s">
        <v>7</v>
      </c>
      <c r="C301" s="248">
        <v>20</v>
      </c>
      <c r="D301" s="248" t="s">
        <v>686</v>
      </c>
      <c r="E301" s="248">
        <v>1.5</v>
      </c>
      <c r="F301" s="248">
        <v>1360</v>
      </c>
      <c r="G301" s="248">
        <v>5411</v>
      </c>
      <c r="H301" s="248">
        <v>5396</v>
      </c>
      <c r="I301" s="248">
        <f t="shared" si="16"/>
        <v>2040</v>
      </c>
      <c r="J301" s="248">
        <v>94000</v>
      </c>
      <c r="K301" s="248">
        <v>0</v>
      </c>
      <c r="L301" s="263">
        <f t="shared" si="17"/>
        <v>96040</v>
      </c>
      <c r="M301" s="287" t="s">
        <v>34</v>
      </c>
    </row>
    <row r="302" spans="1:13" x14ac:dyDescent="0.25">
      <c r="A302" s="248">
        <v>29</v>
      </c>
      <c r="B302" s="248" t="s">
        <v>13</v>
      </c>
      <c r="C302" s="248">
        <v>20</v>
      </c>
      <c r="D302" s="248" t="s">
        <v>686</v>
      </c>
      <c r="E302" s="248">
        <v>2</v>
      </c>
      <c r="F302" s="248">
        <v>1325</v>
      </c>
      <c r="G302" s="248">
        <v>5412</v>
      </c>
      <c r="H302" s="248">
        <v>5397</v>
      </c>
      <c r="I302" s="248">
        <f t="shared" si="16"/>
        <v>2650</v>
      </c>
      <c r="J302" s="248">
        <v>39890</v>
      </c>
      <c r="K302" s="248">
        <v>0</v>
      </c>
      <c r="L302" s="248">
        <f t="shared" si="17"/>
        <v>42540</v>
      </c>
      <c r="M302" s="287" t="s">
        <v>40</v>
      </c>
    </row>
    <row r="303" spans="1:13" x14ac:dyDescent="0.25">
      <c r="A303" s="248">
        <v>30</v>
      </c>
      <c r="B303" s="248" t="s">
        <v>13</v>
      </c>
      <c r="C303" s="248">
        <v>20</v>
      </c>
      <c r="D303" s="248" t="s">
        <v>686</v>
      </c>
      <c r="E303" s="248">
        <v>2</v>
      </c>
      <c r="F303" s="248">
        <v>1436</v>
      </c>
      <c r="G303" s="248">
        <v>5413</v>
      </c>
      <c r="H303" s="248">
        <v>5398</v>
      </c>
      <c r="I303" s="248">
        <f t="shared" si="16"/>
        <v>2872</v>
      </c>
      <c r="J303" s="248">
        <v>39890</v>
      </c>
      <c r="K303" s="248">
        <v>0</v>
      </c>
      <c r="L303" s="248">
        <f t="shared" si="17"/>
        <v>42762</v>
      </c>
      <c r="M303" s="287" t="s">
        <v>40</v>
      </c>
    </row>
    <row r="304" spans="1:13" x14ac:dyDescent="0.25">
      <c r="A304" s="248">
        <v>31</v>
      </c>
      <c r="B304" s="248" t="s">
        <v>21</v>
      </c>
      <c r="C304" s="248">
        <v>20</v>
      </c>
      <c r="D304" s="248" t="s">
        <v>687</v>
      </c>
      <c r="E304" s="248">
        <v>2.5</v>
      </c>
      <c r="F304" s="248">
        <v>1398</v>
      </c>
      <c r="G304" s="248">
        <v>5414</v>
      </c>
      <c r="H304" s="248">
        <v>5414</v>
      </c>
      <c r="I304" s="248">
        <f t="shared" si="16"/>
        <v>3495</v>
      </c>
      <c r="J304" s="248">
        <v>61797</v>
      </c>
      <c r="K304" s="248">
        <v>3000</v>
      </c>
      <c r="L304" s="248">
        <f t="shared" si="17"/>
        <v>68292</v>
      </c>
      <c r="M304" s="287" t="s">
        <v>40</v>
      </c>
    </row>
    <row r="305" spans="1:13" x14ac:dyDescent="0.25">
      <c r="A305" s="248">
        <v>32</v>
      </c>
      <c r="B305" s="248" t="s">
        <v>95</v>
      </c>
      <c r="C305" s="248">
        <v>15</v>
      </c>
      <c r="D305" s="248" t="s">
        <v>687</v>
      </c>
      <c r="E305" s="248">
        <v>1</v>
      </c>
      <c r="F305" s="300">
        <v>950</v>
      </c>
      <c r="G305" s="248">
        <v>5415</v>
      </c>
      <c r="H305" s="248">
        <v>5415</v>
      </c>
      <c r="I305" s="248">
        <v>0</v>
      </c>
      <c r="J305" s="248">
        <v>11278</v>
      </c>
      <c r="K305" s="248">
        <v>0</v>
      </c>
      <c r="L305" s="248">
        <f t="shared" si="17"/>
        <v>11278</v>
      </c>
      <c r="M305" s="287" t="s">
        <v>40</v>
      </c>
    </row>
    <row r="306" spans="1:13" x14ac:dyDescent="0.25">
      <c r="A306" s="248">
        <v>33</v>
      </c>
      <c r="B306" s="248" t="s">
        <v>26</v>
      </c>
      <c r="C306" s="248">
        <v>20</v>
      </c>
      <c r="D306" s="248" t="s">
        <v>687</v>
      </c>
      <c r="E306" s="248">
        <v>3</v>
      </c>
      <c r="F306" s="248">
        <v>1365</v>
      </c>
      <c r="G306" s="248">
        <v>5416</v>
      </c>
      <c r="H306" s="248">
        <v>5416</v>
      </c>
      <c r="I306" s="248">
        <f t="shared" si="16"/>
        <v>4095</v>
      </c>
      <c r="J306" s="248">
        <v>53352</v>
      </c>
      <c r="K306" s="248">
        <v>0</v>
      </c>
      <c r="L306" s="248">
        <f t="shared" si="17"/>
        <v>57447</v>
      </c>
      <c r="M306" s="287" t="s">
        <v>40</v>
      </c>
    </row>
    <row r="307" spans="1:13" x14ac:dyDescent="0.25">
      <c r="A307" s="248">
        <v>34</v>
      </c>
      <c r="B307" s="248" t="s">
        <v>17</v>
      </c>
      <c r="C307" s="248">
        <v>20</v>
      </c>
      <c r="D307" s="248" t="s">
        <v>687</v>
      </c>
      <c r="E307" s="248">
        <v>1</v>
      </c>
      <c r="F307" s="248">
        <v>1314</v>
      </c>
      <c r="G307" s="248">
        <v>5417</v>
      </c>
      <c r="H307" s="248">
        <v>5417</v>
      </c>
      <c r="I307" s="248">
        <f t="shared" si="16"/>
        <v>1314</v>
      </c>
      <c r="J307" s="248">
        <v>33374</v>
      </c>
      <c r="K307" s="248">
        <v>0</v>
      </c>
      <c r="L307" s="248">
        <f t="shared" si="17"/>
        <v>34688</v>
      </c>
      <c r="M307" s="287" t="s">
        <v>40</v>
      </c>
    </row>
    <row r="308" spans="1:13" x14ac:dyDescent="0.25">
      <c r="A308" s="248">
        <v>35</v>
      </c>
      <c r="B308" s="248" t="s">
        <v>19</v>
      </c>
      <c r="C308" s="248">
        <v>20</v>
      </c>
      <c r="D308" s="248" t="s">
        <v>687</v>
      </c>
      <c r="E308" s="248">
        <v>1</v>
      </c>
      <c r="F308" s="248">
        <v>1255</v>
      </c>
      <c r="G308" s="248">
        <v>5418</v>
      </c>
      <c r="H308" s="248">
        <v>5418</v>
      </c>
      <c r="I308" s="248">
        <f t="shared" si="16"/>
        <v>1255</v>
      </c>
      <c r="J308" s="248">
        <v>31367</v>
      </c>
      <c r="K308" s="248">
        <v>0</v>
      </c>
      <c r="L308" s="248">
        <f t="shared" si="17"/>
        <v>32622</v>
      </c>
      <c r="M308" s="287" t="s">
        <v>40</v>
      </c>
    </row>
    <row r="309" spans="1:13" x14ac:dyDescent="0.25">
      <c r="A309" s="248">
        <v>36</v>
      </c>
      <c r="B309" s="248" t="s">
        <v>39</v>
      </c>
      <c r="C309" s="248">
        <v>20</v>
      </c>
      <c r="D309" s="248" t="s">
        <v>687</v>
      </c>
      <c r="E309" s="248">
        <v>1</v>
      </c>
      <c r="F309" s="248">
        <v>1029</v>
      </c>
      <c r="G309" s="248">
        <v>5419</v>
      </c>
      <c r="H309" s="248">
        <v>5419</v>
      </c>
      <c r="I309" s="248">
        <f t="shared" si="16"/>
        <v>1029</v>
      </c>
      <c r="J309" s="248">
        <v>69824</v>
      </c>
      <c r="K309" s="248">
        <v>0</v>
      </c>
      <c r="L309" s="248">
        <f t="shared" si="17"/>
        <v>70853</v>
      </c>
      <c r="M309" s="287" t="s">
        <v>40</v>
      </c>
    </row>
    <row r="310" spans="1:13" x14ac:dyDescent="0.25">
      <c r="A310" s="248">
        <v>37</v>
      </c>
      <c r="B310" s="248" t="s">
        <v>33</v>
      </c>
      <c r="C310" s="248">
        <v>20</v>
      </c>
      <c r="D310" s="248" t="s">
        <v>687</v>
      </c>
      <c r="E310" s="248">
        <v>2</v>
      </c>
      <c r="F310" s="248">
        <v>1282</v>
      </c>
      <c r="G310" s="248">
        <v>5420</v>
      </c>
      <c r="H310" s="248">
        <v>5420</v>
      </c>
      <c r="I310" s="248">
        <f t="shared" si="16"/>
        <v>2564</v>
      </c>
      <c r="J310" s="248">
        <v>20443</v>
      </c>
      <c r="K310" s="248">
        <v>0</v>
      </c>
      <c r="L310" s="248">
        <f t="shared" si="17"/>
        <v>23007</v>
      </c>
      <c r="M310" s="287" t="s">
        <v>40</v>
      </c>
    </row>
    <row r="311" spans="1:13" x14ac:dyDescent="0.25">
      <c r="A311" s="248">
        <v>38</v>
      </c>
      <c r="B311" s="248" t="s">
        <v>402</v>
      </c>
      <c r="C311" s="248">
        <v>9</v>
      </c>
      <c r="D311" s="248" t="s">
        <v>688</v>
      </c>
      <c r="E311" s="248">
        <v>1.5</v>
      </c>
      <c r="F311" s="248">
        <v>565</v>
      </c>
      <c r="G311" s="248">
        <v>5455</v>
      </c>
      <c r="H311" s="248">
        <v>5422</v>
      </c>
      <c r="I311" s="248">
        <f t="shared" si="16"/>
        <v>847.5</v>
      </c>
      <c r="J311" s="248">
        <v>9500</v>
      </c>
      <c r="K311" s="248">
        <v>0</v>
      </c>
      <c r="L311" s="274">
        <f t="shared" si="17"/>
        <v>10347.5</v>
      </c>
      <c r="M311" s="287" t="s">
        <v>40</v>
      </c>
    </row>
    <row r="312" spans="1:13" x14ac:dyDescent="0.25">
      <c r="A312" s="248">
        <v>39</v>
      </c>
      <c r="B312" s="248" t="s">
        <v>7</v>
      </c>
      <c r="C312" s="248">
        <v>20</v>
      </c>
      <c r="D312" s="248" t="s">
        <v>688</v>
      </c>
      <c r="E312" s="248">
        <v>1.5</v>
      </c>
      <c r="F312" s="248">
        <v>1450</v>
      </c>
      <c r="G312" s="248">
        <v>5456</v>
      </c>
      <c r="H312" s="248">
        <v>5423</v>
      </c>
      <c r="I312" s="248">
        <f t="shared" si="16"/>
        <v>2175</v>
      </c>
      <c r="J312" s="248">
        <v>94000</v>
      </c>
      <c r="K312" s="248">
        <v>0</v>
      </c>
      <c r="L312" s="248">
        <f t="shared" si="17"/>
        <v>96175</v>
      </c>
      <c r="M312" s="287" t="s">
        <v>602</v>
      </c>
    </row>
    <row r="313" spans="1:13" x14ac:dyDescent="0.25">
      <c r="A313" s="248">
        <v>40</v>
      </c>
      <c r="B313" s="248" t="s">
        <v>14</v>
      </c>
      <c r="C313" s="248">
        <v>20</v>
      </c>
      <c r="D313" s="248" t="s">
        <v>689</v>
      </c>
      <c r="E313" s="248">
        <v>0</v>
      </c>
      <c r="F313" s="248">
        <v>1391</v>
      </c>
      <c r="G313" s="248">
        <v>5457</v>
      </c>
      <c r="H313" s="248">
        <v>5432</v>
      </c>
      <c r="I313" s="248">
        <f t="shared" si="16"/>
        <v>0</v>
      </c>
      <c r="J313" s="248">
        <v>47040</v>
      </c>
      <c r="K313" s="248">
        <v>0</v>
      </c>
      <c r="L313" s="248">
        <f t="shared" si="17"/>
        <v>47040</v>
      </c>
      <c r="M313" s="287" t="s">
        <v>602</v>
      </c>
    </row>
    <row r="314" spans="1:13" x14ac:dyDescent="0.25">
      <c r="A314" s="248">
        <v>41</v>
      </c>
      <c r="B314" s="248" t="s">
        <v>681</v>
      </c>
      <c r="C314" s="248">
        <v>20</v>
      </c>
      <c r="D314" s="248" t="s">
        <v>689</v>
      </c>
      <c r="E314" s="248">
        <v>4</v>
      </c>
      <c r="F314" s="248">
        <v>1442</v>
      </c>
      <c r="G314" s="263">
        <v>5458</v>
      </c>
      <c r="H314" s="248">
        <v>5433</v>
      </c>
      <c r="I314" s="248">
        <f t="shared" si="16"/>
        <v>5768</v>
      </c>
      <c r="J314" s="248">
        <v>72292</v>
      </c>
      <c r="K314" s="248">
        <v>0</v>
      </c>
      <c r="L314" s="248">
        <f t="shared" ref="L314:L324" si="18">I314+J314+K314</f>
        <v>78060</v>
      </c>
      <c r="M314" s="287" t="s">
        <v>40</v>
      </c>
    </row>
    <row r="315" spans="1:13" x14ac:dyDescent="0.25">
      <c r="A315" s="248">
        <v>42</v>
      </c>
      <c r="B315" s="248" t="s">
        <v>402</v>
      </c>
      <c r="C315" s="248">
        <v>15</v>
      </c>
      <c r="D315" s="248" t="s">
        <v>690</v>
      </c>
      <c r="E315" s="248">
        <v>1.5</v>
      </c>
      <c r="F315" s="248">
        <v>988</v>
      </c>
      <c r="G315" s="248">
        <v>5459</v>
      </c>
      <c r="H315" s="248">
        <v>5442</v>
      </c>
      <c r="I315" s="248">
        <f t="shared" si="16"/>
        <v>1482</v>
      </c>
      <c r="J315" s="248">
        <v>12905</v>
      </c>
      <c r="K315" s="248">
        <v>0</v>
      </c>
      <c r="L315" s="248">
        <f t="shared" si="18"/>
        <v>14387</v>
      </c>
      <c r="M315" s="287" t="s">
        <v>602</v>
      </c>
    </row>
    <row r="316" spans="1:13" x14ac:dyDescent="0.25">
      <c r="A316" s="248">
        <v>43</v>
      </c>
      <c r="B316" s="248" t="s">
        <v>691</v>
      </c>
      <c r="C316" s="248">
        <v>20</v>
      </c>
      <c r="D316" s="248" t="s">
        <v>690</v>
      </c>
      <c r="E316" s="248">
        <v>2</v>
      </c>
      <c r="F316" s="248">
        <v>1255</v>
      </c>
      <c r="G316" s="248">
        <v>5462</v>
      </c>
      <c r="H316" s="248">
        <v>5443</v>
      </c>
      <c r="I316" s="248">
        <f t="shared" si="16"/>
        <v>2510</v>
      </c>
      <c r="J316" s="248">
        <v>26000</v>
      </c>
      <c r="K316" s="248">
        <v>0</v>
      </c>
      <c r="L316" s="248">
        <f t="shared" si="18"/>
        <v>28510</v>
      </c>
      <c r="M316" s="287" t="s">
        <v>692</v>
      </c>
    </row>
    <row r="317" spans="1:13" x14ac:dyDescent="0.25">
      <c r="A317" s="248">
        <v>44</v>
      </c>
      <c r="B317" s="248" t="s">
        <v>14</v>
      </c>
      <c r="C317" s="248">
        <v>20</v>
      </c>
      <c r="D317" s="248" t="s">
        <v>693</v>
      </c>
      <c r="E317" s="248">
        <v>0</v>
      </c>
      <c r="F317" s="248">
        <v>1360</v>
      </c>
      <c r="G317" s="248">
        <v>5506</v>
      </c>
      <c r="H317" s="248">
        <v>5448</v>
      </c>
      <c r="I317" s="248">
        <f t="shared" si="16"/>
        <v>0</v>
      </c>
      <c r="J317" s="248">
        <v>47040</v>
      </c>
      <c r="K317" s="248">
        <v>0</v>
      </c>
      <c r="L317" s="248">
        <f t="shared" si="18"/>
        <v>47040</v>
      </c>
      <c r="M317" s="287" t="s">
        <v>602</v>
      </c>
    </row>
    <row r="318" spans="1:13" x14ac:dyDescent="0.25">
      <c r="A318" s="248">
        <v>45</v>
      </c>
      <c r="B318" s="248" t="s">
        <v>17</v>
      </c>
      <c r="C318" s="248">
        <v>20</v>
      </c>
      <c r="D318" s="248" t="s">
        <v>693</v>
      </c>
      <c r="E318" s="248">
        <v>1</v>
      </c>
      <c r="F318" s="248">
        <v>1529</v>
      </c>
      <c r="G318" s="248">
        <v>5507</v>
      </c>
      <c r="H318" s="248">
        <v>5449</v>
      </c>
      <c r="I318" s="248">
        <f t="shared" si="16"/>
        <v>1529</v>
      </c>
      <c r="J318" s="248">
        <v>34034</v>
      </c>
      <c r="K318" s="248">
        <v>0</v>
      </c>
      <c r="L318" s="248">
        <f t="shared" si="18"/>
        <v>35563</v>
      </c>
      <c r="M318" s="287" t="s">
        <v>40</v>
      </c>
    </row>
    <row r="319" spans="1:13" x14ac:dyDescent="0.25">
      <c r="A319" s="248">
        <v>46</v>
      </c>
      <c r="B319" s="248" t="s">
        <v>22</v>
      </c>
      <c r="C319" s="248">
        <v>20</v>
      </c>
      <c r="D319" s="248" t="s">
        <v>693</v>
      </c>
      <c r="E319" s="248">
        <v>1.7</v>
      </c>
      <c r="F319" s="248">
        <v>1279</v>
      </c>
      <c r="G319" s="248">
        <v>5508</v>
      </c>
      <c r="H319" s="248">
        <v>5460</v>
      </c>
      <c r="I319" s="248">
        <f t="shared" si="16"/>
        <v>2174.2999999999997</v>
      </c>
      <c r="J319" s="248">
        <v>56683</v>
      </c>
      <c r="K319" s="248">
        <v>0</v>
      </c>
      <c r="L319" s="274">
        <f t="shared" si="18"/>
        <v>58857.3</v>
      </c>
      <c r="M319" s="287" t="s">
        <v>40</v>
      </c>
    </row>
    <row r="320" spans="1:13" x14ac:dyDescent="0.25">
      <c r="A320" s="248">
        <v>47</v>
      </c>
      <c r="B320" s="248" t="s">
        <v>26</v>
      </c>
      <c r="C320" s="248">
        <v>20</v>
      </c>
      <c r="D320" s="248" t="s">
        <v>694</v>
      </c>
      <c r="E320" s="248">
        <v>3</v>
      </c>
      <c r="F320" s="248">
        <v>1384</v>
      </c>
      <c r="G320" s="248">
        <v>5509</v>
      </c>
      <c r="H320" s="248">
        <v>5465</v>
      </c>
      <c r="I320" s="248">
        <f t="shared" si="16"/>
        <v>4152</v>
      </c>
      <c r="J320" s="248">
        <v>54109</v>
      </c>
      <c r="K320" s="248">
        <v>0</v>
      </c>
      <c r="L320" s="248">
        <f t="shared" si="18"/>
        <v>58261</v>
      </c>
      <c r="M320" s="287" t="s">
        <v>40</v>
      </c>
    </row>
    <row r="321" spans="1:13" x14ac:dyDescent="0.25">
      <c r="A321" s="248">
        <v>48</v>
      </c>
      <c r="B321" s="248" t="s">
        <v>7</v>
      </c>
      <c r="C321" s="248">
        <v>20</v>
      </c>
      <c r="D321" s="248" t="s">
        <v>694</v>
      </c>
      <c r="E321" s="248">
        <v>1.5</v>
      </c>
      <c r="F321" s="248">
        <v>1498</v>
      </c>
      <c r="G321" s="248">
        <v>5510</v>
      </c>
      <c r="H321" s="248">
        <v>5469</v>
      </c>
      <c r="I321" s="248">
        <f t="shared" si="16"/>
        <v>2247</v>
      </c>
      <c r="J321" s="248">
        <v>94000</v>
      </c>
      <c r="K321" s="248">
        <v>0</v>
      </c>
      <c r="L321" s="249">
        <f t="shared" si="18"/>
        <v>96247</v>
      </c>
      <c r="M321" s="287" t="s">
        <v>34</v>
      </c>
    </row>
    <row r="322" spans="1:13" x14ac:dyDescent="0.25">
      <c r="A322" s="248">
        <v>49</v>
      </c>
      <c r="B322" s="248" t="s">
        <v>31</v>
      </c>
      <c r="C322" s="248">
        <v>20</v>
      </c>
      <c r="D322" s="248" t="s">
        <v>694</v>
      </c>
      <c r="E322" s="248">
        <v>1</v>
      </c>
      <c r="F322" s="248">
        <v>1592</v>
      </c>
      <c r="G322" s="248">
        <v>5511</v>
      </c>
      <c r="H322" s="248">
        <v>5472</v>
      </c>
      <c r="I322" s="248">
        <f t="shared" si="16"/>
        <v>1592</v>
      </c>
      <c r="J322" s="248">
        <v>44540</v>
      </c>
      <c r="K322" s="248">
        <v>0</v>
      </c>
      <c r="L322" s="248">
        <f t="shared" si="18"/>
        <v>46132</v>
      </c>
      <c r="M322" s="287" t="s">
        <v>40</v>
      </c>
    </row>
    <row r="323" spans="1:13" x14ac:dyDescent="0.25">
      <c r="A323" s="248">
        <v>50</v>
      </c>
      <c r="B323" s="248" t="s">
        <v>15</v>
      </c>
      <c r="C323" s="248">
        <v>20</v>
      </c>
      <c r="D323" s="248" t="s">
        <v>694</v>
      </c>
      <c r="E323" s="248">
        <v>1</v>
      </c>
      <c r="F323" s="248">
        <v>1645</v>
      </c>
      <c r="G323" s="248">
        <v>5512</v>
      </c>
      <c r="H323" s="248">
        <v>5473</v>
      </c>
      <c r="I323" s="248">
        <f t="shared" si="16"/>
        <v>1645</v>
      </c>
      <c r="J323" s="248">
        <v>55166</v>
      </c>
      <c r="K323" s="248">
        <v>0</v>
      </c>
      <c r="L323" s="248">
        <f t="shared" si="18"/>
        <v>56811</v>
      </c>
      <c r="M323" s="287" t="s">
        <v>40</v>
      </c>
    </row>
    <row r="324" spans="1:13" x14ac:dyDescent="0.25">
      <c r="A324" s="248">
        <v>51</v>
      </c>
      <c r="B324" s="248" t="s">
        <v>21</v>
      </c>
      <c r="C324" s="248">
        <v>20</v>
      </c>
      <c r="D324" s="248" t="s">
        <v>707</v>
      </c>
      <c r="E324" s="248">
        <v>2.5</v>
      </c>
      <c r="F324" s="248">
        <v>1579</v>
      </c>
      <c r="G324" s="248">
        <v>5513</v>
      </c>
      <c r="H324" s="248">
        <v>5475</v>
      </c>
      <c r="I324" s="248">
        <f t="shared" si="16"/>
        <v>3947.5</v>
      </c>
      <c r="J324" s="248">
        <v>62800</v>
      </c>
      <c r="K324" s="248">
        <v>3000</v>
      </c>
      <c r="L324" s="274">
        <f t="shared" si="18"/>
        <v>69747.5</v>
      </c>
      <c r="M324" s="287" t="s">
        <v>40</v>
      </c>
    </row>
    <row r="325" spans="1:13" x14ac:dyDescent="0.25">
      <c r="A325" s="248">
        <v>52</v>
      </c>
      <c r="B325" s="248" t="s">
        <v>17</v>
      </c>
      <c r="C325" s="248">
        <v>20</v>
      </c>
      <c r="D325" s="248" t="s">
        <v>707</v>
      </c>
      <c r="E325" s="248">
        <v>1</v>
      </c>
      <c r="F325" s="248">
        <v>1365</v>
      </c>
      <c r="G325" s="248">
        <v>5514</v>
      </c>
      <c r="H325" s="248">
        <v>5476</v>
      </c>
      <c r="I325" s="248">
        <f t="shared" si="16"/>
        <v>1365</v>
      </c>
      <c r="J325" s="248">
        <v>34034</v>
      </c>
      <c r="K325" s="248">
        <v>0</v>
      </c>
      <c r="L325" s="248">
        <f t="shared" ref="L325:L365" si="19">I325+J325+K325</f>
        <v>35399</v>
      </c>
      <c r="M325" s="287" t="s">
        <v>40</v>
      </c>
    </row>
    <row r="326" spans="1:13" x14ac:dyDescent="0.25">
      <c r="A326" s="248">
        <v>53</v>
      </c>
      <c r="B326" s="248" t="s">
        <v>695</v>
      </c>
      <c r="C326" s="248">
        <v>20</v>
      </c>
      <c r="D326" s="248" t="s">
        <v>707</v>
      </c>
      <c r="E326" s="248">
        <v>1</v>
      </c>
      <c r="F326" s="248">
        <v>1308</v>
      </c>
      <c r="G326" s="248">
        <v>5515</v>
      </c>
      <c r="H326" s="248">
        <v>5477</v>
      </c>
      <c r="I326" s="248">
        <f t="shared" si="16"/>
        <v>1308</v>
      </c>
      <c r="J326" s="248">
        <v>32043</v>
      </c>
      <c r="K326" s="248">
        <v>0</v>
      </c>
      <c r="L326" s="248">
        <f t="shared" si="19"/>
        <v>33351</v>
      </c>
      <c r="M326" s="287" t="s">
        <v>40</v>
      </c>
    </row>
    <row r="327" spans="1:13" x14ac:dyDescent="0.25">
      <c r="A327" s="248">
        <v>54</v>
      </c>
      <c r="B327" s="248" t="s">
        <v>19</v>
      </c>
      <c r="C327" s="248">
        <v>20</v>
      </c>
      <c r="D327" s="248" t="s">
        <v>696</v>
      </c>
      <c r="E327" s="248">
        <v>1</v>
      </c>
      <c r="F327" s="248">
        <v>1257</v>
      </c>
      <c r="G327" s="248">
        <v>5516</v>
      </c>
      <c r="H327" s="248">
        <v>5478</v>
      </c>
      <c r="I327" s="248">
        <f t="shared" si="16"/>
        <v>1257</v>
      </c>
      <c r="J327" s="248">
        <v>32043</v>
      </c>
      <c r="K327" s="248">
        <v>0</v>
      </c>
      <c r="L327" s="248">
        <f t="shared" si="19"/>
        <v>33300</v>
      </c>
      <c r="M327" s="287" t="s">
        <v>40</v>
      </c>
    </row>
    <row r="328" spans="1:13" x14ac:dyDescent="0.25">
      <c r="A328" s="248">
        <v>55</v>
      </c>
      <c r="B328" s="248" t="s">
        <v>402</v>
      </c>
      <c r="C328" s="248">
        <v>9</v>
      </c>
      <c r="D328" s="248" t="s">
        <v>696</v>
      </c>
      <c r="E328" s="248">
        <v>1.5</v>
      </c>
      <c r="F328" s="248">
        <v>620</v>
      </c>
      <c r="G328" s="248">
        <v>5517</v>
      </c>
      <c r="H328" s="248">
        <v>5479</v>
      </c>
      <c r="I328" s="248">
        <f t="shared" si="16"/>
        <v>930</v>
      </c>
      <c r="J328" s="248">
        <v>9500</v>
      </c>
      <c r="K328" s="248">
        <v>0</v>
      </c>
      <c r="L328" s="248">
        <f t="shared" si="19"/>
        <v>10430</v>
      </c>
      <c r="M328" s="287" t="s">
        <v>40</v>
      </c>
    </row>
    <row r="329" spans="1:13" x14ac:dyDescent="0.25">
      <c r="A329" s="248">
        <v>56</v>
      </c>
      <c r="B329" s="248" t="s">
        <v>14</v>
      </c>
      <c r="C329" s="248">
        <v>20</v>
      </c>
      <c r="D329" s="248" t="s">
        <v>696</v>
      </c>
      <c r="E329" s="248">
        <v>0</v>
      </c>
      <c r="F329" s="248">
        <v>1336</v>
      </c>
      <c r="G329" s="248">
        <v>5518</v>
      </c>
      <c r="H329" s="248">
        <v>5480</v>
      </c>
      <c r="I329" s="248">
        <f t="shared" si="16"/>
        <v>0</v>
      </c>
      <c r="J329" s="248">
        <v>47040</v>
      </c>
      <c r="K329" s="248">
        <v>0</v>
      </c>
      <c r="L329" s="248">
        <f t="shared" si="19"/>
        <v>47040</v>
      </c>
      <c r="M329" s="287" t="s">
        <v>602</v>
      </c>
    </row>
    <row r="330" spans="1:13" x14ac:dyDescent="0.25">
      <c r="A330" s="248">
        <v>57</v>
      </c>
      <c r="B330" s="248" t="s">
        <v>33</v>
      </c>
      <c r="C330" s="248">
        <v>20</v>
      </c>
      <c r="D330" s="248" t="s">
        <v>696</v>
      </c>
      <c r="E330" s="248">
        <v>2</v>
      </c>
      <c r="F330" s="248">
        <v>1284</v>
      </c>
      <c r="G330" s="248">
        <v>5519</v>
      </c>
      <c r="H330" s="248">
        <v>5481</v>
      </c>
      <c r="I330" s="248">
        <f t="shared" si="16"/>
        <v>2568</v>
      </c>
      <c r="J330" s="248">
        <v>20729</v>
      </c>
      <c r="K330" s="248">
        <v>0</v>
      </c>
      <c r="L330" s="248">
        <f t="shared" si="19"/>
        <v>23297</v>
      </c>
      <c r="M330" s="287" t="s">
        <v>40</v>
      </c>
    </row>
    <row r="331" spans="1:13" x14ac:dyDescent="0.25">
      <c r="A331" s="248">
        <v>58</v>
      </c>
      <c r="B331" s="248" t="s">
        <v>681</v>
      </c>
      <c r="C331" s="248">
        <v>20</v>
      </c>
      <c r="D331" s="248" t="s">
        <v>696</v>
      </c>
      <c r="E331" s="248">
        <v>4</v>
      </c>
      <c r="F331" s="248">
        <v>1546</v>
      </c>
      <c r="G331" s="263">
        <v>5520</v>
      </c>
      <c r="H331" s="276">
        <v>5482</v>
      </c>
      <c r="I331" s="248">
        <f t="shared" si="16"/>
        <v>6184</v>
      </c>
      <c r="J331" s="248">
        <v>73360</v>
      </c>
      <c r="K331" s="248">
        <v>0</v>
      </c>
      <c r="L331" s="248">
        <f t="shared" si="19"/>
        <v>79544</v>
      </c>
      <c r="M331" s="287" t="s">
        <v>40</v>
      </c>
    </row>
    <row r="332" spans="1:13" x14ac:dyDescent="0.25">
      <c r="A332" s="248">
        <v>59</v>
      </c>
      <c r="B332" s="248" t="s">
        <v>12</v>
      </c>
      <c r="C332" s="248">
        <v>9</v>
      </c>
      <c r="D332" s="248" t="s">
        <v>696</v>
      </c>
      <c r="E332" s="248">
        <v>1</v>
      </c>
      <c r="F332" s="248">
        <v>551</v>
      </c>
      <c r="G332" s="248">
        <v>5521</v>
      </c>
      <c r="H332" s="248">
        <v>5483</v>
      </c>
      <c r="I332" s="248">
        <f t="shared" si="16"/>
        <v>551</v>
      </c>
      <c r="J332" s="248">
        <v>9300</v>
      </c>
      <c r="K332" s="248">
        <v>0</v>
      </c>
      <c r="L332" s="248">
        <f t="shared" si="19"/>
        <v>9851</v>
      </c>
      <c r="M332" s="287" t="s">
        <v>40</v>
      </c>
    </row>
    <row r="333" spans="1:13" x14ac:dyDescent="0.25">
      <c r="A333" s="248">
        <v>60</v>
      </c>
      <c r="B333" s="248" t="s">
        <v>37</v>
      </c>
      <c r="C333" s="248">
        <v>20</v>
      </c>
      <c r="D333" s="248" t="s">
        <v>696</v>
      </c>
      <c r="E333" s="248">
        <v>3.5</v>
      </c>
      <c r="F333" s="248">
        <v>1148</v>
      </c>
      <c r="G333" s="248">
        <v>5522</v>
      </c>
      <c r="H333" s="248">
        <v>5484</v>
      </c>
      <c r="I333" s="248">
        <f t="shared" si="16"/>
        <v>4018</v>
      </c>
      <c r="J333" s="248">
        <v>72500</v>
      </c>
      <c r="K333" s="248">
        <v>0</v>
      </c>
      <c r="L333" s="248">
        <f t="shared" si="19"/>
        <v>76518</v>
      </c>
      <c r="M333" s="287" t="s">
        <v>40</v>
      </c>
    </row>
    <row r="334" spans="1:13" x14ac:dyDescent="0.25">
      <c r="A334" s="248">
        <v>61</v>
      </c>
      <c r="B334" s="248" t="s">
        <v>75</v>
      </c>
      <c r="C334" s="248">
        <v>20</v>
      </c>
      <c r="D334" s="248" t="s">
        <v>696</v>
      </c>
      <c r="E334" s="248">
        <v>4</v>
      </c>
      <c r="F334" s="248">
        <v>1259</v>
      </c>
      <c r="G334" s="248">
        <v>5523</v>
      </c>
      <c r="H334" s="248">
        <v>5493</v>
      </c>
      <c r="I334" s="248">
        <f t="shared" si="16"/>
        <v>5036</v>
      </c>
      <c r="J334" s="248">
        <v>89000</v>
      </c>
      <c r="K334" s="248">
        <v>0</v>
      </c>
      <c r="L334" s="248">
        <f t="shared" si="19"/>
        <v>94036</v>
      </c>
      <c r="M334" s="287" t="s">
        <v>40</v>
      </c>
    </row>
    <row r="335" spans="1:13" x14ac:dyDescent="0.25">
      <c r="A335" s="248">
        <v>62</v>
      </c>
      <c r="B335" s="248" t="s">
        <v>19</v>
      </c>
      <c r="C335" s="248">
        <v>20</v>
      </c>
      <c r="D335" s="248" t="s">
        <v>697</v>
      </c>
      <c r="E335" s="248">
        <v>1</v>
      </c>
      <c r="F335" s="248">
        <v>1240</v>
      </c>
      <c r="G335" s="248">
        <v>5524</v>
      </c>
      <c r="H335" s="248">
        <v>5494</v>
      </c>
      <c r="I335" s="248">
        <f t="shared" si="16"/>
        <v>1240</v>
      </c>
      <c r="J335" s="248">
        <v>32043</v>
      </c>
      <c r="K335" s="248">
        <v>0</v>
      </c>
      <c r="L335" s="248">
        <f t="shared" si="19"/>
        <v>33283</v>
      </c>
      <c r="M335" s="287" t="s">
        <v>40</v>
      </c>
    </row>
    <row r="336" spans="1:13" x14ac:dyDescent="0.25">
      <c r="A336" s="248">
        <v>63</v>
      </c>
      <c r="B336" s="248" t="s">
        <v>15</v>
      </c>
      <c r="C336" s="248">
        <v>20</v>
      </c>
      <c r="D336" s="248" t="s">
        <v>697</v>
      </c>
      <c r="E336" s="248">
        <v>1</v>
      </c>
      <c r="F336" s="248">
        <v>1458</v>
      </c>
      <c r="G336" s="248">
        <v>5525</v>
      </c>
      <c r="H336" s="248">
        <v>5495</v>
      </c>
      <c r="I336" s="248">
        <f t="shared" si="16"/>
        <v>1458</v>
      </c>
      <c r="J336" s="248">
        <v>55166</v>
      </c>
      <c r="K336" s="248">
        <v>0</v>
      </c>
      <c r="L336" s="248">
        <f t="shared" si="19"/>
        <v>56624</v>
      </c>
      <c r="M336" s="287" t="s">
        <v>40</v>
      </c>
    </row>
    <row r="337" spans="1:13" x14ac:dyDescent="0.25">
      <c r="A337" s="248">
        <v>64</v>
      </c>
      <c r="B337" s="248" t="s">
        <v>31</v>
      </c>
      <c r="C337" s="248">
        <v>20</v>
      </c>
      <c r="D337" s="248" t="s">
        <v>697</v>
      </c>
      <c r="E337" s="248">
        <v>1</v>
      </c>
      <c r="F337" s="248">
        <v>1479</v>
      </c>
      <c r="G337" s="248">
        <v>5526</v>
      </c>
      <c r="H337" s="248">
        <v>5496</v>
      </c>
      <c r="I337" s="248">
        <f t="shared" si="16"/>
        <v>1479</v>
      </c>
      <c r="J337" s="248">
        <v>44540</v>
      </c>
      <c r="K337" s="248">
        <v>0</v>
      </c>
      <c r="L337" s="248">
        <f t="shared" si="19"/>
        <v>46019</v>
      </c>
      <c r="M337" s="287" t="s">
        <v>40</v>
      </c>
    </row>
    <row r="338" spans="1:13" x14ac:dyDescent="0.25">
      <c r="A338" s="248">
        <v>65</v>
      </c>
      <c r="B338" s="248" t="s">
        <v>17</v>
      </c>
      <c r="C338" s="248">
        <v>20</v>
      </c>
      <c r="D338" s="248" t="s">
        <v>697</v>
      </c>
      <c r="E338" s="248">
        <v>1</v>
      </c>
      <c r="F338" s="248">
        <v>1409</v>
      </c>
      <c r="G338" s="248">
        <v>5526</v>
      </c>
      <c r="H338" s="248">
        <v>5497</v>
      </c>
      <c r="I338" s="248">
        <f t="shared" si="16"/>
        <v>1409</v>
      </c>
      <c r="J338" s="248">
        <v>34034</v>
      </c>
      <c r="K338" s="248">
        <v>0</v>
      </c>
      <c r="L338" s="248">
        <f t="shared" si="19"/>
        <v>35443</v>
      </c>
      <c r="M338" s="287" t="s">
        <v>40</v>
      </c>
    </row>
    <row r="339" spans="1:13" x14ac:dyDescent="0.25">
      <c r="A339" s="248">
        <v>66</v>
      </c>
      <c r="B339" s="248" t="s">
        <v>13</v>
      </c>
      <c r="C339" s="248">
        <v>20</v>
      </c>
      <c r="D339" s="248" t="s">
        <v>697</v>
      </c>
      <c r="E339" s="248">
        <v>2</v>
      </c>
      <c r="F339" s="248">
        <v>1582</v>
      </c>
      <c r="G339" s="248">
        <v>5527</v>
      </c>
      <c r="H339" s="248">
        <v>5498</v>
      </c>
      <c r="I339" s="248">
        <f t="shared" ref="I339:I365" si="20">E339*F339</f>
        <v>3164</v>
      </c>
      <c r="J339" s="248">
        <v>43500</v>
      </c>
      <c r="K339" s="248">
        <v>0</v>
      </c>
      <c r="L339" s="248">
        <f t="shared" si="19"/>
        <v>46664</v>
      </c>
      <c r="M339" s="287" t="s">
        <v>40</v>
      </c>
    </row>
    <row r="340" spans="1:13" x14ac:dyDescent="0.25">
      <c r="A340" s="248">
        <v>67</v>
      </c>
      <c r="B340" s="248" t="s">
        <v>7</v>
      </c>
      <c r="C340" s="248">
        <v>40</v>
      </c>
      <c r="D340" s="248" t="s">
        <v>698</v>
      </c>
      <c r="E340" s="248">
        <v>1.5</v>
      </c>
      <c r="F340" s="248">
        <v>3012</v>
      </c>
      <c r="G340" s="248">
        <v>5529</v>
      </c>
      <c r="H340" s="248">
        <v>5502</v>
      </c>
      <c r="I340" s="248">
        <f t="shared" si="20"/>
        <v>4518</v>
      </c>
      <c r="J340" s="248">
        <v>184000</v>
      </c>
      <c r="K340" s="248">
        <v>0</v>
      </c>
      <c r="L340" s="263">
        <f t="shared" si="19"/>
        <v>188518</v>
      </c>
      <c r="M340" s="287" t="s">
        <v>34</v>
      </c>
    </row>
    <row r="341" spans="1:13" x14ac:dyDescent="0.25">
      <c r="A341" s="248">
        <v>68</v>
      </c>
      <c r="B341" s="248" t="s">
        <v>18</v>
      </c>
      <c r="C341" s="248">
        <v>20</v>
      </c>
      <c r="D341" s="248" t="s">
        <v>698</v>
      </c>
      <c r="E341" s="248">
        <v>7</v>
      </c>
      <c r="F341" s="248">
        <v>1377</v>
      </c>
      <c r="G341" s="248">
        <v>5530</v>
      </c>
      <c r="H341" s="248">
        <v>5503</v>
      </c>
      <c r="I341" s="248">
        <f t="shared" si="20"/>
        <v>9639</v>
      </c>
      <c r="J341" s="248">
        <v>110360</v>
      </c>
      <c r="K341" s="248">
        <v>0</v>
      </c>
      <c r="L341" s="248">
        <f t="shared" si="19"/>
        <v>119999</v>
      </c>
      <c r="M341" s="287" t="s">
        <v>602</v>
      </c>
    </row>
    <row r="342" spans="1:13" x14ac:dyDescent="0.25">
      <c r="A342" s="248">
        <v>69</v>
      </c>
      <c r="B342" s="248" t="s">
        <v>65</v>
      </c>
      <c r="C342" s="248">
        <v>20</v>
      </c>
      <c r="D342" s="248" t="s">
        <v>698</v>
      </c>
      <c r="E342" s="248">
        <v>1.75</v>
      </c>
      <c r="F342" s="248">
        <v>1306</v>
      </c>
      <c r="G342" s="248">
        <v>5532</v>
      </c>
      <c r="H342" s="248">
        <v>5504</v>
      </c>
      <c r="I342" s="248">
        <f t="shared" si="20"/>
        <v>2285.5</v>
      </c>
      <c r="J342" s="248">
        <v>44220</v>
      </c>
      <c r="K342" s="248">
        <v>0</v>
      </c>
      <c r="L342" s="274">
        <f t="shared" si="19"/>
        <v>46505.5</v>
      </c>
      <c r="M342" s="287" t="s">
        <v>602</v>
      </c>
    </row>
    <row r="343" spans="1:13" x14ac:dyDescent="0.25">
      <c r="A343" s="248">
        <v>70</v>
      </c>
      <c r="B343" s="248" t="s">
        <v>700</v>
      </c>
      <c r="C343" s="248">
        <v>20</v>
      </c>
      <c r="D343" s="248" t="s">
        <v>699</v>
      </c>
      <c r="E343" s="248">
        <v>1</v>
      </c>
      <c r="F343" s="248">
        <v>1297</v>
      </c>
      <c r="G343" s="248">
        <v>5533</v>
      </c>
      <c r="H343" s="248">
        <v>5520</v>
      </c>
      <c r="I343" s="248">
        <f t="shared" si="20"/>
        <v>1297</v>
      </c>
      <c r="J343" s="248">
        <v>55166</v>
      </c>
      <c r="K343" s="248">
        <v>0</v>
      </c>
      <c r="L343" s="248">
        <f t="shared" si="19"/>
        <v>56463</v>
      </c>
      <c r="M343" s="287" t="s">
        <v>40</v>
      </c>
    </row>
    <row r="344" spans="1:13" x14ac:dyDescent="0.25">
      <c r="A344" s="248">
        <v>71</v>
      </c>
      <c r="B344" s="248" t="s">
        <v>31</v>
      </c>
      <c r="C344" s="248">
        <v>20</v>
      </c>
      <c r="D344" s="248" t="s">
        <v>699</v>
      </c>
      <c r="E344" s="248">
        <v>1</v>
      </c>
      <c r="F344" s="248">
        <v>1388</v>
      </c>
      <c r="G344" s="248">
        <v>5534</v>
      </c>
      <c r="H344" s="248">
        <v>5521</v>
      </c>
      <c r="I344" s="248">
        <f t="shared" si="20"/>
        <v>1388</v>
      </c>
      <c r="J344" s="248">
        <v>44540</v>
      </c>
      <c r="K344" s="248">
        <v>0</v>
      </c>
      <c r="L344" s="248">
        <f t="shared" si="19"/>
        <v>45928</v>
      </c>
      <c r="M344" s="287" t="s">
        <v>40</v>
      </c>
    </row>
    <row r="345" spans="1:13" x14ac:dyDescent="0.25">
      <c r="A345" s="248">
        <v>72</v>
      </c>
      <c r="B345" s="248" t="s">
        <v>701</v>
      </c>
      <c r="C345" s="248">
        <v>20</v>
      </c>
      <c r="D345" s="248" t="s">
        <v>699</v>
      </c>
      <c r="E345" s="248">
        <v>1</v>
      </c>
      <c r="F345" s="248">
        <v>1338</v>
      </c>
      <c r="G345" s="248">
        <v>5535</v>
      </c>
      <c r="H345" s="248">
        <v>5522</v>
      </c>
      <c r="I345" s="248">
        <f t="shared" si="20"/>
        <v>1338</v>
      </c>
      <c r="J345" s="248">
        <v>34034</v>
      </c>
      <c r="K345" s="248">
        <v>0</v>
      </c>
      <c r="L345" s="248">
        <f t="shared" si="19"/>
        <v>35372</v>
      </c>
      <c r="M345" s="287" t="s">
        <v>40</v>
      </c>
    </row>
    <row r="346" spans="1:13" x14ac:dyDescent="0.25">
      <c r="A346" s="248">
        <v>73</v>
      </c>
      <c r="B346" s="248" t="s">
        <v>21</v>
      </c>
      <c r="C346" s="248">
        <v>20</v>
      </c>
      <c r="D346" s="248" t="s">
        <v>699</v>
      </c>
      <c r="E346" s="248">
        <v>2.5</v>
      </c>
      <c r="F346" s="248">
        <v>1717</v>
      </c>
      <c r="G346" s="248">
        <v>5536</v>
      </c>
      <c r="H346" s="248">
        <v>5523</v>
      </c>
      <c r="I346" s="248">
        <f t="shared" si="20"/>
        <v>4292.5</v>
      </c>
      <c r="J346" s="248">
        <v>64500</v>
      </c>
      <c r="K346" s="248">
        <v>3000</v>
      </c>
      <c r="L346" s="274">
        <f t="shared" si="19"/>
        <v>71792.5</v>
      </c>
      <c r="M346" s="287" t="s">
        <v>40</v>
      </c>
    </row>
    <row r="347" spans="1:13" x14ac:dyDescent="0.25">
      <c r="A347" s="248">
        <v>74</v>
      </c>
      <c r="B347" s="248" t="s">
        <v>35</v>
      </c>
      <c r="C347" s="248">
        <v>15</v>
      </c>
      <c r="D347" s="248" t="s">
        <v>703</v>
      </c>
      <c r="E347" s="248">
        <v>1.5</v>
      </c>
      <c r="F347" s="248">
        <v>1170</v>
      </c>
      <c r="G347" s="248">
        <v>5540</v>
      </c>
      <c r="H347" s="248">
        <v>5532</v>
      </c>
      <c r="I347" s="248">
        <f t="shared" si="20"/>
        <v>1755</v>
      </c>
      <c r="J347" s="248">
        <v>11112</v>
      </c>
      <c r="K347" s="248">
        <v>0</v>
      </c>
      <c r="L347" s="248">
        <f t="shared" si="19"/>
        <v>12867</v>
      </c>
      <c r="M347" s="287" t="s">
        <v>40</v>
      </c>
    </row>
    <row r="348" spans="1:13" x14ac:dyDescent="0.25">
      <c r="A348" s="248">
        <v>75</v>
      </c>
      <c r="B348" s="248" t="s">
        <v>24</v>
      </c>
      <c r="C348" s="248">
        <v>20</v>
      </c>
      <c r="D348" s="248" t="s">
        <v>703</v>
      </c>
      <c r="E348" s="248">
        <v>1</v>
      </c>
      <c r="F348" s="248">
        <v>1327</v>
      </c>
      <c r="G348" s="248">
        <v>5541</v>
      </c>
      <c r="H348" s="248">
        <v>5533</v>
      </c>
      <c r="I348" s="248">
        <f t="shared" si="20"/>
        <v>1327</v>
      </c>
      <c r="J348" s="248">
        <v>55166</v>
      </c>
      <c r="K348" s="248">
        <v>0</v>
      </c>
      <c r="L348" s="248">
        <f t="shared" si="19"/>
        <v>56493</v>
      </c>
      <c r="M348" s="287" t="s">
        <v>40</v>
      </c>
    </row>
    <row r="349" spans="1:13" x14ac:dyDescent="0.25">
      <c r="A349" s="248">
        <v>76</v>
      </c>
      <c r="B349" s="248" t="s">
        <v>62</v>
      </c>
      <c r="C349" s="248">
        <v>20</v>
      </c>
      <c r="D349" s="248" t="s">
        <v>703</v>
      </c>
      <c r="E349" s="248">
        <v>2</v>
      </c>
      <c r="F349" s="248">
        <v>1286</v>
      </c>
      <c r="G349" s="248">
        <v>5542</v>
      </c>
      <c r="H349" s="248">
        <v>5534</v>
      </c>
      <c r="I349" s="248">
        <f t="shared" si="20"/>
        <v>2572</v>
      </c>
      <c r="J349" s="248">
        <v>26845</v>
      </c>
      <c r="K349" s="248">
        <v>0</v>
      </c>
      <c r="L349" s="248">
        <f t="shared" si="19"/>
        <v>29417</v>
      </c>
      <c r="M349" s="287" t="s">
        <v>40</v>
      </c>
    </row>
    <row r="350" spans="1:13" x14ac:dyDescent="0.25">
      <c r="A350" s="248">
        <v>77</v>
      </c>
      <c r="B350" s="248" t="s">
        <v>15</v>
      </c>
      <c r="C350" s="248">
        <v>20</v>
      </c>
      <c r="D350" s="248" t="s">
        <v>703</v>
      </c>
      <c r="E350" s="248">
        <v>1</v>
      </c>
      <c r="F350" s="248">
        <v>1565</v>
      </c>
      <c r="G350" s="248">
        <v>5543</v>
      </c>
      <c r="H350" s="248">
        <v>5535</v>
      </c>
      <c r="I350" s="248">
        <f t="shared" si="20"/>
        <v>1565</v>
      </c>
      <c r="J350" s="248">
        <v>55166</v>
      </c>
      <c r="K350" s="248">
        <v>0</v>
      </c>
      <c r="L350" s="248">
        <f t="shared" si="19"/>
        <v>56731</v>
      </c>
      <c r="M350" s="287" t="s">
        <v>40</v>
      </c>
    </row>
    <row r="351" spans="1:13" x14ac:dyDescent="0.25">
      <c r="A351" s="248">
        <v>78</v>
      </c>
      <c r="B351" s="248" t="s">
        <v>15</v>
      </c>
      <c r="C351" s="248">
        <v>20</v>
      </c>
      <c r="D351" s="248" t="s">
        <v>703</v>
      </c>
      <c r="E351" s="248">
        <v>1</v>
      </c>
      <c r="F351" s="248">
        <v>1565</v>
      </c>
      <c r="G351" s="248">
        <v>5544</v>
      </c>
      <c r="H351" s="248">
        <v>5536</v>
      </c>
      <c r="I351" s="248">
        <f t="shared" si="20"/>
        <v>1565</v>
      </c>
      <c r="J351" s="248">
        <v>55166</v>
      </c>
      <c r="K351" s="248">
        <v>0</v>
      </c>
      <c r="L351" s="248">
        <f t="shared" si="19"/>
        <v>56731</v>
      </c>
      <c r="M351" s="287" t="s">
        <v>40</v>
      </c>
    </row>
    <row r="352" spans="1:13" x14ac:dyDescent="0.25">
      <c r="A352" s="248">
        <v>79</v>
      </c>
      <c r="B352" s="248" t="s">
        <v>19</v>
      </c>
      <c r="C352" s="248">
        <v>20</v>
      </c>
      <c r="D352" s="248" t="s">
        <v>704</v>
      </c>
      <c r="E352" s="248">
        <v>1</v>
      </c>
      <c r="F352" s="248">
        <v>1258</v>
      </c>
      <c r="G352" s="248">
        <v>5545</v>
      </c>
      <c r="H352" s="248">
        <v>5551</v>
      </c>
      <c r="I352" s="248">
        <f t="shared" si="20"/>
        <v>1258</v>
      </c>
      <c r="J352" s="248">
        <v>32043</v>
      </c>
      <c r="K352" s="248">
        <v>0</v>
      </c>
      <c r="L352" s="248">
        <f t="shared" si="19"/>
        <v>33301</v>
      </c>
      <c r="M352" s="287" t="s">
        <v>40</v>
      </c>
    </row>
    <row r="353" spans="1:13" x14ac:dyDescent="0.25">
      <c r="A353" s="248">
        <v>80</v>
      </c>
      <c r="B353" s="248" t="s">
        <v>12</v>
      </c>
      <c r="C353" s="248">
        <v>15</v>
      </c>
      <c r="D353" s="248" t="s">
        <v>704</v>
      </c>
      <c r="E353" s="248">
        <v>1</v>
      </c>
      <c r="F353" s="248">
        <v>982</v>
      </c>
      <c r="G353" s="263">
        <v>5546</v>
      </c>
      <c r="H353" s="248">
        <v>5552</v>
      </c>
      <c r="I353" s="248">
        <f t="shared" si="20"/>
        <v>982</v>
      </c>
      <c r="J353" s="248">
        <v>11392</v>
      </c>
      <c r="K353" s="248">
        <v>0</v>
      </c>
      <c r="L353" s="248">
        <f t="shared" si="19"/>
        <v>12374</v>
      </c>
      <c r="M353" s="287" t="s">
        <v>40</v>
      </c>
    </row>
    <row r="354" spans="1:13" x14ac:dyDescent="0.25">
      <c r="A354" s="248">
        <v>81</v>
      </c>
      <c r="B354" s="248" t="s">
        <v>14</v>
      </c>
      <c r="C354" s="248">
        <v>20</v>
      </c>
      <c r="D354" s="248" t="s">
        <v>704</v>
      </c>
      <c r="E354" s="248">
        <v>0</v>
      </c>
      <c r="F354" s="248">
        <v>1315</v>
      </c>
      <c r="G354" s="248">
        <v>5570</v>
      </c>
      <c r="H354" s="248">
        <v>5553</v>
      </c>
      <c r="I354" s="248">
        <f t="shared" si="20"/>
        <v>0</v>
      </c>
      <c r="J354" s="248">
        <v>47040</v>
      </c>
      <c r="K354" s="248">
        <v>0</v>
      </c>
      <c r="L354" s="248">
        <v>47040</v>
      </c>
      <c r="M354" s="287" t="s">
        <v>602</v>
      </c>
    </row>
    <row r="355" spans="1:13" x14ac:dyDescent="0.25">
      <c r="A355" s="248">
        <v>82</v>
      </c>
      <c r="B355" s="248" t="s">
        <v>17</v>
      </c>
      <c r="C355" s="248">
        <v>20</v>
      </c>
      <c r="D355" s="248" t="s">
        <v>702</v>
      </c>
      <c r="E355" s="248">
        <v>1</v>
      </c>
      <c r="F355" s="248">
        <v>1245</v>
      </c>
      <c r="G355" s="248">
        <v>5547</v>
      </c>
      <c r="H355" s="248">
        <v>5560</v>
      </c>
      <c r="I355" s="248">
        <f t="shared" si="20"/>
        <v>1245</v>
      </c>
      <c r="J355" s="248">
        <v>34034</v>
      </c>
      <c r="K355" s="248">
        <v>0</v>
      </c>
      <c r="L355" s="248">
        <f t="shared" si="19"/>
        <v>35279</v>
      </c>
      <c r="M355" s="287" t="s">
        <v>40</v>
      </c>
    </row>
    <row r="356" spans="1:13" x14ac:dyDescent="0.25">
      <c r="A356" s="248">
        <v>83</v>
      </c>
      <c r="B356" s="248" t="s">
        <v>31</v>
      </c>
      <c r="C356" s="248">
        <v>20</v>
      </c>
      <c r="D356" s="248" t="s">
        <v>702</v>
      </c>
      <c r="E356" s="248">
        <v>1</v>
      </c>
      <c r="F356" s="248">
        <v>1444</v>
      </c>
      <c r="G356" s="263">
        <v>5548</v>
      </c>
      <c r="H356" s="248">
        <v>5561</v>
      </c>
      <c r="I356" s="248">
        <f t="shared" si="20"/>
        <v>1444</v>
      </c>
      <c r="J356" s="248">
        <v>44540</v>
      </c>
      <c r="K356" s="248">
        <v>0</v>
      </c>
      <c r="L356" s="248">
        <f t="shared" si="19"/>
        <v>45984</v>
      </c>
      <c r="M356" s="287" t="s">
        <v>40</v>
      </c>
    </row>
    <row r="357" spans="1:13" x14ac:dyDescent="0.25">
      <c r="A357" s="248">
        <v>84</v>
      </c>
      <c r="B357" s="248" t="s">
        <v>14</v>
      </c>
      <c r="C357" s="248">
        <v>20</v>
      </c>
      <c r="D357" s="248" t="s">
        <v>702</v>
      </c>
      <c r="E357" s="248">
        <v>0</v>
      </c>
      <c r="F357" s="248">
        <v>1305</v>
      </c>
      <c r="G357" s="248">
        <v>5571</v>
      </c>
      <c r="H357" s="248">
        <v>5562</v>
      </c>
      <c r="I357" s="248">
        <f t="shared" si="20"/>
        <v>0</v>
      </c>
      <c r="J357" s="248">
        <v>47040</v>
      </c>
      <c r="K357" s="248">
        <v>0</v>
      </c>
      <c r="L357" s="248">
        <v>47040</v>
      </c>
      <c r="M357" s="287" t="s">
        <v>602</v>
      </c>
    </row>
    <row r="358" spans="1:13" x14ac:dyDescent="0.25">
      <c r="A358" s="248">
        <v>85</v>
      </c>
      <c r="B358" s="248" t="s">
        <v>402</v>
      </c>
      <c r="C358" s="248">
        <v>9</v>
      </c>
      <c r="D358" s="248" t="s">
        <v>702</v>
      </c>
      <c r="E358" s="248">
        <v>1.5</v>
      </c>
      <c r="F358" s="248">
        <v>608</v>
      </c>
      <c r="G358" s="248">
        <v>5549</v>
      </c>
      <c r="H358" s="248">
        <v>5563</v>
      </c>
      <c r="I358" s="248">
        <f t="shared" si="20"/>
        <v>912</v>
      </c>
      <c r="J358" s="248">
        <v>9500</v>
      </c>
      <c r="K358" s="248">
        <v>0</v>
      </c>
      <c r="L358" s="248">
        <f t="shared" si="19"/>
        <v>10412</v>
      </c>
      <c r="M358" s="287" t="s">
        <v>40</v>
      </c>
    </row>
    <row r="359" spans="1:13" x14ac:dyDescent="0.25">
      <c r="A359" s="248">
        <v>86</v>
      </c>
      <c r="B359" s="248" t="s">
        <v>705</v>
      </c>
      <c r="C359" s="248">
        <v>15</v>
      </c>
      <c r="D359" s="248" t="s">
        <v>702</v>
      </c>
      <c r="E359" s="248">
        <v>2</v>
      </c>
      <c r="F359" s="248">
        <v>1018</v>
      </c>
      <c r="G359" s="248">
        <v>5550</v>
      </c>
      <c r="H359" s="248">
        <v>5564</v>
      </c>
      <c r="I359" s="248">
        <f t="shared" si="20"/>
        <v>2036</v>
      </c>
      <c r="J359" s="248">
        <v>20000</v>
      </c>
      <c r="K359" s="248">
        <v>0</v>
      </c>
      <c r="L359" s="248">
        <f t="shared" si="19"/>
        <v>22036</v>
      </c>
      <c r="M359" s="287" t="s">
        <v>40</v>
      </c>
    </row>
    <row r="360" spans="1:13" x14ac:dyDescent="0.25">
      <c r="A360" s="248">
        <v>87</v>
      </c>
      <c r="B360" s="248" t="s">
        <v>32</v>
      </c>
      <c r="C360" s="248">
        <v>20</v>
      </c>
      <c r="D360" s="248" t="s">
        <v>702</v>
      </c>
      <c r="E360" s="248">
        <v>1.75</v>
      </c>
      <c r="F360" s="248">
        <v>1605</v>
      </c>
      <c r="G360" s="248">
        <v>5551</v>
      </c>
      <c r="H360" s="248">
        <v>5565</v>
      </c>
      <c r="I360" s="248">
        <f t="shared" si="20"/>
        <v>2808.75</v>
      </c>
      <c r="J360" s="248">
        <v>36000</v>
      </c>
      <c r="K360" s="248">
        <v>0</v>
      </c>
      <c r="L360" s="274">
        <f t="shared" si="19"/>
        <v>38808.75</v>
      </c>
      <c r="M360" s="287" t="s">
        <v>40</v>
      </c>
    </row>
    <row r="361" spans="1:13" x14ac:dyDescent="0.25">
      <c r="A361" s="248">
        <v>88</v>
      </c>
      <c r="B361" s="248" t="s">
        <v>15</v>
      </c>
      <c r="C361" s="248">
        <v>20</v>
      </c>
      <c r="D361" s="248" t="s">
        <v>708</v>
      </c>
      <c r="E361" s="248">
        <v>1</v>
      </c>
      <c r="F361" s="248">
        <v>1520</v>
      </c>
      <c r="G361" s="248">
        <v>5552</v>
      </c>
      <c r="H361" s="248">
        <v>5566</v>
      </c>
      <c r="I361" s="248">
        <f t="shared" si="20"/>
        <v>1520</v>
      </c>
      <c r="J361" s="248">
        <v>55166</v>
      </c>
      <c r="K361" s="248">
        <v>0</v>
      </c>
      <c r="L361" s="248">
        <f t="shared" si="19"/>
        <v>56686</v>
      </c>
      <c r="M361" s="287" t="s">
        <v>40</v>
      </c>
    </row>
    <row r="362" spans="1:13" x14ac:dyDescent="0.25">
      <c r="A362" s="248">
        <v>89</v>
      </c>
      <c r="B362" s="248" t="s">
        <v>33</v>
      </c>
      <c r="C362" s="248">
        <v>20</v>
      </c>
      <c r="D362" s="248" t="s">
        <v>708</v>
      </c>
      <c r="E362" s="248">
        <v>2</v>
      </c>
      <c r="F362" s="248">
        <v>1308</v>
      </c>
      <c r="G362" s="248">
        <v>5553</v>
      </c>
      <c r="H362" s="248">
        <v>5567</v>
      </c>
      <c r="I362" s="248">
        <f t="shared" si="20"/>
        <v>2616</v>
      </c>
      <c r="J362" s="248">
        <v>20729</v>
      </c>
      <c r="K362" s="248">
        <v>0</v>
      </c>
      <c r="L362" s="248">
        <f t="shared" si="19"/>
        <v>23345</v>
      </c>
      <c r="M362" s="287" t="s">
        <v>40</v>
      </c>
    </row>
    <row r="363" spans="1:13" x14ac:dyDescent="0.25">
      <c r="A363" s="248">
        <v>90</v>
      </c>
      <c r="B363" s="248" t="s">
        <v>35</v>
      </c>
      <c r="C363" s="248">
        <v>15</v>
      </c>
      <c r="D363" s="248" t="s">
        <v>706</v>
      </c>
      <c r="E363" s="248">
        <v>1.5</v>
      </c>
      <c r="F363" s="248">
        <v>999</v>
      </c>
      <c r="G363" s="248">
        <v>5567</v>
      </c>
      <c r="H363" s="248">
        <v>5573</v>
      </c>
      <c r="I363" s="248">
        <f t="shared" si="20"/>
        <v>1498.5</v>
      </c>
      <c r="J363" s="248">
        <v>11112</v>
      </c>
      <c r="K363" s="248">
        <v>0</v>
      </c>
      <c r="L363" s="274">
        <f t="shared" si="19"/>
        <v>12610.5</v>
      </c>
      <c r="M363" s="287" t="s">
        <v>40</v>
      </c>
    </row>
    <row r="364" spans="1:13" x14ac:dyDescent="0.25">
      <c r="A364" s="248">
        <v>91</v>
      </c>
      <c r="B364" s="248" t="s">
        <v>12</v>
      </c>
      <c r="C364" s="248">
        <v>15</v>
      </c>
      <c r="D364" s="248" t="s">
        <v>709</v>
      </c>
      <c r="E364" s="248">
        <v>1</v>
      </c>
      <c r="F364" s="248">
        <v>807</v>
      </c>
      <c r="G364" s="248">
        <v>5568</v>
      </c>
      <c r="H364" s="248">
        <v>5574</v>
      </c>
      <c r="I364" s="248">
        <f t="shared" si="20"/>
        <v>807</v>
      </c>
      <c r="J364" s="248">
        <v>11392</v>
      </c>
      <c r="K364" s="248">
        <v>0</v>
      </c>
      <c r="L364" s="274">
        <f t="shared" si="19"/>
        <v>12199</v>
      </c>
      <c r="M364" s="287" t="s">
        <v>40</v>
      </c>
    </row>
    <row r="365" spans="1:13" x14ac:dyDescent="0.25">
      <c r="A365" s="248">
        <v>92</v>
      </c>
      <c r="B365" s="248" t="s">
        <v>710</v>
      </c>
      <c r="C365" s="248">
        <v>20</v>
      </c>
      <c r="D365" s="248" t="s">
        <v>711</v>
      </c>
      <c r="E365" s="248">
        <v>4</v>
      </c>
      <c r="F365" s="248">
        <v>1550</v>
      </c>
      <c r="G365" s="248">
        <v>5569</v>
      </c>
      <c r="H365" s="248">
        <v>5575</v>
      </c>
      <c r="I365" s="248">
        <f t="shared" si="20"/>
        <v>6200</v>
      </c>
      <c r="J365" s="248">
        <v>73360</v>
      </c>
      <c r="K365" s="248">
        <v>0</v>
      </c>
      <c r="L365" s="274">
        <f t="shared" si="19"/>
        <v>79560</v>
      </c>
      <c r="M365" s="287" t="s">
        <v>40</v>
      </c>
    </row>
    <row r="366" spans="1:13" x14ac:dyDescent="0.25">
      <c r="A366" s="248"/>
      <c r="B366" s="248"/>
      <c r="C366" s="277">
        <f>SUM(C274:C365)</f>
        <v>1760</v>
      </c>
      <c r="D366" s="248"/>
      <c r="E366" s="248"/>
      <c r="F366" s="248"/>
      <c r="G366" s="248"/>
      <c r="H366" s="248"/>
      <c r="I366" s="248"/>
      <c r="J366" s="248"/>
      <c r="K366" s="248"/>
      <c r="L366" s="277">
        <f>SUM(L274:L365)</f>
        <v>4696392.75</v>
      </c>
      <c r="M366" s="310">
        <v>4680046</v>
      </c>
    </row>
    <row r="367" spans="1:13" x14ac:dyDescent="0.25">
      <c r="A367" s="248"/>
      <c r="B367" s="278">
        <v>42217</v>
      </c>
      <c r="C367" s="251"/>
      <c r="D367" s="248"/>
      <c r="E367" s="248"/>
      <c r="F367" s="248"/>
      <c r="G367" s="248"/>
      <c r="H367" s="248"/>
      <c r="I367" s="248"/>
      <c r="J367" s="248"/>
      <c r="K367" s="248"/>
      <c r="L367" s="251"/>
      <c r="M367" s="290"/>
    </row>
    <row r="368" spans="1:13" ht="60" x14ac:dyDescent="0.25">
      <c r="A368" s="291" t="s">
        <v>640</v>
      </c>
      <c r="B368" s="291" t="s">
        <v>0</v>
      </c>
      <c r="C368" s="291" t="s">
        <v>426</v>
      </c>
      <c r="D368" s="291" t="s">
        <v>341</v>
      </c>
      <c r="E368" s="291" t="s">
        <v>345</v>
      </c>
      <c r="F368" s="291" t="s">
        <v>342</v>
      </c>
      <c r="G368" s="291" t="s">
        <v>348</v>
      </c>
      <c r="H368" s="292" t="s">
        <v>343</v>
      </c>
      <c r="I368" s="291" t="s">
        <v>272</v>
      </c>
      <c r="J368" s="291" t="s">
        <v>777</v>
      </c>
      <c r="K368" s="291" t="s">
        <v>598</v>
      </c>
      <c r="L368" s="291" t="s">
        <v>599</v>
      </c>
      <c r="M368" s="291" t="s">
        <v>6</v>
      </c>
    </row>
    <row r="369" spans="1:18" customFormat="1" ht="15" x14ac:dyDescent="0.25">
      <c r="A369" s="293">
        <v>1</v>
      </c>
      <c r="B369" s="293" t="s">
        <v>7</v>
      </c>
      <c r="C369" s="293">
        <v>20</v>
      </c>
      <c r="D369" s="293" t="s">
        <v>745</v>
      </c>
      <c r="E369" s="293">
        <v>1.5</v>
      </c>
      <c r="F369" s="293">
        <v>1360</v>
      </c>
      <c r="G369" s="293">
        <v>5796</v>
      </c>
      <c r="H369" s="293">
        <v>5600</v>
      </c>
      <c r="I369" s="293">
        <f>E369*F369</f>
        <v>2040</v>
      </c>
      <c r="J369" s="293">
        <v>92000</v>
      </c>
      <c r="K369" s="293"/>
      <c r="L369" s="293">
        <f>I369+J369</f>
        <v>94040</v>
      </c>
      <c r="M369" s="293" t="s">
        <v>602</v>
      </c>
      <c r="N369" s="31"/>
      <c r="O369" s="31"/>
      <c r="P369" s="31"/>
      <c r="Q369" s="31"/>
      <c r="R369" s="31"/>
    </row>
    <row r="370" spans="1:18" customFormat="1" ht="15" x14ac:dyDescent="0.25">
      <c r="A370" s="293">
        <v>2</v>
      </c>
      <c r="B370" s="293" t="s">
        <v>7</v>
      </c>
      <c r="C370" s="293">
        <v>20</v>
      </c>
      <c r="D370" s="293" t="s">
        <v>745</v>
      </c>
      <c r="E370" s="293">
        <v>1.5</v>
      </c>
      <c r="F370" s="293">
        <v>1462</v>
      </c>
      <c r="G370" s="293">
        <v>5797</v>
      </c>
      <c r="H370" s="293">
        <v>5601</v>
      </c>
      <c r="I370" s="293">
        <f t="shared" ref="I370:I441" si="21">E370*F370</f>
        <v>2193</v>
      </c>
      <c r="J370" s="293">
        <v>92000</v>
      </c>
      <c r="K370" s="293"/>
      <c r="L370" s="293">
        <f t="shared" ref="L370:L433" si="22">I370+J370</f>
        <v>94193</v>
      </c>
      <c r="M370" s="293" t="s">
        <v>602</v>
      </c>
      <c r="N370" s="31"/>
      <c r="O370" s="31"/>
      <c r="P370" s="31"/>
      <c r="Q370" s="31"/>
      <c r="R370" s="31"/>
    </row>
    <row r="371" spans="1:18" customFormat="1" ht="15" x14ac:dyDescent="0.25">
      <c r="A371" s="293">
        <v>3</v>
      </c>
      <c r="B371" s="293" t="s">
        <v>402</v>
      </c>
      <c r="C371" s="293">
        <v>15</v>
      </c>
      <c r="D371" s="293" t="s">
        <v>745</v>
      </c>
      <c r="E371" s="293">
        <v>1.5</v>
      </c>
      <c r="F371" s="293">
        <v>1023</v>
      </c>
      <c r="G371" s="293">
        <v>5841</v>
      </c>
      <c r="H371" s="293">
        <v>5602</v>
      </c>
      <c r="I371" s="293">
        <f t="shared" si="21"/>
        <v>1534.5</v>
      </c>
      <c r="J371" s="293">
        <v>11610</v>
      </c>
      <c r="K371" s="293"/>
      <c r="L371" s="293">
        <f t="shared" si="22"/>
        <v>13144.5</v>
      </c>
      <c r="M371" s="293" t="s">
        <v>602</v>
      </c>
      <c r="N371" s="31"/>
      <c r="O371" s="31"/>
      <c r="P371" s="31"/>
      <c r="Q371" s="31"/>
      <c r="R371" s="31"/>
    </row>
    <row r="372" spans="1:18" customFormat="1" ht="15" x14ac:dyDescent="0.25">
      <c r="A372" s="293">
        <v>4</v>
      </c>
      <c r="B372" s="293" t="s">
        <v>14</v>
      </c>
      <c r="C372" s="293">
        <v>20</v>
      </c>
      <c r="D372" s="293" t="s">
        <v>717</v>
      </c>
      <c r="E372" s="293">
        <v>0</v>
      </c>
      <c r="F372" s="293">
        <v>1395</v>
      </c>
      <c r="G372" s="293">
        <v>5798</v>
      </c>
      <c r="H372" s="293">
        <v>5620</v>
      </c>
      <c r="I372" s="293">
        <f t="shared" si="21"/>
        <v>0</v>
      </c>
      <c r="J372" s="293">
        <v>47880</v>
      </c>
      <c r="K372" s="293"/>
      <c r="L372" s="293">
        <f>I372+J372</f>
        <v>47880</v>
      </c>
      <c r="M372" s="293" t="s">
        <v>727</v>
      </c>
      <c r="N372" s="31"/>
      <c r="O372" s="31"/>
      <c r="P372" s="31"/>
      <c r="Q372" s="31"/>
      <c r="R372" s="31"/>
    </row>
    <row r="373" spans="1:18" customFormat="1" ht="15" x14ac:dyDescent="0.25">
      <c r="A373" s="293">
        <v>5</v>
      </c>
      <c r="B373" s="293" t="s">
        <v>18</v>
      </c>
      <c r="C373" s="293">
        <v>20</v>
      </c>
      <c r="D373" s="293" t="s">
        <v>717</v>
      </c>
      <c r="E373" s="293">
        <v>7</v>
      </c>
      <c r="F373" s="293">
        <v>1310</v>
      </c>
      <c r="G373" s="293">
        <v>5799</v>
      </c>
      <c r="H373" s="293">
        <v>5621</v>
      </c>
      <c r="I373" s="293">
        <f t="shared" si="21"/>
        <v>9170</v>
      </c>
      <c r="J373" s="293">
        <v>120680</v>
      </c>
      <c r="K373" s="293"/>
      <c r="L373" s="293">
        <f t="shared" si="22"/>
        <v>129850</v>
      </c>
      <c r="M373" s="293" t="s">
        <v>602</v>
      </c>
      <c r="N373" s="31"/>
      <c r="O373" s="31"/>
      <c r="P373" s="31"/>
      <c r="Q373" s="31"/>
      <c r="R373" s="31"/>
    </row>
    <row r="374" spans="1:18" customFormat="1" ht="15" x14ac:dyDescent="0.25">
      <c r="A374" s="293">
        <v>6</v>
      </c>
      <c r="B374" s="293" t="s">
        <v>16</v>
      </c>
      <c r="C374" s="293">
        <v>20</v>
      </c>
      <c r="D374" s="293" t="s">
        <v>717</v>
      </c>
      <c r="E374" s="293">
        <v>4</v>
      </c>
      <c r="F374" s="293">
        <v>1514</v>
      </c>
      <c r="G374" s="293">
        <v>5800</v>
      </c>
      <c r="H374" s="293">
        <v>5622</v>
      </c>
      <c r="I374" s="293">
        <f t="shared" si="21"/>
        <v>6056</v>
      </c>
      <c r="J374" s="293">
        <v>77780</v>
      </c>
      <c r="K374" s="293"/>
      <c r="L374" s="293">
        <f t="shared" si="22"/>
        <v>83836</v>
      </c>
      <c r="M374" s="293" t="s">
        <v>744</v>
      </c>
      <c r="N374" s="31"/>
      <c r="O374" s="31"/>
      <c r="P374" s="31"/>
      <c r="Q374" s="31"/>
      <c r="R374" s="31"/>
    </row>
    <row r="375" spans="1:18" customFormat="1" ht="15" x14ac:dyDescent="0.25">
      <c r="A375" s="293">
        <v>7</v>
      </c>
      <c r="B375" s="293" t="s">
        <v>75</v>
      </c>
      <c r="C375" s="293">
        <v>20</v>
      </c>
      <c r="D375" s="293" t="s">
        <v>717</v>
      </c>
      <c r="E375" s="293">
        <v>4</v>
      </c>
      <c r="F375" s="293">
        <v>1252</v>
      </c>
      <c r="G375" s="293">
        <v>5801</v>
      </c>
      <c r="H375" s="293">
        <v>5623</v>
      </c>
      <c r="I375" s="293">
        <f t="shared" si="21"/>
        <v>5008</v>
      </c>
      <c r="J375" s="293">
        <v>89640</v>
      </c>
      <c r="K375" s="293"/>
      <c r="L375" s="293">
        <f t="shared" si="22"/>
        <v>94648</v>
      </c>
      <c r="M375" s="293" t="s">
        <v>727</v>
      </c>
      <c r="N375" s="31"/>
      <c r="O375" s="31"/>
      <c r="P375" s="31"/>
      <c r="Q375" s="31"/>
      <c r="R375" s="31"/>
    </row>
    <row r="376" spans="1:18" customFormat="1" ht="15" x14ac:dyDescent="0.25">
      <c r="A376" s="293">
        <v>8</v>
      </c>
      <c r="B376" s="293" t="s">
        <v>35</v>
      </c>
      <c r="C376" s="293">
        <v>15</v>
      </c>
      <c r="D376" s="293" t="s">
        <v>718</v>
      </c>
      <c r="E376" s="293">
        <v>1.5</v>
      </c>
      <c r="F376" s="293">
        <v>1144</v>
      </c>
      <c r="G376" s="293">
        <v>5802</v>
      </c>
      <c r="H376" s="293">
        <v>5631</v>
      </c>
      <c r="I376" s="293">
        <f t="shared" si="21"/>
        <v>1716</v>
      </c>
      <c r="J376" s="293">
        <v>10860</v>
      </c>
      <c r="K376" s="293"/>
      <c r="L376" s="293">
        <f t="shared" si="22"/>
        <v>12576</v>
      </c>
      <c r="M376" s="293" t="s">
        <v>602</v>
      </c>
      <c r="N376" s="31"/>
      <c r="O376" s="31"/>
      <c r="P376" s="31"/>
      <c r="Q376" s="31"/>
      <c r="R376" s="31"/>
    </row>
    <row r="377" spans="1:18" customFormat="1" ht="15" x14ac:dyDescent="0.25">
      <c r="A377" s="293">
        <v>9</v>
      </c>
      <c r="B377" s="293" t="s">
        <v>19</v>
      </c>
      <c r="C377" s="293">
        <v>20</v>
      </c>
      <c r="D377" s="293" t="s">
        <v>718</v>
      </c>
      <c r="E377" s="293">
        <v>1</v>
      </c>
      <c r="F377" s="293">
        <v>1421</v>
      </c>
      <c r="G377" s="293">
        <v>5803</v>
      </c>
      <c r="H377" s="293">
        <v>5632</v>
      </c>
      <c r="I377" s="293">
        <f t="shared" si="21"/>
        <v>1421</v>
      </c>
      <c r="J377" s="293">
        <v>32580</v>
      </c>
      <c r="K377" s="293"/>
      <c r="L377" s="293">
        <f t="shared" si="22"/>
        <v>34001</v>
      </c>
      <c r="M377" s="293" t="s">
        <v>602</v>
      </c>
      <c r="N377" s="31"/>
      <c r="O377" s="31"/>
      <c r="P377" s="31"/>
      <c r="Q377" s="31"/>
      <c r="R377" s="31"/>
    </row>
    <row r="378" spans="1:18" customFormat="1" ht="15" x14ac:dyDescent="0.25">
      <c r="A378" s="293">
        <v>10</v>
      </c>
      <c r="B378" s="293" t="s">
        <v>7</v>
      </c>
      <c r="C378" s="293">
        <v>20</v>
      </c>
      <c r="D378" s="293" t="s">
        <v>718</v>
      </c>
      <c r="E378" s="293">
        <v>1.5</v>
      </c>
      <c r="F378" s="293">
        <v>1360</v>
      </c>
      <c r="G378" s="293">
        <v>5804</v>
      </c>
      <c r="H378" s="293">
        <v>5633</v>
      </c>
      <c r="I378" s="293">
        <f t="shared" si="21"/>
        <v>2040</v>
      </c>
      <c r="J378" s="293">
        <v>94000</v>
      </c>
      <c r="K378" s="293"/>
      <c r="L378" s="293">
        <f t="shared" si="22"/>
        <v>96040</v>
      </c>
      <c r="M378" s="293" t="s">
        <v>34</v>
      </c>
      <c r="N378" s="31"/>
      <c r="O378" s="31"/>
      <c r="P378" s="31"/>
      <c r="Q378" s="31"/>
      <c r="R378" s="31"/>
    </row>
    <row r="379" spans="1:18" customFormat="1" ht="15" x14ac:dyDescent="0.25">
      <c r="A379" s="293">
        <v>11</v>
      </c>
      <c r="B379" s="293" t="s">
        <v>26</v>
      </c>
      <c r="C379" s="293">
        <v>20</v>
      </c>
      <c r="D379" s="293" t="s">
        <v>719</v>
      </c>
      <c r="E379" s="293">
        <v>3</v>
      </c>
      <c r="F379" s="293">
        <v>1351</v>
      </c>
      <c r="G379" s="293">
        <v>5805</v>
      </c>
      <c r="H379" s="293">
        <v>5879</v>
      </c>
      <c r="I379" s="293">
        <f t="shared" si="21"/>
        <v>4053</v>
      </c>
      <c r="J379" s="293">
        <v>62440</v>
      </c>
      <c r="K379" s="293"/>
      <c r="L379" s="293">
        <f t="shared" si="22"/>
        <v>66493</v>
      </c>
      <c r="M379" s="293" t="s">
        <v>744</v>
      </c>
      <c r="N379" s="31"/>
      <c r="O379" s="31"/>
      <c r="P379" s="31"/>
      <c r="Q379" s="31"/>
      <c r="R379" s="31"/>
    </row>
    <row r="380" spans="1:18" customFormat="1" ht="15" x14ac:dyDescent="0.25">
      <c r="A380" s="293">
        <v>12</v>
      </c>
      <c r="B380" s="293" t="s">
        <v>14</v>
      </c>
      <c r="C380" s="293">
        <v>20</v>
      </c>
      <c r="D380" s="293" t="s">
        <v>716</v>
      </c>
      <c r="E380" s="293">
        <v>0</v>
      </c>
      <c r="F380" s="293">
        <v>1268</v>
      </c>
      <c r="G380" s="293">
        <v>5806</v>
      </c>
      <c r="H380" s="293">
        <v>5659</v>
      </c>
      <c r="I380" s="293">
        <f t="shared" si="21"/>
        <v>0</v>
      </c>
      <c r="J380" s="293">
        <v>47880</v>
      </c>
      <c r="K380" s="293"/>
      <c r="L380" s="293">
        <f t="shared" si="22"/>
        <v>47880</v>
      </c>
      <c r="M380" s="293" t="s">
        <v>727</v>
      </c>
      <c r="N380" s="31"/>
      <c r="O380" s="31"/>
      <c r="P380" s="31"/>
      <c r="Q380" s="31"/>
      <c r="R380" s="31"/>
    </row>
    <row r="381" spans="1:18" customFormat="1" ht="15" x14ac:dyDescent="0.25">
      <c r="A381" s="293">
        <v>13</v>
      </c>
      <c r="B381" s="293" t="s">
        <v>7</v>
      </c>
      <c r="C381" s="293">
        <v>20</v>
      </c>
      <c r="D381" s="293" t="s">
        <v>716</v>
      </c>
      <c r="E381" s="293">
        <v>1.5</v>
      </c>
      <c r="F381" s="293">
        <v>1418</v>
      </c>
      <c r="G381" s="293">
        <v>5807</v>
      </c>
      <c r="H381" s="293">
        <v>5660</v>
      </c>
      <c r="I381" s="293">
        <f t="shared" si="21"/>
        <v>2127</v>
      </c>
      <c r="J381" s="293">
        <v>94000</v>
      </c>
      <c r="K381" s="293"/>
      <c r="L381" s="293">
        <f t="shared" si="22"/>
        <v>96127</v>
      </c>
      <c r="M381" s="293" t="s">
        <v>602</v>
      </c>
      <c r="N381" s="31"/>
      <c r="O381" s="31"/>
      <c r="P381" s="31"/>
      <c r="Q381" s="31"/>
      <c r="R381" s="31"/>
    </row>
    <row r="382" spans="1:18" customFormat="1" ht="15" x14ac:dyDescent="0.25">
      <c r="A382" s="293">
        <v>14</v>
      </c>
      <c r="B382" s="293" t="s">
        <v>15</v>
      </c>
      <c r="C382" s="293">
        <v>20</v>
      </c>
      <c r="D382" s="293" t="s">
        <v>716</v>
      </c>
      <c r="E382" s="293">
        <v>1</v>
      </c>
      <c r="F382" s="293">
        <v>1387</v>
      </c>
      <c r="G382" s="293">
        <v>5808</v>
      </c>
      <c r="H382" s="293">
        <v>5661</v>
      </c>
      <c r="I382" s="293">
        <f t="shared" si="21"/>
        <v>1387</v>
      </c>
      <c r="J382" s="293">
        <v>61620</v>
      </c>
      <c r="K382" s="293"/>
      <c r="L382" s="293">
        <f t="shared" si="22"/>
        <v>63007</v>
      </c>
      <c r="M382" s="293" t="s">
        <v>727</v>
      </c>
      <c r="N382" s="31"/>
      <c r="O382" s="31"/>
      <c r="P382" s="31"/>
      <c r="Q382" s="31"/>
      <c r="R382" s="31"/>
    </row>
    <row r="383" spans="1:18" customFormat="1" ht="15" x14ac:dyDescent="0.25">
      <c r="A383" s="293">
        <v>15</v>
      </c>
      <c r="B383" s="293" t="s">
        <v>22</v>
      </c>
      <c r="C383" s="293">
        <v>20</v>
      </c>
      <c r="D383" s="293" t="s">
        <v>716</v>
      </c>
      <c r="E383" s="293">
        <v>1.7</v>
      </c>
      <c r="F383" s="293">
        <v>1414</v>
      </c>
      <c r="G383" s="293">
        <v>5809</v>
      </c>
      <c r="H383" s="293">
        <v>5662</v>
      </c>
      <c r="I383" s="293">
        <f t="shared" si="21"/>
        <v>2403.7999999999997</v>
      </c>
      <c r="J383" s="293">
        <v>62600</v>
      </c>
      <c r="K383" s="293"/>
      <c r="L383" s="293">
        <f t="shared" si="22"/>
        <v>65003.8</v>
      </c>
      <c r="M383" s="293" t="s">
        <v>744</v>
      </c>
      <c r="N383" s="31"/>
      <c r="O383" s="31"/>
      <c r="P383" s="31"/>
      <c r="Q383" s="31"/>
      <c r="R383" s="31"/>
    </row>
    <row r="384" spans="1:18" customFormat="1" ht="15" x14ac:dyDescent="0.25">
      <c r="A384" s="293">
        <v>16</v>
      </c>
      <c r="B384" s="293" t="s">
        <v>35</v>
      </c>
      <c r="C384" s="293">
        <v>15</v>
      </c>
      <c r="D384" s="293" t="s">
        <v>715</v>
      </c>
      <c r="E384" s="293">
        <v>1.5</v>
      </c>
      <c r="F384" s="293">
        <v>983</v>
      </c>
      <c r="G384" s="293">
        <v>5810</v>
      </c>
      <c r="H384" s="293">
        <v>5670</v>
      </c>
      <c r="I384" s="293">
        <f t="shared" si="21"/>
        <v>1474.5</v>
      </c>
      <c r="J384" s="293">
        <v>10860</v>
      </c>
      <c r="K384" s="293"/>
      <c r="L384" s="293">
        <f t="shared" si="22"/>
        <v>12334.5</v>
      </c>
      <c r="M384" s="293" t="s">
        <v>602</v>
      </c>
      <c r="N384" s="31"/>
      <c r="O384" s="31"/>
      <c r="P384" s="31"/>
      <c r="Q384" s="31"/>
      <c r="R384" s="31"/>
    </row>
    <row r="385" spans="1:18" customFormat="1" ht="15" x14ac:dyDescent="0.25">
      <c r="A385" s="293">
        <v>17</v>
      </c>
      <c r="B385" s="293" t="s">
        <v>26</v>
      </c>
      <c r="C385" s="293">
        <v>20</v>
      </c>
      <c r="D385" s="293" t="s">
        <v>715</v>
      </c>
      <c r="E385" s="293">
        <v>3</v>
      </c>
      <c r="F385" s="293">
        <v>1437</v>
      </c>
      <c r="G385" s="293">
        <v>5811</v>
      </c>
      <c r="H385" s="293">
        <v>5671</v>
      </c>
      <c r="I385" s="293">
        <f t="shared" si="21"/>
        <v>4311</v>
      </c>
      <c r="J385" s="293">
        <v>62440</v>
      </c>
      <c r="K385" s="293"/>
      <c r="L385" s="293">
        <f t="shared" si="22"/>
        <v>66751</v>
      </c>
      <c r="M385" s="293" t="s">
        <v>744</v>
      </c>
      <c r="N385" s="31"/>
      <c r="O385" s="31"/>
      <c r="P385" s="31"/>
      <c r="Q385" s="31"/>
      <c r="R385" s="31"/>
    </row>
    <row r="386" spans="1:18" x14ac:dyDescent="0.25">
      <c r="A386" s="293">
        <v>18</v>
      </c>
      <c r="B386" s="293" t="s">
        <v>31</v>
      </c>
      <c r="C386" s="293">
        <v>20</v>
      </c>
      <c r="D386" s="293" t="s">
        <v>715</v>
      </c>
      <c r="E386" s="293">
        <v>1</v>
      </c>
      <c r="F386" s="293">
        <v>1348</v>
      </c>
      <c r="G386" s="293">
        <v>5812</v>
      </c>
      <c r="H386" s="293">
        <v>5672</v>
      </c>
      <c r="I386" s="293">
        <f t="shared" si="21"/>
        <v>1348</v>
      </c>
      <c r="J386" s="293">
        <v>55500</v>
      </c>
      <c r="K386" s="293"/>
      <c r="L386" s="293">
        <f t="shared" si="22"/>
        <v>56848</v>
      </c>
      <c r="M386" s="293" t="s">
        <v>40</v>
      </c>
    </row>
    <row r="387" spans="1:18" customFormat="1" ht="15" x14ac:dyDescent="0.25">
      <c r="A387" s="293">
        <v>19</v>
      </c>
      <c r="B387" s="293" t="s">
        <v>15</v>
      </c>
      <c r="C387" s="293">
        <v>20</v>
      </c>
      <c r="D387" s="293" t="s">
        <v>714</v>
      </c>
      <c r="E387" s="293">
        <v>1</v>
      </c>
      <c r="F387" s="293">
        <v>1342</v>
      </c>
      <c r="G387" s="293">
        <v>5813</v>
      </c>
      <c r="H387" s="293">
        <v>5691</v>
      </c>
      <c r="I387" s="293">
        <f t="shared" si="21"/>
        <v>1342</v>
      </c>
      <c r="J387" s="293">
        <v>61620</v>
      </c>
      <c r="K387" s="293"/>
      <c r="L387" s="293">
        <f t="shared" si="22"/>
        <v>62962</v>
      </c>
      <c r="M387" s="293" t="s">
        <v>727</v>
      </c>
      <c r="N387" s="31"/>
      <c r="O387" s="31"/>
      <c r="P387" s="31"/>
      <c r="Q387" s="31"/>
      <c r="R387" s="31"/>
    </row>
    <row r="388" spans="1:18" customFormat="1" ht="15" x14ac:dyDescent="0.25">
      <c r="A388" s="293">
        <v>20</v>
      </c>
      <c r="B388" s="293" t="s">
        <v>33</v>
      </c>
      <c r="C388" s="293">
        <v>20</v>
      </c>
      <c r="D388" s="293" t="s">
        <v>714</v>
      </c>
      <c r="E388" s="293">
        <v>2</v>
      </c>
      <c r="F388" s="293">
        <v>1271</v>
      </c>
      <c r="G388" s="293">
        <v>5814</v>
      </c>
      <c r="H388" s="293">
        <v>5692</v>
      </c>
      <c r="I388" s="293">
        <f t="shared" si="21"/>
        <v>2542</v>
      </c>
      <c r="J388" s="293">
        <v>20280</v>
      </c>
      <c r="K388" s="293"/>
      <c r="L388" s="293">
        <f t="shared" si="22"/>
        <v>22822</v>
      </c>
      <c r="M388" s="293" t="s">
        <v>727</v>
      </c>
      <c r="N388" s="31"/>
      <c r="O388" s="31"/>
      <c r="P388" s="31"/>
      <c r="Q388" s="31"/>
      <c r="R388" s="31"/>
    </row>
    <row r="389" spans="1:18" x14ac:dyDescent="0.25">
      <c r="A389" s="293">
        <v>21</v>
      </c>
      <c r="B389" s="293" t="s">
        <v>21</v>
      </c>
      <c r="C389" s="293">
        <v>20</v>
      </c>
      <c r="D389" s="293" t="s">
        <v>714</v>
      </c>
      <c r="E389" s="293">
        <v>2.5</v>
      </c>
      <c r="F389" s="293">
        <v>1386</v>
      </c>
      <c r="G389" s="293">
        <v>5815</v>
      </c>
      <c r="H389" s="293">
        <v>5693</v>
      </c>
      <c r="I389" s="293">
        <f t="shared" si="21"/>
        <v>3465</v>
      </c>
      <c r="J389" s="293">
        <v>73500</v>
      </c>
      <c r="K389" s="293">
        <v>3000</v>
      </c>
      <c r="L389" s="293">
        <f>I389+J389+K389</f>
        <v>79965</v>
      </c>
      <c r="M389" s="293" t="s">
        <v>40</v>
      </c>
    </row>
    <row r="390" spans="1:18" customFormat="1" ht="15" x14ac:dyDescent="0.25">
      <c r="A390" s="293">
        <v>22</v>
      </c>
      <c r="B390" s="293" t="s">
        <v>12</v>
      </c>
      <c r="C390" s="293">
        <v>15</v>
      </c>
      <c r="D390" s="293" t="s">
        <v>714</v>
      </c>
      <c r="E390" s="293">
        <v>1</v>
      </c>
      <c r="F390" s="293">
        <v>959</v>
      </c>
      <c r="G390" s="293">
        <v>5816</v>
      </c>
      <c r="H390" s="293">
        <v>5694</v>
      </c>
      <c r="I390" s="293">
        <f t="shared" si="21"/>
        <v>959</v>
      </c>
      <c r="J390" s="293">
        <v>11190</v>
      </c>
      <c r="K390" s="293"/>
      <c r="L390" s="293">
        <f t="shared" si="22"/>
        <v>12149</v>
      </c>
      <c r="M390" s="293" t="s">
        <v>602</v>
      </c>
      <c r="N390" s="31"/>
      <c r="O390" s="31"/>
      <c r="P390" s="31"/>
      <c r="Q390" s="31"/>
      <c r="R390" s="31"/>
    </row>
    <row r="391" spans="1:18" customFormat="1" ht="15" x14ac:dyDescent="0.25">
      <c r="A391" s="293">
        <v>23</v>
      </c>
      <c r="B391" s="293" t="s">
        <v>18</v>
      </c>
      <c r="C391" s="293">
        <v>20</v>
      </c>
      <c r="D391" s="293" t="s">
        <v>714</v>
      </c>
      <c r="E391" s="293">
        <v>7</v>
      </c>
      <c r="F391" s="293">
        <v>1281</v>
      </c>
      <c r="G391" s="293">
        <v>5817</v>
      </c>
      <c r="H391" s="293">
        <v>5695</v>
      </c>
      <c r="I391" s="293">
        <f t="shared" si="21"/>
        <v>8967</v>
      </c>
      <c r="J391" s="293">
        <v>120680</v>
      </c>
      <c r="K391" s="293"/>
      <c r="L391" s="293">
        <f t="shared" si="22"/>
        <v>129647</v>
      </c>
      <c r="M391" s="293" t="s">
        <v>602</v>
      </c>
      <c r="N391" s="31"/>
      <c r="O391" s="31"/>
      <c r="P391" s="31"/>
      <c r="Q391" s="31"/>
      <c r="R391" s="31"/>
    </row>
    <row r="392" spans="1:18" customFormat="1" ht="15" x14ac:dyDescent="0.25">
      <c r="A392" s="293">
        <v>24</v>
      </c>
      <c r="B392" s="293" t="s">
        <v>19</v>
      </c>
      <c r="C392" s="293">
        <v>20</v>
      </c>
      <c r="D392" s="293" t="s">
        <v>714</v>
      </c>
      <c r="E392" s="293">
        <v>1</v>
      </c>
      <c r="F392" s="293">
        <v>1238</v>
      </c>
      <c r="G392" s="293">
        <v>5818</v>
      </c>
      <c r="H392" s="293">
        <v>5696</v>
      </c>
      <c r="I392" s="293">
        <f t="shared" si="21"/>
        <v>1238</v>
      </c>
      <c r="J392" s="293">
        <v>32580</v>
      </c>
      <c r="K392" s="293"/>
      <c r="L392" s="293">
        <f t="shared" si="22"/>
        <v>33818</v>
      </c>
      <c r="M392" s="293" t="s">
        <v>602</v>
      </c>
      <c r="N392" s="31"/>
      <c r="O392" s="31"/>
      <c r="P392" s="31"/>
      <c r="Q392" s="31"/>
      <c r="R392" s="31"/>
    </row>
    <row r="393" spans="1:18" customFormat="1" ht="15" x14ac:dyDescent="0.25">
      <c r="A393" s="293">
        <v>25</v>
      </c>
      <c r="B393" s="293" t="s">
        <v>16</v>
      </c>
      <c r="C393" s="293">
        <v>20</v>
      </c>
      <c r="D393" s="293" t="s">
        <v>713</v>
      </c>
      <c r="E393" s="293">
        <v>4</v>
      </c>
      <c r="F393" s="293">
        <v>1425</v>
      </c>
      <c r="G393" s="293">
        <v>5819</v>
      </c>
      <c r="H393" s="293">
        <v>5697</v>
      </c>
      <c r="I393" s="293">
        <f t="shared" si="21"/>
        <v>5700</v>
      </c>
      <c r="J393" s="293">
        <v>77780</v>
      </c>
      <c r="K393" s="293"/>
      <c r="L393" s="293">
        <f t="shared" si="22"/>
        <v>83480</v>
      </c>
      <c r="M393" s="293" t="s">
        <v>744</v>
      </c>
      <c r="N393" s="31"/>
      <c r="O393" s="31"/>
      <c r="P393" s="31"/>
      <c r="Q393" s="31"/>
      <c r="R393" s="31"/>
    </row>
    <row r="394" spans="1:18" customFormat="1" ht="15" x14ac:dyDescent="0.25">
      <c r="A394" s="293">
        <v>26</v>
      </c>
      <c r="B394" s="293" t="s">
        <v>39</v>
      </c>
      <c r="C394" s="293">
        <v>20</v>
      </c>
      <c r="D394" s="293" t="s">
        <v>713</v>
      </c>
      <c r="E394" s="293">
        <v>1</v>
      </c>
      <c r="F394" s="293">
        <v>1440</v>
      </c>
      <c r="G394" s="293">
        <v>5820</v>
      </c>
      <c r="H394" s="293">
        <v>5698</v>
      </c>
      <c r="I394" s="293">
        <f t="shared" si="21"/>
        <v>1440</v>
      </c>
      <c r="J394" s="293">
        <v>76380</v>
      </c>
      <c r="K394" s="293"/>
      <c r="L394" s="293">
        <f t="shared" si="22"/>
        <v>77820</v>
      </c>
      <c r="M394" s="293" t="s">
        <v>744</v>
      </c>
      <c r="N394" s="31"/>
      <c r="O394" s="31"/>
      <c r="P394" s="31"/>
      <c r="Q394" s="31"/>
      <c r="R394" s="31"/>
    </row>
    <row r="395" spans="1:18" customFormat="1" ht="15" x14ac:dyDescent="0.25">
      <c r="A395" s="293">
        <v>27</v>
      </c>
      <c r="B395" s="293" t="s">
        <v>62</v>
      </c>
      <c r="C395" s="293">
        <v>20</v>
      </c>
      <c r="D395" s="293" t="s">
        <v>713</v>
      </c>
      <c r="E395" s="293">
        <v>2</v>
      </c>
      <c r="F395" s="293">
        <v>1253</v>
      </c>
      <c r="G395" s="293">
        <v>5821</v>
      </c>
      <c r="H395" s="293">
        <v>5699</v>
      </c>
      <c r="I395" s="293">
        <f t="shared" si="21"/>
        <v>2506</v>
      </c>
      <c r="J395" s="293">
        <v>25220</v>
      </c>
      <c r="K395" s="293"/>
      <c r="L395" s="293">
        <f t="shared" si="22"/>
        <v>27726</v>
      </c>
      <c r="M395" s="293" t="s">
        <v>727</v>
      </c>
      <c r="N395" s="31"/>
      <c r="O395" s="31"/>
      <c r="P395" s="31"/>
      <c r="Q395" s="31"/>
      <c r="R395" s="31"/>
    </row>
    <row r="396" spans="1:18" customFormat="1" ht="15" x14ac:dyDescent="0.25">
      <c r="A396" s="293">
        <v>28</v>
      </c>
      <c r="B396" s="293" t="s">
        <v>7</v>
      </c>
      <c r="C396" s="293">
        <v>20</v>
      </c>
      <c r="D396" s="293" t="s">
        <v>713</v>
      </c>
      <c r="E396" s="293">
        <v>1.5</v>
      </c>
      <c r="F396" s="293">
        <v>1555</v>
      </c>
      <c r="G396" s="293">
        <v>5822</v>
      </c>
      <c r="H396" s="293">
        <v>5700</v>
      </c>
      <c r="I396" s="293">
        <f t="shared" si="21"/>
        <v>2332.5</v>
      </c>
      <c r="J396" s="293">
        <v>94000</v>
      </c>
      <c r="K396" s="293"/>
      <c r="L396" s="293">
        <f t="shared" si="22"/>
        <v>96332.5</v>
      </c>
      <c r="M396" s="293" t="s">
        <v>34</v>
      </c>
      <c r="N396" s="31"/>
      <c r="O396" s="31"/>
      <c r="P396" s="31"/>
      <c r="Q396" s="31"/>
      <c r="R396" s="31"/>
    </row>
    <row r="397" spans="1:18" customFormat="1" ht="15" x14ac:dyDescent="0.25">
      <c r="A397" s="293">
        <v>29</v>
      </c>
      <c r="B397" s="293" t="s">
        <v>31</v>
      </c>
      <c r="C397" s="293">
        <v>20</v>
      </c>
      <c r="D397" s="293" t="s">
        <v>712</v>
      </c>
      <c r="E397" s="293">
        <v>1</v>
      </c>
      <c r="F397" s="293">
        <v>1329</v>
      </c>
      <c r="G397" s="293">
        <v>5823</v>
      </c>
      <c r="H397" s="293">
        <v>5714</v>
      </c>
      <c r="I397" s="293">
        <f t="shared" si="21"/>
        <v>1329</v>
      </c>
      <c r="J397" s="293">
        <v>52800</v>
      </c>
      <c r="K397" s="293"/>
      <c r="L397" s="293">
        <f t="shared" si="22"/>
        <v>54129</v>
      </c>
      <c r="M397" s="293" t="s">
        <v>744</v>
      </c>
      <c r="N397" s="31"/>
      <c r="O397" s="31"/>
      <c r="P397" s="31"/>
      <c r="Q397" s="31"/>
      <c r="R397" s="31"/>
    </row>
    <row r="398" spans="1:18" customFormat="1" ht="15" x14ac:dyDescent="0.25">
      <c r="A398" s="293">
        <v>30</v>
      </c>
      <c r="B398" s="293" t="s">
        <v>19</v>
      </c>
      <c r="C398" s="293">
        <v>20</v>
      </c>
      <c r="D398" s="293" t="s">
        <v>712</v>
      </c>
      <c r="E398" s="293">
        <v>1</v>
      </c>
      <c r="F398" s="293">
        <v>1275</v>
      </c>
      <c r="G398" s="293">
        <v>5824</v>
      </c>
      <c r="H398" s="293">
        <v>5715</v>
      </c>
      <c r="I398" s="293">
        <f t="shared" si="21"/>
        <v>1275</v>
      </c>
      <c r="J398" s="293">
        <v>32580</v>
      </c>
      <c r="K398" s="293"/>
      <c r="L398" s="293">
        <f t="shared" si="22"/>
        <v>33855</v>
      </c>
      <c r="M398" s="293" t="s">
        <v>602</v>
      </c>
      <c r="N398" s="31"/>
      <c r="O398" s="31"/>
      <c r="P398" s="31"/>
      <c r="Q398" s="31"/>
      <c r="R398" s="31"/>
    </row>
    <row r="399" spans="1:18" customFormat="1" ht="15" x14ac:dyDescent="0.25">
      <c r="A399" s="293">
        <v>31</v>
      </c>
      <c r="B399" s="293" t="s">
        <v>32</v>
      </c>
      <c r="C399" s="293">
        <v>20</v>
      </c>
      <c r="D399" s="293" t="s">
        <v>712</v>
      </c>
      <c r="E399" s="293">
        <v>1.75</v>
      </c>
      <c r="F399" s="293">
        <v>1354</v>
      </c>
      <c r="G399" s="293">
        <v>5825</v>
      </c>
      <c r="H399" s="293">
        <v>5716</v>
      </c>
      <c r="I399" s="293">
        <f t="shared" si="21"/>
        <v>2369.5</v>
      </c>
      <c r="J399" s="293">
        <v>36600</v>
      </c>
      <c r="K399" s="293"/>
      <c r="L399" s="293">
        <f t="shared" si="22"/>
        <v>38969.5</v>
      </c>
      <c r="M399" s="293" t="s">
        <v>727</v>
      </c>
      <c r="N399" s="31"/>
      <c r="O399" s="31"/>
      <c r="P399" s="31"/>
      <c r="Q399" s="31"/>
      <c r="R399" s="31"/>
    </row>
    <row r="400" spans="1:18" customFormat="1" ht="15" x14ac:dyDescent="0.25">
      <c r="A400" s="293">
        <v>32</v>
      </c>
      <c r="B400" s="293" t="s">
        <v>7</v>
      </c>
      <c r="C400" s="293">
        <v>20</v>
      </c>
      <c r="D400" s="293" t="s">
        <v>712</v>
      </c>
      <c r="E400" s="293">
        <v>1.5</v>
      </c>
      <c r="F400" s="293">
        <v>1349</v>
      </c>
      <c r="G400" s="293">
        <v>5826</v>
      </c>
      <c r="H400" s="293">
        <v>5717</v>
      </c>
      <c r="I400" s="293">
        <f t="shared" si="21"/>
        <v>2023.5</v>
      </c>
      <c r="J400" s="293">
        <v>94000</v>
      </c>
      <c r="K400" s="293"/>
      <c r="L400" s="293">
        <f t="shared" si="22"/>
        <v>96023.5</v>
      </c>
      <c r="M400" s="293" t="s">
        <v>602</v>
      </c>
      <c r="N400" s="31"/>
      <c r="O400" s="31"/>
      <c r="P400" s="31"/>
      <c r="Q400" s="31"/>
      <c r="R400" s="31"/>
    </row>
    <row r="401" spans="1:18" customFormat="1" ht="15" x14ac:dyDescent="0.25">
      <c r="A401" s="293">
        <v>33</v>
      </c>
      <c r="B401" s="293" t="s">
        <v>75</v>
      </c>
      <c r="C401" s="293">
        <v>20</v>
      </c>
      <c r="D401" s="293" t="s">
        <v>712</v>
      </c>
      <c r="E401" s="293">
        <v>4</v>
      </c>
      <c r="F401" s="293">
        <v>1270</v>
      </c>
      <c r="G401" s="293">
        <v>5827</v>
      </c>
      <c r="H401" s="293">
        <v>5718</v>
      </c>
      <c r="I401" s="293">
        <f t="shared" si="21"/>
        <v>5080</v>
      </c>
      <c r="J401" s="293">
        <v>89640</v>
      </c>
      <c r="K401" s="293"/>
      <c r="L401" s="293">
        <f t="shared" si="22"/>
        <v>94720</v>
      </c>
      <c r="M401" s="293" t="s">
        <v>727</v>
      </c>
      <c r="N401" s="31"/>
      <c r="O401" s="31"/>
      <c r="P401" s="31"/>
      <c r="Q401" s="31"/>
      <c r="R401" s="31"/>
    </row>
    <row r="402" spans="1:18" customFormat="1" ht="15" x14ac:dyDescent="0.25">
      <c r="A402" s="293">
        <v>34</v>
      </c>
      <c r="B402" s="363" t="s">
        <v>21</v>
      </c>
      <c r="C402" s="293">
        <v>20</v>
      </c>
      <c r="D402" s="293" t="s">
        <v>720</v>
      </c>
      <c r="E402" s="293">
        <v>2.5</v>
      </c>
      <c r="F402" s="293">
        <v>1338</v>
      </c>
      <c r="G402" s="293">
        <v>5828</v>
      </c>
      <c r="H402" s="293">
        <v>5719</v>
      </c>
      <c r="I402" s="293">
        <f t="shared" si="21"/>
        <v>3345</v>
      </c>
      <c r="J402" s="293">
        <v>67200</v>
      </c>
      <c r="K402" s="293">
        <v>3000</v>
      </c>
      <c r="L402" s="293">
        <f>I402+J402+K402</f>
        <v>73545</v>
      </c>
      <c r="M402" s="363" t="s">
        <v>744</v>
      </c>
      <c r="N402" s="31"/>
      <c r="O402" s="31"/>
      <c r="P402" s="31"/>
      <c r="Q402" s="31"/>
      <c r="R402" s="31"/>
    </row>
    <row r="403" spans="1:18" customFormat="1" ht="15" x14ac:dyDescent="0.25">
      <c r="A403" s="293">
        <v>35</v>
      </c>
      <c r="B403" s="293" t="s">
        <v>22</v>
      </c>
      <c r="C403" s="293">
        <v>20</v>
      </c>
      <c r="D403" s="293" t="s">
        <v>720</v>
      </c>
      <c r="E403" s="293">
        <v>1.7</v>
      </c>
      <c r="F403" s="293">
        <v>1351</v>
      </c>
      <c r="G403" s="293">
        <v>5829</v>
      </c>
      <c r="H403" s="293">
        <v>5760</v>
      </c>
      <c r="I403" s="293">
        <f t="shared" si="21"/>
        <v>2296.6999999999998</v>
      </c>
      <c r="J403" s="293">
        <v>62600</v>
      </c>
      <c r="K403" s="293"/>
      <c r="L403" s="293">
        <f t="shared" si="22"/>
        <v>64896.7</v>
      </c>
      <c r="M403" s="293" t="s">
        <v>744</v>
      </c>
      <c r="N403" s="31"/>
      <c r="O403" s="31"/>
      <c r="P403" s="31"/>
      <c r="Q403" s="31"/>
      <c r="R403" s="31"/>
    </row>
    <row r="404" spans="1:18" customFormat="1" ht="15" x14ac:dyDescent="0.25">
      <c r="A404" s="293">
        <v>36</v>
      </c>
      <c r="B404" s="293" t="s">
        <v>77</v>
      </c>
      <c r="C404" s="293">
        <v>20</v>
      </c>
      <c r="D404" s="293" t="s">
        <v>720</v>
      </c>
      <c r="E404" s="293">
        <v>3</v>
      </c>
      <c r="F404" s="293">
        <v>1253</v>
      </c>
      <c r="G404" s="293">
        <v>5830</v>
      </c>
      <c r="H404" s="293">
        <v>5761</v>
      </c>
      <c r="I404" s="293">
        <f t="shared" si="21"/>
        <v>3759</v>
      </c>
      <c r="J404" s="293">
        <v>86500</v>
      </c>
      <c r="K404" s="293"/>
      <c r="L404" s="293">
        <f t="shared" si="22"/>
        <v>90259</v>
      </c>
      <c r="M404" s="293" t="s">
        <v>727</v>
      </c>
      <c r="N404" s="31"/>
      <c r="O404" s="31"/>
      <c r="P404" s="31"/>
      <c r="Q404" s="31"/>
      <c r="R404" s="31"/>
    </row>
    <row r="405" spans="1:18" customFormat="1" ht="15" x14ac:dyDescent="0.25">
      <c r="A405" s="293">
        <v>37</v>
      </c>
      <c r="B405" s="293" t="s">
        <v>15</v>
      </c>
      <c r="C405" s="293">
        <v>20</v>
      </c>
      <c r="D405" s="293" t="s">
        <v>721</v>
      </c>
      <c r="E405" s="293">
        <v>1</v>
      </c>
      <c r="F405" s="293">
        <v>1390</v>
      </c>
      <c r="G405" s="293">
        <v>5831</v>
      </c>
      <c r="H405" s="293">
        <v>5766</v>
      </c>
      <c r="I405" s="293">
        <f t="shared" si="21"/>
        <v>1390</v>
      </c>
      <c r="J405" s="293">
        <v>61620</v>
      </c>
      <c r="K405" s="293"/>
      <c r="L405" s="293">
        <f t="shared" si="22"/>
        <v>63010</v>
      </c>
      <c r="M405" s="293" t="s">
        <v>727</v>
      </c>
      <c r="N405" s="31"/>
      <c r="O405" s="31"/>
      <c r="P405" s="31"/>
      <c r="Q405" s="31"/>
      <c r="R405" s="31"/>
    </row>
    <row r="406" spans="1:18" customFormat="1" ht="15" x14ac:dyDescent="0.25">
      <c r="A406" s="293">
        <v>38</v>
      </c>
      <c r="B406" s="293" t="s">
        <v>17</v>
      </c>
      <c r="C406" s="293">
        <v>20</v>
      </c>
      <c r="D406" s="293" t="s">
        <v>721</v>
      </c>
      <c r="E406" s="293">
        <v>1</v>
      </c>
      <c r="F406" s="293">
        <v>1225</v>
      </c>
      <c r="G406" s="293">
        <v>5832</v>
      </c>
      <c r="H406" s="293">
        <v>5767</v>
      </c>
      <c r="I406" s="293">
        <f t="shared" si="21"/>
        <v>1225</v>
      </c>
      <c r="J406" s="293">
        <v>36720</v>
      </c>
      <c r="K406" s="293"/>
      <c r="L406" s="293">
        <f t="shared" si="22"/>
        <v>37945</v>
      </c>
      <c r="M406" s="293" t="s">
        <v>602</v>
      </c>
      <c r="N406" s="31"/>
      <c r="O406" s="31"/>
      <c r="P406" s="31"/>
      <c r="Q406" s="31"/>
      <c r="R406" s="31"/>
    </row>
    <row r="407" spans="1:18" customFormat="1" ht="15" x14ac:dyDescent="0.25">
      <c r="A407" s="293">
        <v>39</v>
      </c>
      <c r="B407" s="293" t="s">
        <v>402</v>
      </c>
      <c r="C407" s="293">
        <v>15</v>
      </c>
      <c r="D407" s="293" t="s">
        <v>721</v>
      </c>
      <c r="E407" s="293">
        <v>1.5</v>
      </c>
      <c r="F407" s="293">
        <v>996</v>
      </c>
      <c r="G407" s="293">
        <v>5833</v>
      </c>
      <c r="H407" s="293">
        <v>5768</v>
      </c>
      <c r="I407" s="293">
        <f t="shared" si="21"/>
        <v>1494</v>
      </c>
      <c r="J407" s="293">
        <v>11610</v>
      </c>
      <c r="K407" s="293"/>
      <c r="L407" s="293">
        <f t="shared" si="22"/>
        <v>13104</v>
      </c>
      <c r="M407" s="293" t="s">
        <v>602</v>
      </c>
      <c r="N407" s="31"/>
      <c r="O407" s="31"/>
      <c r="P407" s="31"/>
      <c r="Q407" s="31"/>
      <c r="R407" s="31"/>
    </row>
    <row r="408" spans="1:18" x14ac:dyDescent="0.25">
      <c r="A408" s="293">
        <v>40</v>
      </c>
      <c r="B408" s="293" t="s">
        <v>13</v>
      </c>
      <c r="C408" s="293">
        <v>20</v>
      </c>
      <c r="D408" s="293" t="s">
        <v>721</v>
      </c>
      <c r="E408" s="293">
        <v>2</v>
      </c>
      <c r="F408" s="293">
        <v>1533</v>
      </c>
      <c r="G408" s="293">
        <v>5834</v>
      </c>
      <c r="H408" s="293">
        <v>5769</v>
      </c>
      <c r="I408" s="293">
        <f t="shared" si="21"/>
        <v>3066</v>
      </c>
      <c r="J408" s="293">
        <v>49000</v>
      </c>
      <c r="K408" s="293"/>
      <c r="L408" s="293">
        <f t="shared" si="22"/>
        <v>52066</v>
      </c>
      <c r="M408" s="293" t="s">
        <v>40</v>
      </c>
    </row>
    <row r="409" spans="1:18" x14ac:dyDescent="0.25">
      <c r="A409" s="293">
        <v>41</v>
      </c>
      <c r="B409" s="293" t="s">
        <v>26</v>
      </c>
      <c r="C409" s="293">
        <v>20</v>
      </c>
      <c r="D409" s="293" t="s">
        <v>721</v>
      </c>
      <c r="E409" s="293">
        <v>3</v>
      </c>
      <c r="F409" s="293">
        <v>1460</v>
      </c>
      <c r="G409" s="293">
        <v>5835</v>
      </c>
      <c r="H409" s="293">
        <v>5770</v>
      </c>
      <c r="I409" s="293">
        <f t="shared" si="21"/>
        <v>4380</v>
      </c>
      <c r="J409" s="293">
        <v>65000</v>
      </c>
      <c r="K409" s="293"/>
      <c r="L409" s="293">
        <f t="shared" si="22"/>
        <v>69380</v>
      </c>
      <c r="M409" s="293" t="s">
        <v>40</v>
      </c>
    </row>
    <row r="410" spans="1:18" customFormat="1" ht="15" x14ac:dyDescent="0.25">
      <c r="A410" s="293">
        <v>42</v>
      </c>
      <c r="B410" s="293" t="s">
        <v>62</v>
      </c>
      <c r="C410" s="293">
        <v>20</v>
      </c>
      <c r="D410" s="293" t="s">
        <v>663</v>
      </c>
      <c r="E410" s="293">
        <v>2</v>
      </c>
      <c r="F410" s="293">
        <v>1282</v>
      </c>
      <c r="G410" s="293">
        <v>5836</v>
      </c>
      <c r="H410" s="293">
        <v>5779</v>
      </c>
      <c r="I410" s="293">
        <f t="shared" si="21"/>
        <v>2564</v>
      </c>
      <c r="J410" s="293">
        <v>25220</v>
      </c>
      <c r="K410" s="293"/>
      <c r="L410" s="293">
        <f t="shared" si="22"/>
        <v>27784</v>
      </c>
      <c r="M410" s="293" t="s">
        <v>727</v>
      </c>
      <c r="N410" s="31"/>
      <c r="O410" s="31"/>
      <c r="P410" s="31"/>
      <c r="Q410" s="31"/>
      <c r="R410" s="31"/>
    </row>
    <row r="411" spans="1:18" customFormat="1" ht="15" x14ac:dyDescent="0.25">
      <c r="A411" s="293">
        <v>43</v>
      </c>
      <c r="B411" s="293" t="s">
        <v>19</v>
      </c>
      <c r="C411" s="293">
        <v>20</v>
      </c>
      <c r="D411" s="293" t="s">
        <v>663</v>
      </c>
      <c r="E411" s="293">
        <v>1</v>
      </c>
      <c r="F411" s="293">
        <v>1255</v>
      </c>
      <c r="G411" s="293">
        <v>5837</v>
      </c>
      <c r="H411" s="293">
        <v>5780</v>
      </c>
      <c r="I411" s="293">
        <f t="shared" si="21"/>
        <v>1255</v>
      </c>
      <c r="J411" s="293">
        <v>32580</v>
      </c>
      <c r="K411" s="293"/>
      <c r="L411" s="293">
        <f t="shared" si="22"/>
        <v>33835</v>
      </c>
      <c r="M411" s="293" t="s">
        <v>602</v>
      </c>
      <c r="N411" s="31"/>
      <c r="O411" s="31"/>
      <c r="P411" s="31"/>
      <c r="Q411" s="31"/>
      <c r="R411" s="31"/>
    </row>
    <row r="412" spans="1:18" customFormat="1" ht="15" x14ac:dyDescent="0.25">
      <c r="A412" s="293">
        <v>44</v>
      </c>
      <c r="B412" s="293" t="s">
        <v>17</v>
      </c>
      <c r="C412" s="293">
        <v>24</v>
      </c>
      <c r="D412" s="293" t="s">
        <v>663</v>
      </c>
      <c r="E412" s="293">
        <v>1</v>
      </c>
      <c r="F412" s="293">
        <v>1478</v>
      </c>
      <c r="G412" s="293">
        <v>5838</v>
      </c>
      <c r="H412" s="293">
        <v>5781</v>
      </c>
      <c r="I412" s="293">
        <f t="shared" si="21"/>
        <v>1478</v>
      </c>
      <c r="J412" s="293">
        <v>44064</v>
      </c>
      <c r="K412" s="293"/>
      <c r="L412" s="293">
        <f t="shared" si="22"/>
        <v>45542</v>
      </c>
      <c r="M412" s="293" t="s">
        <v>602</v>
      </c>
      <c r="N412" s="31"/>
      <c r="O412" s="31"/>
      <c r="P412" s="31"/>
      <c r="Q412" s="31"/>
      <c r="R412" s="31"/>
    </row>
    <row r="413" spans="1:18" customFormat="1" ht="15" x14ac:dyDescent="0.25">
      <c r="A413" s="293">
        <v>45</v>
      </c>
      <c r="B413" s="293" t="s">
        <v>7</v>
      </c>
      <c r="C413" s="293">
        <v>20</v>
      </c>
      <c r="D413" s="293" t="s">
        <v>722</v>
      </c>
      <c r="E413" s="293">
        <v>1.5</v>
      </c>
      <c r="F413" s="293">
        <v>1360</v>
      </c>
      <c r="G413" s="293">
        <v>5839</v>
      </c>
      <c r="H413" s="293">
        <v>5810</v>
      </c>
      <c r="I413" s="293">
        <f t="shared" si="21"/>
        <v>2040</v>
      </c>
      <c r="J413" s="293">
        <v>92000</v>
      </c>
      <c r="K413" s="293"/>
      <c r="L413" s="293">
        <f t="shared" si="22"/>
        <v>94040</v>
      </c>
      <c r="M413" s="293" t="s">
        <v>34</v>
      </c>
      <c r="N413" s="31"/>
      <c r="O413" s="31"/>
      <c r="P413" s="31"/>
      <c r="Q413" s="31"/>
      <c r="R413" s="31"/>
    </row>
    <row r="414" spans="1:18" customFormat="1" ht="15" x14ac:dyDescent="0.25">
      <c r="A414" s="293">
        <v>46</v>
      </c>
      <c r="B414" s="293" t="s">
        <v>7</v>
      </c>
      <c r="C414" s="293">
        <v>20</v>
      </c>
      <c r="D414" s="293" t="s">
        <v>722</v>
      </c>
      <c r="E414" s="293">
        <v>1.5</v>
      </c>
      <c r="F414" s="293">
        <v>1564</v>
      </c>
      <c r="G414" s="293">
        <v>5840</v>
      </c>
      <c r="H414" s="293">
        <v>5811</v>
      </c>
      <c r="I414" s="293">
        <f t="shared" si="21"/>
        <v>2346</v>
      </c>
      <c r="J414" s="293">
        <v>92000</v>
      </c>
      <c r="K414" s="293"/>
      <c r="L414" s="293">
        <f t="shared" si="22"/>
        <v>94346</v>
      </c>
      <c r="M414" s="293" t="s">
        <v>34</v>
      </c>
      <c r="N414" s="31"/>
      <c r="O414" s="31"/>
      <c r="P414" s="31"/>
      <c r="Q414" s="31"/>
      <c r="R414" s="31"/>
    </row>
    <row r="415" spans="1:18" customFormat="1" ht="15" x14ac:dyDescent="0.25">
      <c r="A415" s="293">
        <v>47</v>
      </c>
      <c r="B415" s="293" t="s">
        <v>31</v>
      </c>
      <c r="C415" s="293">
        <v>20</v>
      </c>
      <c r="D415" s="293" t="s">
        <v>722</v>
      </c>
      <c r="E415" s="293">
        <v>1</v>
      </c>
      <c r="F415" s="293">
        <v>1333</v>
      </c>
      <c r="G415" s="293">
        <v>5842</v>
      </c>
      <c r="H415" s="293">
        <v>5812</v>
      </c>
      <c r="I415" s="293">
        <f t="shared" si="21"/>
        <v>1333</v>
      </c>
      <c r="J415" s="293">
        <v>52800</v>
      </c>
      <c r="K415" s="293"/>
      <c r="L415" s="293">
        <f t="shared" si="22"/>
        <v>54133</v>
      </c>
      <c r="M415" s="293" t="s">
        <v>744</v>
      </c>
      <c r="N415" s="31"/>
      <c r="O415" s="31"/>
      <c r="P415" s="31"/>
      <c r="Q415" s="31"/>
      <c r="R415" s="31"/>
    </row>
    <row r="416" spans="1:18" customFormat="1" ht="15" x14ac:dyDescent="0.25">
      <c r="A416" s="293">
        <v>48</v>
      </c>
      <c r="B416" s="293" t="s">
        <v>65</v>
      </c>
      <c r="C416" s="293">
        <v>20</v>
      </c>
      <c r="D416" s="293" t="s">
        <v>722</v>
      </c>
      <c r="E416" s="293">
        <v>1.75</v>
      </c>
      <c r="F416" s="293">
        <v>1007</v>
      </c>
      <c r="G416" s="293">
        <v>5843</v>
      </c>
      <c r="H416" s="293">
        <v>5813</v>
      </c>
      <c r="I416" s="293">
        <f t="shared" si="21"/>
        <v>1762.25</v>
      </c>
      <c r="J416" s="293">
        <v>53600</v>
      </c>
      <c r="K416" s="293"/>
      <c r="L416" s="293">
        <f t="shared" si="22"/>
        <v>55362.25</v>
      </c>
      <c r="M416" s="293" t="s">
        <v>727</v>
      </c>
      <c r="N416" s="31"/>
      <c r="O416" s="31"/>
      <c r="P416" s="31"/>
      <c r="Q416" s="31"/>
      <c r="R416" s="31"/>
    </row>
    <row r="417" spans="1:18" customFormat="1" ht="15" x14ac:dyDescent="0.25">
      <c r="A417" s="293">
        <v>49</v>
      </c>
      <c r="B417" s="293" t="s">
        <v>14</v>
      </c>
      <c r="C417" s="293">
        <v>20</v>
      </c>
      <c r="D417" s="293" t="s">
        <v>722</v>
      </c>
      <c r="E417" s="293">
        <v>0</v>
      </c>
      <c r="F417" s="293">
        <v>1397</v>
      </c>
      <c r="G417" s="293">
        <v>5844</v>
      </c>
      <c r="H417" s="293">
        <v>5814</v>
      </c>
      <c r="I417" s="293">
        <f t="shared" si="21"/>
        <v>0</v>
      </c>
      <c r="J417" s="293">
        <v>47880</v>
      </c>
      <c r="K417" s="293"/>
      <c r="L417" s="293">
        <f t="shared" si="22"/>
        <v>47880</v>
      </c>
      <c r="M417" s="293" t="s">
        <v>727</v>
      </c>
      <c r="N417" s="31"/>
      <c r="O417" s="31"/>
      <c r="P417" s="31"/>
      <c r="Q417" s="31"/>
      <c r="R417" s="31"/>
    </row>
    <row r="418" spans="1:18" customFormat="1" ht="15" x14ac:dyDescent="0.25">
      <c r="A418" s="293">
        <v>50</v>
      </c>
      <c r="B418" s="293" t="s">
        <v>16</v>
      </c>
      <c r="C418" s="293">
        <v>20</v>
      </c>
      <c r="D418" s="293" t="s">
        <v>723</v>
      </c>
      <c r="E418" s="293">
        <v>4</v>
      </c>
      <c r="F418" s="293">
        <v>1498</v>
      </c>
      <c r="G418" s="293">
        <v>5845</v>
      </c>
      <c r="H418" s="293">
        <v>5828</v>
      </c>
      <c r="I418" s="293">
        <f t="shared" si="21"/>
        <v>5992</v>
      </c>
      <c r="J418" s="293">
        <v>77780</v>
      </c>
      <c r="K418" s="293"/>
      <c r="L418" s="293">
        <f t="shared" si="22"/>
        <v>83772</v>
      </c>
      <c r="M418" s="293" t="s">
        <v>744</v>
      </c>
      <c r="N418" s="31"/>
      <c r="O418" s="31"/>
      <c r="P418" s="31"/>
      <c r="Q418" s="31"/>
      <c r="R418" s="31"/>
    </row>
    <row r="419" spans="1:18" customFormat="1" ht="15" x14ac:dyDescent="0.25">
      <c r="A419" s="293">
        <v>51</v>
      </c>
      <c r="B419" s="293" t="s">
        <v>26</v>
      </c>
      <c r="C419" s="293">
        <v>20</v>
      </c>
      <c r="D419" s="293" t="s">
        <v>723</v>
      </c>
      <c r="E419" s="293">
        <v>3</v>
      </c>
      <c r="F419" s="293">
        <v>1493</v>
      </c>
      <c r="G419" s="293">
        <v>5846</v>
      </c>
      <c r="H419" s="293">
        <v>5829</v>
      </c>
      <c r="I419" s="293">
        <f t="shared" si="21"/>
        <v>4479</v>
      </c>
      <c r="J419" s="293">
        <v>62440</v>
      </c>
      <c r="K419" s="293"/>
      <c r="L419" s="293">
        <f t="shared" si="22"/>
        <v>66919</v>
      </c>
      <c r="M419" s="293" t="s">
        <v>744</v>
      </c>
      <c r="N419" s="31"/>
      <c r="O419" s="31"/>
      <c r="P419" s="31"/>
      <c r="Q419" s="31"/>
      <c r="R419" s="31"/>
    </row>
    <row r="420" spans="1:18" x14ac:dyDescent="0.25">
      <c r="A420" s="293">
        <v>52</v>
      </c>
      <c r="B420" s="293" t="s">
        <v>22</v>
      </c>
      <c r="C420" s="293">
        <v>20</v>
      </c>
      <c r="D420" s="293" t="s">
        <v>723</v>
      </c>
      <c r="E420" s="293">
        <v>1.7</v>
      </c>
      <c r="F420" s="293">
        <v>1401</v>
      </c>
      <c r="G420" s="293">
        <v>5847</v>
      </c>
      <c r="H420" s="293">
        <v>5830</v>
      </c>
      <c r="I420" s="293">
        <f t="shared" si="21"/>
        <v>2381.6999999999998</v>
      </c>
      <c r="J420" s="293">
        <v>66000</v>
      </c>
      <c r="K420" s="293"/>
      <c r="L420" s="293">
        <f t="shared" si="22"/>
        <v>68381.7</v>
      </c>
      <c r="M420" s="293" t="s">
        <v>40</v>
      </c>
    </row>
    <row r="421" spans="1:18" x14ac:dyDescent="0.25">
      <c r="A421" s="293">
        <v>53</v>
      </c>
      <c r="B421" s="293" t="s">
        <v>19</v>
      </c>
      <c r="C421" s="293">
        <v>20</v>
      </c>
      <c r="D421" s="293" t="s">
        <v>723</v>
      </c>
      <c r="E421" s="293">
        <v>1</v>
      </c>
      <c r="F421" s="293">
        <v>1254</v>
      </c>
      <c r="G421" s="293">
        <v>5848</v>
      </c>
      <c r="H421" s="293">
        <v>5831</v>
      </c>
      <c r="I421" s="293">
        <f t="shared" si="21"/>
        <v>1254</v>
      </c>
      <c r="J421" s="293">
        <v>34000</v>
      </c>
      <c r="K421" s="293"/>
      <c r="L421" s="293">
        <f t="shared" si="22"/>
        <v>35254</v>
      </c>
      <c r="M421" s="293" t="s">
        <v>40</v>
      </c>
    </row>
    <row r="422" spans="1:18" customFormat="1" ht="15" x14ac:dyDescent="0.25">
      <c r="A422" s="293">
        <v>54</v>
      </c>
      <c r="B422" s="293" t="s">
        <v>14</v>
      </c>
      <c r="C422" s="293">
        <v>20</v>
      </c>
      <c r="D422" s="293" t="s">
        <v>723</v>
      </c>
      <c r="E422" s="293">
        <v>0</v>
      </c>
      <c r="F422" s="293">
        <v>1352</v>
      </c>
      <c r="G422" s="293">
        <v>5849</v>
      </c>
      <c r="H422" s="293">
        <v>5832</v>
      </c>
      <c r="I422" s="293">
        <f t="shared" si="21"/>
        <v>0</v>
      </c>
      <c r="J422" s="293">
        <v>47880</v>
      </c>
      <c r="K422" s="293"/>
      <c r="L422" s="293">
        <f t="shared" si="22"/>
        <v>47880</v>
      </c>
      <c r="M422" s="293" t="s">
        <v>727</v>
      </c>
      <c r="N422" s="31"/>
      <c r="O422" s="31"/>
      <c r="P422" s="31"/>
      <c r="Q422" s="31"/>
      <c r="R422" s="31"/>
    </row>
    <row r="423" spans="1:18" customFormat="1" ht="15" x14ac:dyDescent="0.25">
      <c r="A423" s="293">
        <v>55</v>
      </c>
      <c r="B423" s="293" t="s">
        <v>35</v>
      </c>
      <c r="C423" s="293">
        <v>15</v>
      </c>
      <c r="D423" s="293" t="s">
        <v>724</v>
      </c>
      <c r="E423" s="293">
        <v>1.5</v>
      </c>
      <c r="F423" s="293">
        <v>1036</v>
      </c>
      <c r="G423" s="293">
        <v>5850</v>
      </c>
      <c r="H423" s="293">
        <v>5833</v>
      </c>
      <c r="I423" s="293">
        <f t="shared" si="21"/>
        <v>1554</v>
      </c>
      <c r="J423" s="293">
        <v>10860</v>
      </c>
      <c r="K423" s="293"/>
      <c r="L423" s="293">
        <f t="shared" si="22"/>
        <v>12414</v>
      </c>
      <c r="M423" s="293" t="s">
        <v>602</v>
      </c>
      <c r="N423" s="31"/>
      <c r="O423" s="31"/>
      <c r="P423" s="31"/>
      <c r="Q423" s="31"/>
      <c r="R423" s="31"/>
    </row>
    <row r="424" spans="1:18" customFormat="1" ht="15" x14ac:dyDescent="0.25">
      <c r="A424" s="293">
        <v>56</v>
      </c>
      <c r="B424" s="293" t="s">
        <v>15</v>
      </c>
      <c r="C424" s="293">
        <v>20</v>
      </c>
      <c r="D424" s="293" t="s">
        <v>724</v>
      </c>
      <c r="E424" s="293">
        <v>1</v>
      </c>
      <c r="F424" s="293">
        <v>1343</v>
      </c>
      <c r="G424" s="293">
        <v>5851</v>
      </c>
      <c r="H424" s="293">
        <v>5834</v>
      </c>
      <c r="I424" s="293">
        <f t="shared" si="21"/>
        <v>1343</v>
      </c>
      <c r="J424" s="293">
        <v>61620</v>
      </c>
      <c r="K424" s="293"/>
      <c r="L424" s="293">
        <f t="shared" si="22"/>
        <v>62963</v>
      </c>
      <c r="M424" s="293" t="s">
        <v>727</v>
      </c>
      <c r="N424" s="31"/>
      <c r="O424" s="31"/>
      <c r="P424" s="31"/>
      <c r="Q424" s="31"/>
      <c r="R424" s="31"/>
    </row>
    <row r="425" spans="1:18" customFormat="1" ht="15" x14ac:dyDescent="0.25">
      <c r="A425" s="293">
        <v>57</v>
      </c>
      <c r="B425" s="293" t="s">
        <v>18</v>
      </c>
      <c r="C425" s="293">
        <v>20</v>
      </c>
      <c r="D425" s="293" t="s">
        <v>724</v>
      </c>
      <c r="E425" s="293">
        <v>7</v>
      </c>
      <c r="F425" s="293">
        <v>1449</v>
      </c>
      <c r="G425" s="293">
        <v>5852</v>
      </c>
      <c r="H425" s="293">
        <v>5835</v>
      </c>
      <c r="I425" s="293">
        <f t="shared" si="21"/>
        <v>10143</v>
      </c>
      <c r="J425" s="293">
        <v>120680</v>
      </c>
      <c r="K425" s="293"/>
      <c r="L425" s="293">
        <f t="shared" si="22"/>
        <v>130823</v>
      </c>
      <c r="M425" s="293" t="s">
        <v>602</v>
      </c>
      <c r="N425" s="31"/>
      <c r="O425" s="31"/>
      <c r="P425" s="31"/>
      <c r="Q425" s="31"/>
      <c r="R425" s="31"/>
    </row>
    <row r="426" spans="1:18" customFormat="1" ht="15" x14ac:dyDescent="0.25">
      <c r="A426" s="293">
        <v>58</v>
      </c>
      <c r="B426" s="293" t="s">
        <v>7</v>
      </c>
      <c r="C426" s="293">
        <v>20</v>
      </c>
      <c r="D426" s="295" t="s">
        <v>725</v>
      </c>
      <c r="E426" s="293">
        <v>1.5</v>
      </c>
      <c r="F426" s="293">
        <v>1475</v>
      </c>
      <c r="G426" s="293">
        <v>5853</v>
      </c>
      <c r="H426" s="293">
        <v>5846</v>
      </c>
      <c r="I426" s="293">
        <f t="shared" si="21"/>
        <v>2212.5</v>
      </c>
      <c r="J426" s="293">
        <v>94000</v>
      </c>
      <c r="K426" s="293"/>
      <c r="L426" s="295">
        <f t="shared" si="22"/>
        <v>96212.5</v>
      </c>
      <c r="M426" s="293" t="s">
        <v>602</v>
      </c>
      <c r="N426" s="31"/>
      <c r="O426" s="31"/>
      <c r="P426" s="31"/>
      <c r="Q426" s="31"/>
      <c r="R426" s="31"/>
    </row>
    <row r="427" spans="1:18" x14ac:dyDescent="0.25">
      <c r="A427" s="293">
        <v>59</v>
      </c>
      <c r="B427" s="293" t="s">
        <v>15</v>
      </c>
      <c r="C427" s="293">
        <v>20</v>
      </c>
      <c r="D427" s="293" t="s">
        <v>725</v>
      </c>
      <c r="E427" s="293">
        <v>1</v>
      </c>
      <c r="F427" s="293">
        <v>1338</v>
      </c>
      <c r="G427" s="293">
        <v>5854</v>
      </c>
      <c r="H427" s="293">
        <v>5847</v>
      </c>
      <c r="I427" s="293">
        <f t="shared" si="21"/>
        <v>1338</v>
      </c>
      <c r="J427" s="293">
        <v>62300</v>
      </c>
      <c r="K427" s="293"/>
      <c r="L427" s="293">
        <f t="shared" si="22"/>
        <v>63638</v>
      </c>
      <c r="M427" s="293" t="s">
        <v>40</v>
      </c>
    </row>
    <row r="428" spans="1:18" x14ac:dyDescent="0.25">
      <c r="A428" s="293">
        <v>60</v>
      </c>
      <c r="B428" s="293" t="s">
        <v>13</v>
      </c>
      <c r="C428" s="293">
        <v>20</v>
      </c>
      <c r="D428" s="293" t="s">
        <v>725</v>
      </c>
      <c r="E428" s="293">
        <v>2</v>
      </c>
      <c r="F428" s="293">
        <v>1556</v>
      </c>
      <c r="G428" s="293">
        <v>5855</v>
      </c>
      <c r="H428" s="293">
        <v>5848</v>
      </c>
      <c r="I428" s="293">
        <f t="shared" si="21"/>
        <v>3112</v>
      </c>
      <c r="J428" s="293">
        <v>49500</v>
      </c>
      <c r="K428" s="293"/>
      <c r="L428" s="293">
        <f t="shared" si="22"/>
        <v>52612</v>
      </c>
      <c r="M428" s="293" t="s">
        <v>40</v>
      </c>
    </row>
    <row r="429" spans="1:18" customFormat="1" ht="15" x14ac:dyDescent="0.25">
      <c r="A429" s="293">
        <v>61</v>
      </c>
      <c r="B429" s="293" t="s">
        <v>33</v>
      </c>
      <c r="C429" s="293">
        <v>20</v>
      </c>
      <c r="D429" s="293" t="s">
        <v>725</v>
      </c>
      <c r="E429" s="293">
        <v>2</v>
      </c>
      <c r="F429" s="293">
        <v>1308</v>
      </c>
      <c r="G429" s="293">
        <v>5856</v>
      </c>
      <c r="H429" s="293">
        <v>5849</v>
      </c>
      <c r="I429" s="293">
        <f t="shared" si="21"/>
        <v>2616</v>
      </c>
      <c r="J429" s="293">
        <v>20280</v>
      </c>
      <c r="K429" s="293"/>
      <c r="L429" s="293">
        <f t="shared" si="22"/>
        <v>22896</v>
      </c>
      <c r="M429" s="293" t="s">
        <v>727</v>
      </c>
      <c r="N429" s="31"/>
      <c r="O429" s="31"/>
      <c r="P429" s="31"/>
      <c r="Q429" s="31"/>
      <c r="R429" s="31"/>
    </row>
    <row r="430" spans="1:18" customFormat="1" ht="15" x14ac:dyDescent="0.25">
      <c r="A430" s="293">
        <v>62</v>
      </c>
      <c r="B430" s="293" t="s">
        <v>16</v>
      </c>
      <c r="C430" s="293">
        <v>20</v>
      </c>
      <c r="D430" s="293" t="s">
        <v>725</v>
      </c>
      <c r="E430" s="293">
        <v>3.5</v>
      </c>
      <c r="F430" s="293">
        <v>1457</v>
      </c>
      <c r="G430" s="293">
        <v>5857</v>
      </c>
      <c r="H430" s="293">
        <v>5860</v>
      </c>
      <c r="I430" s="293">
        <f t="shared" si="21"/>
        <v>5099.5</v>
      </c>
      <c r="J430" s="293">
        <v>77780</v>
      </c>
      <c r="K430" s="293"/>
      <c r="L430" s="293">
        <f t="shared" si="22"/>
        <v>82879.5</v>
      </c>
      <c r="M430" s="293" t="s">
        <v>744</v>
      </c>
      <c r="N430" s="31"/>
      <c r="O430" s="31"/>
      <c r="P430" s="31"/>
      <c r="Q430" s="31"/>
      <c r="R430" s="31"/>
    </row>
    <row r="431" spans="1:18" customFormat="1" ht="15" x14ac:dyDescent="0.25">
      <c r="A431" s="293">
        <v>63</v>
      </c>
      <c r="B431" s="293" t="s">
        <v>17</v>
      </c>
      <c r="C431" s="293">
        <v>20</v>
      </c>
      <c r="D431" s="293" t="s">
        <v>725</v>
      </c>
      <c r="E431" s="293">
        <v>1</v>
      </c>
      <c r="F431" s="293">
        <v>1345</v>
      </c>
      <c r="G431" s="293">
        <v>5858</v>
      </c>
      <c r="H431" s="293">
        <v>5861</v>
      </c>
      <c r="I431" s="293">
        <f t="shared" si="21"/>
        <v>1345</v>
      </c>
      <c r="J431" s="293">
        <v>36720</v>
      </c>
      <c r="K431" s="293"/>
      <c r="L431" s="293">
        <f t="shared" si="22"/>
        <v>38065</v>
      </c>
      <c r="M431" s="293" t="s">
        <v>602</v>
      </c>
      <c r="N431" s="31"/>
      <c r="O431" s="31"/>
      <c r="P431" s="31"/>
      <c r="Q431" s="31"/>
      <c r="R431" s="31"/>
    </row>
    <row r="432" spans="1:18" x14ac:dyDescent="0.25">
      <c r="A432" s="293">
        <v>64</v>
      </c>
      <c r="B432" s="293" t="s">
        <v>62</v>
      </c>
      <c r="C432" s="293">
        <v>20</v>
      </c>
      <c r="D432" s="293" t="s">
        <v>725</v>
      </c>
      <c r="E432" s="293">
        <v>2</v>
      </c>
      <c r="F432" s="293">
        <v>1272</v>
      </c>
      <c r="G432" s="293">
        <v>5859</v>
      </c>
      <c r="H432" s="293">
        <v>5862</v>
      </c>
      <c r="I432" s="293">
        <f t="shared" si="21"/>
        <v>2544</v>
      </c>
      <c r="J432" s="293">
        <v>25000</v>
      </c>
      <c r="K432" s="293"/>
      <c r="L432" s="293">
        <f t="shared" si="22"/>
        <v>27544</v>
      </c>
      <c r="M432" s="293" t="s">
        <v>40</v>
      </c>
    </row>
    <row r="433" spans="1:18" x14ac:dyDescent="0.25">
      <c r="A433" s="293">
        <v>65</v>
      </c>
      <c r="B433" s="293" t="s">
        <v>31</v>
      </c>
      <c r="C433" s="293">
        <v>20</v>
      </c>
      <c r="D433" s="293" t="s">
        <v>726</v>
      </c>
      <c r="E433" s="293">
        <v>1</v>
      </c>
      <c r="F433" s="293">
        <v>1327</v>
      </c>
      <c r="G433" s="293">
        <v>5860</v>
      </c>
      <c r="H433" s="293">
        <v>5864</v>
      </c>
      <c r="I433" s="293">
        <f t="shared" si="21"/>
        <v>1327</v>
      </c>
      <c r="J433" s="293">
        <v>54000</v>
      </c>
      <c r="K433" s="293"/>
      <c r="L433" s="293">
        <f t="shared" si="22"/>
        <v>55327</v>
      </c>
      <c r="M433" s="293" t="s">
        <v>40</v>
      </c>
    </row>
    <row r="434" spans="1:18" customFormat="1" ht="15" x14ac:dyDescent="0.25">
      <c r="A434" s="293">
        <v>66</v>
      </c>
      <c r="B434" s="293" t="s">
        <v>14</v>
      </c>
      <c r="C434" s="293">
        <v>20</v>
      </c>
      <c r="D434" s="293" t="s">
        <v>726</v>
      </c>
      <c r="E434" s="293">
        <v>0</v>
      </c>
      <c r="F434" s="293">
        <v>1376</v>
      </c>
      <c r="G434" s="293">
        <v>5861</v>
      </c>
      <c r="H434" s="293">
        <v>5865</v>
      </c>
      <c r="I434" s="293">
        <f t="shared" si="21"/>
        <v>0</v>
      </c>
      <c r="J434" s="293">
        <v>47880</v>
      </c>
      <c r="K434" s="293"/>
      <c r="L434" s="293">
        <f t="shared" ref="L434:L444" si="23">I434+J434</f>
        <v>47880</v>
      </c>
      <c r="M434" s="293" t="s">
        <v>727</v>
      </c>
      <c r="N434" s="31"/>
      <c r="O434" s="31"/>
      <c r="P434" s="31"/>
      <c r="Q434" s="31"/>
      <c r="R434" s="31"/>
    </row>
    <row r="435" spans="1:18" customFormat="1" ht="15" x14ac:dyDescent="0.25">
      <c r="A435" s="293">
        <v>67</v>
      </c>
      <c r="B435" s="293" t="s">
        <v>19</v>
      </c>
      <c r="C435" s="293">
        <v>20</v>
      </c>
      <c r="D435" s="293" t="s">
        <v>726</v>
      </c>
      <c r="E435" s="293">
        <v>1</v>
      </c>
      <c r="F435" s="293">
        <v>1312</v>
      </c>
      <c r="G435" s="293">
        <v>5862</v>
      </c>
      <c r="H435" s="293">
        <v>5868</v>
      </c>
      <c r="I435" s="293">
        <f t="shared" si="21"/>
        <v>1312</v>
      </c>
      <c r="J435" s="293">
        <v>32580</v>
      </c>
      <c r="K435" s="293"/>
      <c r="L435" s="293">
        <f t="shared" si="23"/>
        <v>33892</v>
      </c>
      <c r="M435" s="293" t="s">
        <v>602</v>
      </c>
      <c r="N435" s="31"/>
      <c r="O435" s="31"/>
      <c r="P435" s="31"/>
      <c r="Q435" s="31"/>
      <c r="R435" s="31"/>
    </row>
    <row r="436" spans="1:18" customFormat="1" ht="15" x14ac:dyDescent="0.25">
      <c r="A436" s="293">
        <v>68</v>
      </c>
      <c r="B436" s="293" t="s">
        <v>15</v>
      </c>
      <c r="C436" s="293">
        <v>20</v>
      </c>
      <c r="D436" s="293" t="s">
        <v>726</v>
      </c>
      <c r="E436" s="293">
        <v>1</v>
      </c>
      <c r="F436" s="293">
        <v>1331</v>
      </c>
      <c r="G436" s="293">
        <v>5863</v>
      </c>
      <c r="H436" s="293">
        <v>5867</v>
      </c>
      <c r="I436" s="293">
        <f t="shared" si="21"/>
        <v>1331</v>
      </c>
      <c r="J436" s="293">
        <v>61620</v>
      </c>
      <c r="K436" s="293"/>
      <c r="L436" s="293">
        <f t="shared" si="23"/>
        <v>62951</v>
      </c>
      <c r="M436" s="293" t="s">
        <v>727</v>
      </c>
      <c r="N436" s="31"/>
      <c r="O436" s="31"/>
      <c r="P436" s="31"/>
      <c r="Q436" s="31"/>
      <c r="R436" s="31"/>
    </row>
    <row r="437" spans="1:18" x14ac:dyDescent="0.25">
      <c r="A437" s="293">
        <v>69</v>
      </c>
      <c r="B437" s="293" t="s">
        <v>12</v>
      </c>
      <c r="C437" s="293">
        <v>15</v>
      </c>
      <c r="D437" s="293" t="s">
        <v>729</v>
      </c>
      <c r="E437" s="293">
        <v>1</v>
      </c>
      <c r="F437" s="293">
        <v>850</v>
      </c>
      <c r="G437" s="293">
        <v>5864</v>
      </c>
      <c r="H437" s="293">
        <v>5880</v>
      </c>
      <c r="I437" s="293">
        <f t="shared" si="21"/>
        <v>850</v>
      </c>
      <c r="J437" s="293">
        <v>11338</v>
      </c>
      <c r="K437" s="293"/>
      <c r="L437" s="293">
        <f t="shared" si="23"/>
        <v>12188</v>
      </c>
      <c r="M437" s="293" t="s">
        <v>40</v>
      </c>
    </row>
    <row r="438" spans="1:18" x14ac:dyDescent="0.25">
      <c r="A438" s="293">
        <v>70</v>
      </c>
      <c r="B438" s="293" t="s">
        <v>18</v>
      </c>
      <c r="C438" s="293">
        <v>20</v>
      </c>
      <c r="D438" s="293" t="s">
        <v>731</v>
      </c>
      <c r="E438" s="293">
        <v>7</v>
      </c>
      <c r="F438" s="293">
        <v>1331</v>
      </c>
      <c r="G438" s="293">
        <v>5865</v>
      </c>
      <c r="H438" s="293">
        <v>5881</v>
      </c>
      <c r="I438" s="293">
        <f t="shared" si="21"/>
        <v>9317</v>
      </c>
      <c r="J438" s="293">
        <v>125000</v>
      </c>
      <c r="K438" s="293"/>
      <c r="L438" s="293">
        <f t="shared" si="23"/>
        <v>134317</v>
      </c>
      <c r="M438" s="293" t="s">
        <v>40</v>
      </c>
    </row>
    <row r="439" spans="1:18" x14ac:dyDescent="0.25">
      <c r="A439" s="293">
        <v>71</v>
      </c>
      <c r="B439" s="293" t="s">
        <v>26</v>
      </c>
      <c r="C439" s="293">
        <v>20</v>
      </c>
      <c r="D439" s="293" t="s">
        <v>730</v>
      </c>
      <c r="E439" s="293">
        <v>3</v>
      </c>
      <c r="F439" s="293">
        <v>1394</v>
      </c>
      <c r="G439" s="293">
        <v>5866</v>
      </c>
      <c r="H439" s="293">
        <v>5884</v>
      </c>
      <c r="I439" s="293">
        <f t="shared" si="21"/>
        <v>4182</v>
      </c>
      <c r="J439" s="293">
        <v>65000</v>
      </c>
      <c r="K439" s="293"/>
      <c r="L439" s="293">
        <f t="shared" si="23"/>
        <v>69182</v>
      </c>
      <c r="M439" s="293" t="s">
        <v>40</v>
      </c>
    </row>
    <row r="440" spans="1:18" x14ac:dyDescent="0.25">
      <c r="A440" s="293">
        <v>72</v>
      </c>
      <c r="B440" s="293" t="s">
        <v>7</v>
      </c>
      <c r="C440" s="293">
        <v>20</v>
      </c>
      <c r="D440" s="295" t="s">
        <v>732</v>
      </c>
      <c r="E440" s="293">
        <v>1.5</v>
      </c>
      <c r="F440" s="293">
        <v>1490</v>
      </c>
      <c r="G440" s="293">
        <v>5867</v>
      </c>
      <c r="H440" s="293">
        <v>5893</v>
      </c>
      <c r="I440" s="293">
        <f t="shared" si="21"/>
        <v>2235</v>
      </c>
      <c r="J440" s="293">
        <v>94000</v>
      </c>
      <c r="K440" s="293"/>
      <c r="L440" s="295">
        <f t="shared" si="23"/>
        <v>96235</v>
      </c>
      <c r="M440" s="293" t="s">
        <v>602</v>
      </c>
    </row>
    <row r="441" spans="1:18" x14ac:dyDescent="0.25">
      <c r="A441" s="293">
        <v>73</v>
      </c>
      <c r="B441" s="293" t="s">
        <v>35</v>
      </c>
      <c r="C441" s="293">
        <v>9</v>
      </c>
      <c r="D441" s="293" t="s">
        <v>732</v>
      </c>
      <c r="E441" s="293">
        <v>1.5</v>
      </c>
      <c r="F441" s="293">
        <v>591</v>
      </c>
      <c r="G441" s="293">
        <v>5868</v>
      </c>
      <c r="H441" s="293">
        <v>5894</v>
      </c>
      <c r="I441" s="293">
        <f t="shared" si="21"/>
        <v>886.5</v>
      </c>
      <c r="J441" s="293">
        <v>9000</v>
      </c>
      <c r="K441" s="293"/>
      <c r="L441" s="293">
        <f t="shared" si="23"/>
        <v>9886.5</v>
      </c>
      <c r="M441" s="293" t="s">
        <v>34</v>
      </c>
    </row>
    <row r="442" spans="1:18" x14ac:dyDescent="0.25">
      <c r="A442" s="293">
        <v>74</v>
      </c>
      <c r="B442" s="293" t="s">
        <v>33</v>
      </c>
      <c r="C442" s="293">
        <v>15</v>
      </c>
      <c r="D442" s="293" t="s">
        <v>732</v>
      </c>
      <c r="E442" s="293">
        <v>2</v>
      </c>
      <c r="F442" s="293">
        <v>1041</v>
      </c>
      <c r="G442" s="293">
        <v>5869</v>
      </c>
      <c r="H442" s="293">
        <v>5895</v>
      </c>
      <c r="I442" s="293">
        <f t="shared" ref="I442:I444" si="24">E442*F442</f>
        <v>2082</v>
      </c>
      <c r="J442" s="293">
        <v>17000</v>
      </c>
      <c r="K442" s="293"/>
      <c r="L442" s="293">
        <f t="shared" si="23"/>
        <v>19082</v>
      </c>
      <c r="M442" s="293" t="s">
        <v>727</v>
      </c>
    </row>
    <row r="443" spans="1:18" x14ac:dyDescent="0.25">
      <c r="A443" s="293">
        <v>75</v>
      </c>
      <c r="B443" s="293" t="s">
        <v>62</v>
      </c>
      <c r="C443" s="293">
        <v>15</v>
      </c>
      <c r="D443" s="293" t="s">
        <v>732</v>
      </c>
      <c r="E443" s="293">
        <v>2</v>
      </c>
      <c r="F443" s="293">
        <v>983</v>
      </c>
      <c r="G443" s="293">
        <v>5870</v>
      </c>
      <c r="H443" s="293">
        <v>5896</v>
      </c>
      <c r="I443" s="293">
        <f t="shared" si="24"/>
        <v>1966</v>
      </c>
      <c r="J443" s="293">
        <v>20500</v>
      </c>
      <c r="K443" s="293"/>
      <c r="L443" s="293">
        <f t="shared" si="23"/>
        <v>22466</v>
      </c>
      <c r="M443" s="293" t="s">
        <v>727</v>
      </c>
    </row>
    <row r="444" spans="1:18" x14ac:dyDescent="0.25">
      <c r="A444" s="293">
        <v>76</v>
      </c>
      <c r="B444" s="293" t="s">
        <v>32</v>
      </c>
      <c r="C444" s="293">
        <v>20</v>
      </c>
      <c r="D444" s="293" t="s">
        <v>732</v>
      </c>
      <c r="E444" s="293">
        <v>1.75</v>
      </c>
      <c r="F444" s="293">
        <v>1592</v>
      </c>
      <c r="G444" s="293">
        <v>5871</v>
      </c>
      <c r="H444" s="293">
        <v>5897</v>
      </c>
      <c r="I444" s="293">
        <f t="shared" si="24"/>
        <v>2786</v>
      </c>
      <c r="J444" s="293">
        <v>36600</v>
      </c>
      <c r="K444" s="293"/>
      <c r="L444" s="293">
        <f t="shared" si="23"/>
        <v>39386</v>
      </c>
      <c r="M444" s="293" t="s">
        <v>727</v>
      </c>
    </row>
    <row r="445" spans="1:18" x14ac:dyDescent="0.25">
      <c r="A445" s="293">
        <v>77</v>
      </c>
      <c r="B445" s="293" t="s">
        <v>402</v>
      </c>
      <c r="C445" s="293">
        <v>9</v>
      </c>
      <c r="D445" s="293" t="s">
        <v>732</v>
      </c>
      <c r="E445" s="293">
        <v>1.5</v>
      </c>
      <c r="F445" s="293">
        <v>562</v>
      </c>
      <c r="G445" s="293">
        <v>5872</v>
      </c>
      <c r="H445" s="293">
        <v>5898</v>
      </c>
      <c r="I445" s="293">
        <f t="shared" ref="I445" si="25">E445*F445</f>
        <v>843</v>
      </c>
      <c r="J445" s="293">
        <v>10000</v>
      </c>
      <c r="K445" s="293"/>
      <c r="L445" s="293">
        <f t="shared" ref="L445" si="26">I445+J445</f>
        <v>10843</v>
      </c>
      <c r="M445" s="293" t="s">
        <v>34</v>
      </c>
    </row>
    <row r="446" spans="1:18" x14ac:dyDescent="0.25">
      <c r="A446" s="248"/>
      <c r="B446" s="298">
        <v>42248</v>
      </c>
      <c r="C446" s="248"/>
      <c r="D446" s="248"/>
      <c r="E446" s="248"/>
      <c r="F446" s="248"/>
      <c r="G446" s="248"/>
      <c r="H446" s="248"/>
      <c r="I446" s="248"/>
      <c r="J446" s="248"/>
      <c r="K446" s="248"/>
      <c r="L446" s="248">
        <f>SUM(L369:L445)</f>
        <v>4542088.45</v>
      </c>
      <c r="M446" s="248">
        <f>L446*4.2%</f>
        <v>190767.71490000002</v>
      </c>
    </row>
    <row r="447" spans="1:18" ht="45" x14ac:dyDescent="0.25">
      <c r="A447" s="291" t="s">
        <v>640</v>
      </c>
      <c r="B447" s="291" t="s">
        <v>0</v>
      </c>
      <c r="C447" s="291" t="s">
        <v>426</v>
      </c>
      <c r="D447" s="291" t="s">
        <v>341</v>
      </c>
      <c r="E447" s="291" t="s">
        <v>345</v>
      </c>
      <c r="F447" s="291" t="s">
        <v>342</v>
      </c>
      <c r="G447" s="291" t="s">
        <v>348</v>
      </c>
      <c r="H447" s="292" t="s">
        <v>343</v>
      </c>
      <c r="I447" s="291" t="s">
        <v>272</v>
      </c>
      <c r="J447" s="291" t="s">
        <v>800</v>
      </c>
      <c r="K447" s="291" t="s">
        <v>598</v>
      </c>
      <c r="L447" s="311" t="s">
        <v>599</v>
      </c>
      <c r="M447" s="291" t="s">
        <v>6</v>
      </c>
    </row>
    <row r="448" spans="1:18" x14ac:dyDescent="0.25">
      <c r="A448" s="293">
        <v>1</v>
      </c>
      <c r="B448" s="293" t="s">
        <v>14</v>
      </c>
      <c r="C448" s="293">
        <v>20</v>
      </c>
      <c r="D448" s="293" t="s">
        <v>740</v>
      </c>
      <c r="E448" s="293">
        <v>0</v>
      </c>
      <c r="F448" s="293">
        <v>1486</v>
      </c>
      <c r="G448" s="293">
        <v>5913</v>
      </c>
      <c r="H448" s="293">
        <v>5903</v>
      </c>
      <c r="I448" s="293">
        <f t="shared" ref="I448:I455" si="27">E448*F448</f>
        <v>0</v>
      </c>
      <c r="J448" s="293">
        <v>47880</v>
      </c>
      <c r="K448" s="293"/>
      <c r="L448" s="312">
        <f>I448+J448</f>
        <v>47880</v>
      </c>
      <c r="M448" s="293" t="s">
        <v>727</v>
      </c>
    </row>
    <row r="449" spans="1:13" x14ac:dyDescent="0.25">
      <c r="A449" s="293">
        <v>2</v>
      </c>
      <c r="B449" s="293" t="s">
        <v>21</v>
      </c>
      <c r="C449" s="293">
        <v>20</v>
      </c>
      <c r="D449" s="293" t="s">
        <v>740</v>
      </c>
      <c r="E449" s="293">
        <v>2.5</v>
      </c>
      <c r="F449" s="293">
        <v>1662</v>
      </c>
      <c r="G449" s="293">
        <v>5880</v>
      </c>
      <c r="H449" s="293">
        <v>5904</v>
      </c>
      <c r="I449" s="293">
        <f t="shared" si="27"/>
        <v>4155</v>
      </c>
      <c r="J449" s="293">
        <v>73000</v>
      </c>
      <c r="K449" s="293">
        <v>3000</v>
      </c>
      <c r="L449" s="312">
        <f>I449+J449+K449</f>
        <v>80155</v>
      </c>
      <c r="M449" s="293" t="s">
        <v>40</v>
      </c>
    </row>
    <row r="450" spans="1:13" x14ac:dyDescent="0.25">
      <c r="A450" s="293">
        <v>3</v>
      </c>
      <c r="B450" s="293" t="s">
        <v>35</v>
      </c>
      <c r="C450" s="293">
        <v>9</v>
      </c>
      <c r="D450" s="293" t="s">
        <v>741</v>
      </c>
      <c r="E450" s="293">
        <v>1.5</v>
      </c>
      <c r="F450" s="293">
        <v>545</v>
      </c>
      <c r="G450" s="293">
        <v>5922</v>
      </c>
      <c r="H450" s="293">
        <v>5920</v>
      </c>
      <c r="I450" s="293">
        <f t="shared" si="27"/>
        <v>817.5</v>
      </c>
      <c r="J450" s="293">
        <v>9000</v>
      </c>
      <c r="K450" s="293"/>
      <c r="L450" s="330">
        <f t="shared" ref="L450:L517" si="28">I450+J450</f>
        <v>9817.5</v>
      </c>
      <c r="M450" s="293" t="s">
        <v>40</v>
      </c>
    </row>
    <row r="451" spans="1:13" x14ac:dyDescent="0.25">
      <c r="A451" s="293">
        <v>4</v>
      </c>
      <c r="B451" s="293" t="s">
        <v>673</v>
      </c>
      <c r="C451" s="293">
        <v>20</v>
      </c>
      <c r="D451" s="293" t="s">
        <v>741</v>
      </c>
      <c r="E451" s="293">
        <v>4</v>
      </c>
      <c r="F451" s="293">
        <v>1464</v>
      </c>
      <c r="G451" s="293">
        <v>5918</v>
      </c>
      <c r="H451" s="293">
        <v>5921</v>
      </c>
      <c r="I451" s="293">
        <f t="shared" si="27"/>
        <v>5856</v>
      </c>
      <c r="J451" s="293">
        <v>80000</v>
      </c>
      <c r="K451" s="293"/>
      <c r="L451" s="312">
        <f t="shared" si="28"/>
        <v>85856</v>
      </c>
      <c r="M451" s="293" t="s">
        <v>40</v>
      </c>
    </row>
    <row r="452" spans="1:13" x14ac:dyDescent="0.25">
      <c r="A452" s="293">
        <v>5</v>
      </c>
      <c r="B452" s="293" t="s">
        <v>26</v>
      </c>
      <c r="C452" s="293">
        <v>20</v>
      </c>
      <c r="D452" s="293" t="s">
        <v>742</v>
      </c>
      <c r="E452" s="293">
        <v>3</v>
      </c>
      <c r="F452" s="293">
        <v>1365</v>
      </c>
      <c r="G452" s="294">
        <v>5919</v>
      </c>
      <c r="H452" s="293">
        <v>5922</v>
      </c>
      <c r="I452" s="293">
        <f t="shared" si="27"/>
        <v>4095</v>
      </c>
      <c r="J452" s="293">
        <v>62440</v>
      </c>
      <c r="K452" s="293"/>
      <c r="L452" s="312">
        <f t="shared" si="28"/>
        <v>66535</v>
      </c>
      <c r="M452" s="293" t="s">
        <v>744</v>
      </c>
    </row>
    <row r="453" spans="1:13" x14ac:dyDescent="0.25">
      <c r="A453" s="293">
        <v>6</v>
      </c>
      <c r="B453" s="293" t="s">
        <v>7</v>
      </c>
      <c r="C453" s="293">
        <v>20</v>
      </c>
      <c r="D453" s="295" t="s">
        <v>743</v>
      </c>
      <c r="E453" s="293">
        <v>1.5</v>
      </c>
      <c r="F453" s="293">
        <v>1437</v>
      </c>
      <c r="G453" s="293">
        <v>5921</v>
      </c>
      <c r="H453" s="293">
        <v>5929</v>
      </c>
      <c r="I453" s="293">
        <f t="shared" si="27"/>
        <v>2155.5</v>
      </c>
      <c r="J453" s="293">
        <v>92000</v>
      </c>
      <c r="K453" s="293"/>
      <c r="L453" s="331">
        <f t="shared" si="28"/>
        <v>94155.5</v>
      </c>
      <c r="M453" s="293" t="s">
        <v>602</v>
      </c>
    </row>
    <row r="454" spans="1:13" x14ac:dyDescent="0.25">
      <c r="A454" s="293">
        <v>7</v>
      </c>
      <c r="B454" s="293" t="s">
        <v>7</v>
      </c>
      <c r="C454" s="293">
        <v>20</v>
      </c>
      <c r="D454" s="295" t="s">
        <v>743</v>
      </c>
      <c r="E454" s="293">
        <v>1.5</v>
      </c>
      <c r="F454" s="293">
        <v>1380</v>
      </c>
      <c r="G454" s="293">
        <v>5920</v>
      </c>
      <c r="H454" s="293">
        <v>5930</v>
      </c>
      <c r="I454" s="293">
        <f t="shared" si="27"/>
        <v>2070</v>
      </c>
      <c r="J454" s="293">
        <v>92000</v>
      </c>
      <c r="K454" s="293"/>
      <c r="L454" s="318">
        <f t="shared" si="28"/>
        <v>94070</v>
      </c>
      <c r="M454" s="293" t="s">
        <v>602</v>
      </c>
    </row>
    <row r="455" spans="1:13" x14ac:dyDescent="0.25">
      <c r="A455" s="293">
        <v>8</v>
      </c>
      <c r="B455" s="293" t="s">
        <v>39</v>
      </c>
      <c r="C455" s="293">
        <v>20</v>
      </c>
      <c r="D455" s="294" t="s">
        <v>743</v>
      </c>
      <c r="E455" s="293">
        <v>1</v>
      </c>
      <c r="F455" s="293">
        <v>1425</v>
      </c>
      <c r="G455" s="293">
        <v>5923</v>
      </c>
      <c r="H455" s="293">
        <v>5931</v>
      </c>
      <c r="I455" s="293">
        <f t="shared" si="27"/>
        <v>1425</v>
      </c>
      <c r="J455" s="293">
        <v>68000</v>
      </c>
      <c r="K455" s="293"/>
      <c r="L455" s="312">
        <f t="shared" si="28"/>
        <v>69425</v>
      </c>
      <c r="M455" s="293" t="s">
        <v>40</v>
      </c>
    </row>
    <row r="456" spans="1:13" x14ac:dyDescent="0.25">
      <c r="A456" s="293">
        <v>9</v>
      </c>
      <c r="B456" s="293" t="s">
        <v>14</v>
      </c>
      <c r="C456" s="293">
        <v>20</v>
      </c>
      <c r="D456" s="293" t="s">
        <v>746</v>
      </c>
      <c r="E456" s="293">
        <v>0</v>
      </c>
      <c r="F456" s="293">
        <v>1277</v>
      </c>
      <c r="G456" s="293">
        <v>5924</v>
      </c>
      <c r="H456" s="293">
        <v>5936</v>
      </c>
      <c r="I456" s="293">
        <f t="shared" ref="I456:I518" si="29">E456*F456</f>
        <v>0</v>
      </c>
      <c r="J456" s="293">
        <v>50000</v>
      </c>
      <c r="K456" s="293"/>
      <c r="L456" s="312">
        <f t="shared" si="28"/>
        <v>50000</v>
      </c>
      <c r="M456" s="293" t="s">
        <v>40</v>
      </c>
    </row>
    <row r="457" spans="1:13" x14ac:dyDescent="0.25">
      <c r="A457" s="293">
        <v>10</v>
      </c>
      <c r="B457" s="293" t="s">
        <v>22</v>
      </c>
      <c r="C457" s="293">
        <v>20</v>
      </c>
      <c r="D457" s="293" t="s">
        <v>746</v>
      </c>
      <c r="E457" s="293">
        <v>1.7</v>
      </c>
      <c r="F457" s="293">
        <v>1504</v>
      </c>
      <c r="G457" s="293">
        <v>5925</v>
      </c>
      <c r="H457" s="293">
        <v>5937</v>
      </c>
      <c r="I457" s="293">
        <f t="shared" ref="I457:I459" si="30">E457*F457</f>
        <v>2556.7999999999997</v>
      </c>
      <c r="J457" s="293">
        <v>66000</v>
      </c>
      <c r="K457" s="293"/>
      <c r="L457" s="312">
        <f t="shared" ref="L457:L459" si="31">I457+J457</f>
        <v>68556.800000000003</v>
      </c>
      <c r="M457" s="293" t="s">
        <v>40</v>
      </c>
    </row>
    <row r="458" spans="1:13" x14ac:dyDescent="0.25">
      <c r="A458" s="293">
        <v>11</v>
      </c>
      <c r="B458" s="293" t="s">
        <v>62</v>
      </c>
      <c r="C458" s="293">
        <v>20</v>
      </c>
      <c r="D458" s="293" t="s">
        <v>746</v>
      </c>
      <c r="E458" s="293">
        <v>2</v>
      </c>
      <c r="F458" s="293">
        <v>1265</v>
      </c>
      <c r="G458" s="293">
        <v>5926</v>
      </c>
      <c r="H458" s="293">
        <v>5938</v>
      </c>
      <c r="I458" s="293">
        <f t="shared" si="30"/>
        <v>2530</v>
      </c>
      <c r="J458" s="293">
        <v>25000</v>
      </c>
      <c r="K458" s="293"/>
      <c r="L458" s="312">
        <f t="shared" si="31"/>
        <v>27530</v>
      </c>
      <c r="M458" s="293" t="s">
        <v>40</v>
      </c>
    </row>
    <row r="459" spans="1:13" x14ac:dyDescent="0.25">
      <c r="A459" s="293">
        <v>12</v>
      </c>
      <c r="B459" s="293" t="s">
        <v>13</v>
      </c>
      <c r="C459" s="293">
        <v>20</v>
      </c>
      <c r="D459" s="293" t="s">
        <v>743</v>
      </c>
      <c r="E459" s="293">
        <v>2</v>
      </c>
      <c r="F459" s="293">
        <v>1523</v>
      </c>
      <c r="G459" s="293">
        <v>5931</v>
      </c>
      <c r="H459" s="293">
        <v>5939</v>
      </c>
      <c r="I459" s="293">
        <f t="shared" si="30"/>
        <v>3046</v>
      </c>
      <c r="J459" s="293">
        <v>49500</v>
      </c>
      <c r="K459" s="293"/>
      <c r="L459" s="312">
        <f t="shared" si="31"/>
        <v>52546</v>
      </c>
      <c r="M459" s="293" t="s">
        <v>40</v>
      </c>
    </row>
    <row r="460" spans="1:13" x14ac:dyDescent="0.25">
      <c r="A460" s="293">
        <v>13</v>
      </c>
      <c r="B460" s="293" t="s">
        <v>75</v>
      </c>
      <c r="C460" s="293">
        <v>20</v>
      </c>
      <c r="D460" s="293" t="s">
        <v>746</v>
      </c>
      <c r="E460" s="293">
        <v>4</v>
      </c>
      <c r="F460" s="293">
        <v>1412</v>
      </c>
      <c r="G460" s="293">
        <v>5927</v>
      </c>
      <c r="H460" s="293">
        <v>5953</v>
      </c>
      <c r="I460" s="293">
        <f t="shared" si="29"/>
        <v>5648</v>
      </c>
      <c r="J460" s="293">
        <v>89640</v>
      </c>
      <c r="K460" s="293"/>
      <c r="L460" s="312">
        <f t="shared" si="28"/>
        <v>95288</v>
      </c>
      <c r="M460" s="293" t="s">
        <v>727</v>
      </c>
    </row>
    <row r="461" spans="1:13" x14ac:dyDescent="0.25">
      <c r="A461" s="293">
        <v>14</v>
      </c>
      <c r="B461" s="293" t="s">
        <v>15</v>
      </c>
      <c r="C461" s="293">
        <v>20</v>
      </c>
      <c r="D461" s="293" t="s">
        <v>747</v>
      </c>
      <c r="E461" s="293">
        <v>1</v>
      </c>
      <c r="F461" s="293">
        <v>1491</v>
      </c>
      <c r="G461" s="293">
        <v>5928</v>
      </c>
      <c r="H461" s="293">
        <v>5954</v>
      </c>
      <c r="I461" s="293">
        <f t="shared" si="29"/>
        <v>1491</v>
      </c>
      <c r="J461" s="293">
        <v>61620</v>
      </c>
      <c r="K461" s="293"/>
      <c r="L461" s="312">
        <f t="shared" si="28"/>
        <v>63111</v>
      </c>
      <c r="M461" s="293" t="s">
        <v>727</v>
      </c>
    </row>
    <row r="462" spans="1:13" x14ac:dyDescent="0.25">
      <c r="A462" s="293">
        <v>15</v>
      </c>
      <c r="B462" s="293" t="s">
        <v>7</v>
      </c>
      <c r="C462" s="293">
        <v>20</v>
      </c>
      <c r="D462" s="295" t="s">
        <v>747</v>
      </c>
      <c r="E462" s="293">
        <v>1.5</v>
      </c>
      <c r="F462" s="293">
        <v>1365</v>
      </c>
      <c r="G462" s="293">
        <v>5929</v>
      </c>
      <c r="H462" s="293">
        <v>5955</v>
      </c>
      <c r="I462" s="293">
        <f t="shared" ref="I462" si="32">E462*F462</f>
        <v>2047.5</v>
      </c>
      <c r="J462" s="293">
        <v>94000</v>
      </c>
      <c r="K462" s="293"/>
      <c r="L462" s="331">
        <f t="shared" ref="L462" si="33">I462+J462</f>
        <v>96047.5</v>
      </c>
      <c r="M462" s="293" t="s">
        <v>602</v>
      </c>
    </row>
    <row r="463" spans="1:13" x14ac:dyDescent="0.25">
      <c r="A463" s="293">
        <v>16</v>
      </c>
      <c r="B463" s="293" t="s">
        <v>14</v>
      </c>
      <c r="C463" s="293">
        <v>20</v>
      </c>
      <c r="D463" s="293" t="s">
        <v>747</v>
      </c>
      <c r="E463" s="293">
        <v>0</v>
      </c>
      <c r="F463" s="293">
        <v>1353</v>
      </c>
      <c r="G463" s="293">
        <v>5930</v>
      </c>
      <c r="H463" s="293">
        <v>5956</v>
      </c>
      <c r="I463" s="293">
        <f t="shared" si="29"/>
        <v>0</v>
      </c>
      <c r="J463" s="293">
        <v>47880</v>
      </c>
      <c r="K463" s="293"/>
      <c r="L463" s="312">
        <f t="shared" si="28"/>
        <v>47880</v>
      </c>
      <c r="M463" s="293" t="s">
        <v>727</v>
      </c>
    </row>
    <row r="464" spans="1:13" x14ac:dyDescent="0.25">
      <c r="A464" s="293">
        <v>17</v>
      </c>
      <c r="B464" s="293" t="s">
        <v>17</v>
      </c>
      <c r="C464" s="293">
        <v>20</v>
      </c>
      <c r="D464" s="293" t="s">
        <v>748</v>
      </c>
      <c r="E464" s="293">
        <v>1</v>
      </c>
      <c r="F464" s="293">
        <v>1279</v>
      </c>
      <c r="G464" s="293">
        <v>5958</v>
      </c>
      <c r="H464" s="293">
        <v>5974</v>
      </c>
      <c r="I464" s="293">
        <f t="shared" si="29"/>
        <v>1279</v>
      </c>
      <c r="J464" s="293">
        <v>39000</v>
      </c>
      <c r="K464" s="293"/>
      <c r="L464" s="312">
        <f t="shared" si="28"/>
        <v>40279</v>
      </c>
      <c r="M464" s="293" t="s">
        <v>40</v>
      </c>
    </row>
    <row r="465" spans="1:13" x14ac:dyDescent="0.25">
      <c r="A465" s="293">
        <v>18</v>
      </c>
      <c r="B465" s="293" t="s">
        <v>673</v>
      </c>
      <c r="C465" s="293">
        <v>20</v>
      </c>
      <c r="D465" s="293" t="s">
        <v>749</v>
      </c>
      <c r="E465" s="293">
        <v>4</v>
      </c>
      <c r="F465" s="293">
        <v>1526</v>
      </c>
      <c r="G465" s="293">
        <v>5959</v>
      </c>
      <c r="H465" s="293">
        <v>5975</v>
      </c>
      <c r="I465" s="293">
        <f t="shared" si="29"/>
        <v>6104</v>
      </c>
      <c r="J465" s="293">
        <v>77780</v>
      </c>
      <c r="K465" s="293"/>
      <c r="L465" s="312">
        <f t="shared" si="28"/>
        <v>83884</v>
      </c>
      <c r="M465" s="293" t="s">
        <v>744</v>
      </c>
    </row>
    <row r="466" spans="1:13" x14ac:dyDescent="0.25">
      <c r="A466" s="293">
        <v>19</v>
      </c>
      <c r="B466" s="293" t="s">
        <v>19</v>
      </c>
      <c r="C466" s="293">
        <v>20</v>
      </c>
      <c r="D466" s="293" t="s">
        <v>749</v>
      </c>
      <c r="E466" s="293">
        <v>1</v>
      </c>
      <c r="F466" s="293">
        <v>1349</v>
      </c>
      <c r="G466" s="293">
        <v>5960</v>
      </c>
      <c r="H466" s="293">
        <v>5976</v>
      </c>
      <c r="I466" s="293">
        <f t="shared" si="29"/>
        <v>1349</v>
      </c>
      <c r="J466" s="293">
        <v>32580</v>
      </c>
      <c r="K466" s="293"/>
      <c r="L466" s="312">
        <f t="shared" si="28"/>
        <v>33929</v>
      </c>
      <c r="M466" s="293" t="s">
        <v>602</v>
      </c>
    </row>
    <row r="467" spans="1:13" x14ac:dyDescent="0.25">
      <c r="A467" s="293">
        <v>20</v>
      </c>
      <c r="B467" s="293" t="s">
        <v>33</v>
      </c>
      <c r="C467" s="293">
        <v>20</v>
      </c>
      <c r="D467" s="293" t="s">
        <v>749</v>
      </c>
      <c r="E467" s="293">
        <v>2</v>
      </c>
      <c r="F467" s="293">
        <v>1355</v>
      </c>
      <c r="G467" s="293">
        <v>5961</v>
      </c>
      <c r="H467" s="293">
        <v>5977</v>
      </c>
      <c r="I467" s="293">
        <f t="shared" si="29"/>
        <v>2710</v>
      </c>
      <c r="J467" s="293">
        <v>20000</v>
      </c>
      <c r="K467" s="293"/>
      <c r="L467" s="312">
        <f t="shared" si="28"/>
        <v>22710</v>
      </c>
      <c r="M467" s="293" t="s">
        <v>40</v>
      </c>
    </row>
    <row r="468" spans="1:13" x14ac:dyDescent="0.25">
      <c r="A468" s="293">
        <v>21</v>
      </c>
      <c r="B468" s="293" t="s">
        <v>26</v>
      </c>
      <c r="C468" s="293">
        <v>20</v>
      </c>
      <c r="D468" s="293" t="s">
        <v>750</v>
      </c>
      <c r="E468" s="293">
        <v>3</v>
      </c>
      <c r="F468" s="293">
        <v>1478</v>
      </c>
      <c r="G468" s="293">
        <v>5962</v>
      </c>
      <c r="H468" s="293">
        <v>5978</v>
      </c>
      <c r="I468" s="293">
        <f t="shared" si="29"/>
        <v>4434</v>
      </c>
      <c r="J468" s="293">
        <v>65000</v>
      </c>
      <c r="K468" s="293"/>
      <c r="L468" s="312">
        <f t="shared" si="28"/>
        <v>69434</v>
      </c>
      <c r="M468" s="293" t="s">
        <v>40</v>
      </c>
    </row>
    <row r="469" spans="1:13" x14ac:dyDescent="0.25">
      <c r="A469" s="293">
        <v>22</v>
      </c>
      <c r="B469" s="293" t="s">
        <v>18</v>
      </c>
      <c r="C469" s="293">
        <v>20</v>
      </c>
      <c r="D469" s="293" t="s">
        <v>750</v>
      </c>
      <c r="E469" s="293">
        <v>7</v>
      </c>
      <c r="F469" s="293">
        <v>1358</v>
      </c>
      <c r="G469" s="293">
        <v>5963</v>
      </c>
      <c r="H469" s="293">
        <v>5979</v>
      </c>
      <c r="I469" s="293">
        <f t="shared" si="29"/>
        <v>9506</v>
      </c>
      <c r="J469" s="293">
        <v>120680</v>
      </c>
      <c r="K469" s="293"/>
      <c r="L469" s="312">
        <f t="shared" si="28"/>
        <v>130186</v>
      </c>
      <c r="M469" s="293" t="s">
        <v>602</v>
      </c>
    </row>
    <row r="470" spans="1:13" x14ac:dyDescent="0.25">
      <c r="A470" s="293">
        <v>23</v>
      </c>
      <c r="B470" s="293" t="s">
        <v>14</v>
      </c>
      <c r="C470" s="293">
        <v>20</v>
      </c>
      <c r="D470" s="293" t="s">
        <v>750</v>
      </c>
      <c r="E470" s="293">
        <v>0</v>
      </c>
      <c r="F470" s="293">
        <v>1442</v>
      </c>
      <c r="G470" s="293">
        <v>5964</v>
      </c>
      <c r="H470" s="293">
        <v>5980</v>
      </c>
      <c r="I470" s="293">
        <f t="shared" si="29"/>
        <v>0</v>
      </c>
      <c r="J470" s="293">
        <v>50000</v>
      </c>
      <c r="K470" s="293"/>
      <c r="L470" s="312">
        <f t="shared" si="28"/>
        <v>50000</v>
      </c>
      <c r="M470" s="293" t="s">
        <v>40</v>
      </c>
    </row>
    <row r="471" spans="1:13" x14ac:dyDescent="0.25">
      <c r="A471" s="293">
        <v>24</v>
      </c>
      <c r="B471" s="293" t="s">
        <v>62</v>
      </c>
      <c r="C471" s="293">
        <v>20</v>
      </c>
      <c r="D471" s="293" t="s">
        <v>750</v>
      </c>
      <c r="E471" s="293">
        <v>2</v>
      </c>
      <c r="F471" s="293">
        <v>1270</v>
      </c>
      <c r="G471" s="293">
        <v>5965</v>
      </c>
      <c r="H471" s="293">
        <v>5981</v>
      </c>
      <c r="I471" s="293">
        <f t="shared" si="29"/>
        <v>2540</v>
      </c>
      <c r="J471" s="293">
        <v>25220</v>
      </c>
      <c r="K471" s="293"/>
      <c r="L471" s="312">
        <f t="shared" si="28"/>
        <v>27760</v>
      </c>
      <c r="M471" s="293" t="s">
        <v>727</v>
      </c>
    </row>
    <row r="472" spans="1:13" x14ac:dyDescent="0.25">
      <c r="A472" s="293">
        <v>25</v>
      </c>
      <c r="B472" s="293" t="s">
        <v>35</v>
      </c>
      <c r="C472" s="293">
        <v>15</v>
      </c>
      <c r="D472" s="293" t="s">
        <v>751</v>
      </c>
      <c r="E472" s="293">
        <v>1.5</v>
      </c>
      <c r="F472" s="293">
        <v>951</v>
      </c>
      <c r="G472" s="293">
        <v>5973</v>
      </c>
      <c r="H472" s="293">
        <v>6005</v>
      </c>
      <c r="I472" s="293">
        <f t="shared" si="29"/>
        <v>1426.5</v>
      </c>
      <c r="J472" s="293">
        <v>10860</v>
      </c>
      <c r="K472" s="293"/>
      <c r="L472" s="330">
        <f t="shared" si="28"/>
        <v>12286.5</v>
      </c>
      <c r="M472" s="293" t="s">
        <v>602</v>
      </c>
    </row>
    <row r="473" spans="1:13" x14ac:dyDescent="0.25">
      <c r="A473" s="293">
        <v>26</v>
      </c>
      <c r="B473" s="293" t="s">
        <v>31</v>
      </c>
      <c r="C473" s="293">
        <v>20</v>
      </c>
      <c r="D473" s="293" t="s">
        <v>752</v>
      </c>
      <c r="E473" s="293">
        <v>1</v>
      </c>
      <c r="F473" s="293">
        <v>1390</v>
      </c>
      <c r="G473" s="293">
        <v>5974</v>
      </c>
      <c r="H473" s="293">
        <v>6006</v>
      </c>
      <c r="I473" s="293">
        <f t="shared" si="29"/>
        <v>1390</v>
      </c>
      <c r="J473" s="293">
        <v>54000</v>
      </c>
      <c r="K473" s="293"/>
      <c r="L473" s="312">
        <f t="shared" si="28"/>
        <v>55390</v>
      </c>
      <c r="M473" s="293" t="s">
        <v>40</v>
      </c>
    </row>
    <row r="474" spans="1:13" x14ac:dyDescent="0.25">
      <c r="A474" s="293">
        <v>27</v>
      </c>
      <c r="B474" s="293" t="s">
        <v>65</v>
      </c>
      <c r="C474" s="293">
        <v>15</v>
      </c>
      <c r="D474" s="293" t="s">
        <v>753</v>
      </c>
      <c r="E474" s="293">
        <v>1.75</v>
      </c>
      <c r="F474" s="293">
        <v>1000</v>
      </c>
      <c r="G474" s="293">
        <v>5975</v>
      </c>
      <c r="H474" s="293">
        <v>6007</v>
      </c>
      <c r="I474" s="293">
        <f t="shared" si="29"/>
        <v>1750</v>
      </c>
      <c r="J474" s="293">
        <v>43500</v>
      </c>
      <c r="K474" s="293"/>
      <c r="L474" s="312">
        <f t="shared" si="28"/>
        <v>45250</v>
      </c>
      <c r="M474" s="293" t="s">
        <v>40</v>
      </c>
    </row>
    <row r="475" spans="1:13" x14ac:dyDescent="0.25">
      <c r="A475" s="293">
        <v>28</v>
      </c>
      <c r="B475" s="293" t="s">
        <v>12</v>
      </c>
      <c r="C475" s="293">
        <v>15</v>
      </c>
      <c r="D475" s="293" t="s">
        <v>754</v>
      </c>
      <c r="E475" s="293">
        <v>1</v>
      </c>
      <c r="F475" s="293">
        <v>945</v>
      </c>
      <c r="G475" s="293">
        <v>5976</v>
      </c>
      <c r="H475" s="293">
        <v>6008</v>
      </c>
      <c r="I475" s="293">
        <f t="shared" ref="I475:I476" si="34">E475*F475</f>
        <v>945</v>
      </c>
      <c r="J475" s="293">
        <v>11190</v>
      </c>
      <c r="K475" s="293"/>
      <c r="L475" s="312">
        <f t="shared" si="28"/>
        <v>12135</v>
      </c>
      <c r="M475" s="293" t="s">
        <v>602</v>
      </c>
    </row>
    <row r="476" spans="1:13" x14ac:dyDescent="0.25">
      <c r="A476" s="293">
        <v>29</v>
      </c>
      <c r="B476" s="293" t="s">
        <v>19</v>
      </c>
      <c r="C476" s="293">
        <v>20</v>
      </c>
      <c r="D476" s="293" t="s">
        <v>754</v>
      </c>
      <c r="E476" s="293">
        <v>1</v>
      </c>
      <c r="F476" s="293">
        <v>1316</v>
      </c>
      <c r="G476" s="293">
        <v>5977</v>
      </c>
      <c r="H476" s="293">
        <v>6009</v>
      </c>
      <c r="I476" s="293">
        <f t="shared" si="34"/>
        <v>1316</v>
      </c>
      <c r="J476" s="293">
        <v>32580</v>
      </c>
      <c r="K476" s="293"/>
      <c r="L476" s="312">
        <f t="shared" ref="L476" si="35">I476+J476</f>
        <v>33896</v>
      </c>
      <c r="M476" s="293" t="s">
        <v>656</v>
      </c>
    </row>
    <row r="477" spans="1:13" x14ac:dyDescent="0.25">
      <c r="A477" s="293">
        <v>30</v>
      </c>
      <c r="B477" s="293" t="s">
        <v>32</v>
      </c>
      <c r="C477" s="293">
        <v>20</v>
      </c>
      <c r="D477" s="293" t="s">
        <v>754</v>
      </c>
      <c r="E477" s="293">
        <v>1.75</v>
      </c>
      <c r="F477" s="293">
        <v>1374</v>
      </c>
      <c r="G477" s="293">
        <v>5978</v>
      </c>
      <c r="H477" s="293">
        <v>6010</v>
      </c>
      <c r="I477" s="293">
        <f t="shared" si="29"/>
        <v>2404.5</v>
      </c>
      <c r="J477" s="293">
        <v>38000</v>
      </c>
      <c r="K477" s="293"/>
      <c r="L477" s="330">
        <f t="shared" si="28"/>
        <v>40404.5</v>
      </c>
      <c r="M477" s="293" t="s">
        <v>40</v>
      </c>
    </row>
    <row r="478" spans="1:13" x14ac:dyDescent="0.25">
      <c r="A478" s="293">
        <v>31</v>
      </c>
      <c r="B478" s="293" t="s">
        <v>21</v>
      </c>
      <c r="C478" s="293">
        <v>20</v>
      </c>
      <c r="D478" s="293" t="s">
        <v>754</v>
      </c>
      <c r="E478" s="293">
        <v>2.5</v>
      </c>
      <c r="F478" s="293">
        <v>1567</v>
      </c>
      <c r="G478" s="293">
        <v>5979</v>
      </c>
      <c r="H478" s="293">
        <v>6011</v>
      </c>
      <c r="I478" s="293">
        <f t="shared" ref="I478" si="36">E478*F478</f>
        <v>3917.5</v>
      </c>
      <c r="J478" s="293">
        <v>73000</v>
      </c>
      <c r="K478" s="293">
        <v>3000</v>
      </c>
      <c r="L478" s="330">
        <f>I478+J478+K478</f>
        <v>79917.5</v>
      </c>
      <c r="M478" s="293" t="s">
        <v>40</v>
      </c>
    </row>
    <row r="479" spans="1:13" x14ac:dyDescent="0.25">
      <c r="A479" s="293">
        <v>32</v>
      </c>
      <c r="B479" s="293" t="s">
        <v>402</v>
      </c>
      <c r="C479" s="293">
        <v>15</v>
      </c>
      <c r="D479" s="293" t="s">
        <v>754</v>
      </c>
      <c r="E479" s="293">
        <v>1.5</v>
      </c>
      <c r="F479" s="293">
        <v>1000</v>
      </c>
      <c r="G479" s="293">
        <v>5980</v>
      </c>
      <c r="H479" s="293">
        <v>6012</v>
      </c>
      <c r="I479" s="293">
        <f t="shared" si="29"/>
        <v>1500</v>
      </c>
      <c r="J479" s="293">
        <v>11963</v>
      </c>
      <c r="K479" s="293"/>
      <c r="L479" s="312">
        <f t="shared" si="28"/>
        <v>13463</v>
      </c>
      <c r="M479" s="293" t="s">
        <v>40</v>
      </c>
    </row>
    <row r="480" spans="1:13" x14ac:dyDescent="0.25">
      <c r="A480" s="293">
        <v>33</v>
      </c>
      <c r="B480" s="293" t="s">
        <v>7</v>
      </c>
      <c r="C480" s="293">
        <v>20</v>
      </c>
      <c r="D480" s="295" t="s">
        <v>755</v>
      </c>
      <c r="E480" s="293">
        <v>1.5</v>
      </c>
      <c r="F480" s="293">
        <v>1479</v>
      </c>
      <c r="G480" s="293">
        <v>6075</v>
      </c>
      <c r="H480" s="293">
        <v>6018</v>
      </c>
      <c r="I480" s="293">
        <f t="shared" si="29"/>
        <v>2218.5</v>
      </c>
      <c r="J480" s="295">
        <v>94000</v>
      </c>
      <c r="K480" s="293"/>
      <c r="L480" s="330">
        <f t="shared" si="28"/>
        <v>96218.5</v>
      </c>
      <c r="M480" s="293" t="s">
        <v>602</v>
      </c>
    </row>
    <row r="481" spans="1:13" x14ac:dyDescent="0.25">
      <c r="A481" s="293">
        <v>34</v>
      </c>
      <c r="B481" s="293" t="s">
        <v>14</v>
      </c>
      <c r="C481" s="293">
        <v>20</v>
      </c>
      <c r="D481" s="294" t="s">
        <v>755</v>
      </c>
      <c r="E481" s="293">
        <v>0</v>
      </c>
      <c r="F481" s="293">
        <v>1406</v>
      </c>
      <c r="G481" s="293">
        <v>6077</v>
      </c>
      <c r="H481" s="293">
        <v>6019</v>
      </c>
      <c r="I481" s="293">
        <f t="shared" si="29"/>
        <v>0</v>
      </c>
      <c r="J481" s="293">
        <v>47880</v>
      </c>
      <c r="K481" s="293"/>
      <c r="L481" s="312">
        <f t="shared" si="28"/>
        <v>47880</v>
      </c>
      <c r="M481" s="293" t="s">
        <v>727</v>
      </c>
    </row>
    <row r="482" spans="1:13" x14ac:dyDescent="0.25">
      <c r="A482" s="293">
        <v>35</v>
      </c>
      <c r="B482" s="293" t="s">
        <v>22</v>
      </c>
      <c r="C482" s="293">
        <v>20</v>
      </c>
      <c r="D482" s="293" t="s">
        <v>756</v>
      </c>
      <c r="E482" s="293">
        <v>1.7</v>
      </c>
      <c r="F482" s="293">
        <v>1467</v>
      </c>
      <c r="G482" s="293">
        <v>6078</v>
      </c>
      <c r="H482" s="293">
        <v>6032</v>
      </c>
      <c r="I482" s="293">
        <f t="shared" si="29"/>
        <v>2493.9</v>
      </c>
      <c r="J482" s="293">
        <v>66000</v>
      </c>
      <c r="K482" s="293"/>
      <c r="L482" s="330">
        <f t="shared" si="28"/>
        <v>68493.899999999994</v>
      </c>
      <c r="M482" s="293" t="s">
        <v>40</v>
      </c>
    </row>
    <row r="483" spans="1:13" x14ac:dyDescent="0.25">
      <c r="A483" s="293">
        <v>36</v>
      </c>
      <c r="B483" s="293" t="s">
        <v>19</v>
      </c>
      <c r="C483" s="293">
        <v>20</v>
      </c>
      <c r="D483" s="293" t="s">
        <v>756</v>
      </c>
      <c r="E483" s="293">
        <v>1</v>
      </c>
      <c r="F483" s="293">
        <v>1281</v>
      </c>
      <c r="G483" s="293">
        <v>6081</v>
      </c>
      <c r="H483" s="293">
        <v>6033</v>
      </c>
      <c r="I483" s="293">
        <f t="shared" si="29"/>
        <v>1281</v>
      </c>
      <c r="J483" s="293">
        <v>34000</v>
      </c>
      <c r="K483" s="293"/>
      <c r="L483" s="312">
        <f t="shared" si="28"/>
        <v>35281</v>
      </c>
      <c r="M483" s="293" t="s">
        <v>40</v>
      </c>
    </row>
    <row r="484" spans="1:13" x14ac:dyDescent="0.25">
      <c r="A484" s="293">
        <v>37</v>
      </c>
      <c r="B484" s="293" t="s">
        <v>673</v>
      </c>
      <c r="C484" s="293">
        <v>20</v>
      </c>
      <c r="D484" s="293" t="s">
        <v>757</v>
      </c>
      <c r="E484" s="293">
        <v>4</v>
      </c>
      <c r="F484" s="293">
        <v>1521</v>
      </c>
      <c r="G484" s="293">
        <v>6082</v>
      </c>
      <c r="H484" s="293">
        <v>6057</v>
      </c>
      <c r="I484" s="293">
        <f t="shared" si="29"/>
        <v>6084</v>
      </c>
      <c r="J484" s="293">
        <v>77780</v>
      </c>
      <c r="K484" s="293"/>
      <c r="L484" s="312">
        <f t="shared" si="28"/>
        <v>83864</v>
      </c>
      <c r="M484" s="293" t="s">
        <v>744</v>
      </c>
    </row>
    <row r="485" spans="1:13" x14ac:dyDescent="0.25">
      <c r="A485" s="293">
        <v>38</v>
      </c>
      <c r="B485" s="293" t="s">
        <v>7</v>
      </c>
      <c r="C485" s="293">
        <v>20</v>
      </c>
      <c r="D485" s="293" t="s">
        <v>758</v>
      </c>
      <c r="E485" s="293">
        <v>1.5</v>
      </c>
      <c r="F485" s="293">
        <v>1400</v>
      </c>
      <c r="G485" s="293">
        <v>6083</v>
      </c>
      <c r="H485" s="293">
        <v>6058</v>
      </c>
      <c r="I485" s="293">
        <f t="shared" si="29"/>
        <v>2100</v>
      </c>
      <c r="J485" s="293">
        <v>92000</v>
      </c>
      <c r="K485" s="293"/>
      <c r="L485" s="312">
        <f t="shared" si="28"/>
        <v>94100</v>
      </c>
      <c r="M485" s="293" t="s">
        <v>602</v>
      </c>
    </row>
    <row r="486" spans="1:13" x14ac:dyDescent="0.25">
      <c r="A486" s="293">
        <v>39</v>
      </c>
      <c r="B486" s="293" t="s">
        <v>7</v>
      </c>
      <c r="C486" s="293">
        <v>20</v>
      </c>
      <c r="D486" s="293" t="s">
        <v>758</v>
      </c>
      <c r="E486" s="293">
        <v>1.5</v>
      </c>
      <c r="F486" s="293">
        <v>1646</v>
      </c>
      <c r="G486" s="293">
        <v>6084</v>
      </c>
      <c r="H486" s="293">
        <v>6059</v>
      </c>
      <c r="I486" s="293">
        <f t="shared" si="29"/>
        <v>2469</v>
      </c>
      <c r="J486" s="293">
        <v>92000</v>
      </c>
      <c r="K486" s="293"/>
      <c r="L486" s="312">
        <f t="shared" si="28"/>
        <v>94469</v>
      </c>
      <c r="M486" s="293" t="s">
        <v>602</v>
      </c>
    </row>
    <row r="487" spans="1:13" x14ac:dyDescent="0.25">
      <c r="A487" s="293">
        <v>40</v>
      </c>
      <c r="B487" s="293" t="s">
        <v>12</v>
      </c>
      <c r="C487" s="293">
        <v>15</v>
      </c>
      <c r="D487" s="293" t="s">
        <v>759</v>
      </c>
      <c r="E487" s="293">
        <v>1</v>
      </c>
      <c r="F487" s="293">
        <v>939</v>
      </c>
      <c r="G487" s="293">
        <v>6085</v>
      </c>
      <c r="H487" s="293">
        <v>6060</v>
      </c>
      <c r="I487" s="293">
        <f t="shared" si="29"/>
        <v>939</v>
      </c>
      <c r="J487" s="293">
        <v>11338</v>
      </c>
      <c r="K487" s="293"/>
      <c r="L487" s="312">
        <f t="shared" si="28"/>
        <v>12277</v>
      </c>
      <c r="M487" s="293" t="s">
        <v>40</v>
      </c>
    </row>
    <row r="488" spans="1:13" x14ac:dyDescent="0.25">
      <c r="A488" s="293">
        <v>41</v>
      </c>
      <c r="B488" s="293" t="s">
        <v>15</v>
      </c>
      <c r="C488" s="293">
        <v>20</v>
      </c>
      <c r="D488" s="293" t="s">
        <v>759</v>
      </c>
      <c r="E488" s="293">
        <v>1</v>
      </c>
      <c r="F488" s="293">
        <v>1399</v>
      </c>
      <c r="G488" s="293">
        <v>6086</v>
      </c>
      <c r="H488" s="293">
        <v>6061</v>
      </c>
      <c r="I488" s="293">
        <f t="shared" si="29"/>
        <v>1399</v>
      </c>
      <c r="J488" s="293">
        <v>61620</v>
      </c>
      <c r="K488" s="293"/>
      <c r="L488" s="312">
        <f t="shared" si="28"/>
        <v>63019</v>
      </c>
      <c r="M488" s="293" t="s">
        <v>727</v>
      </c>
    </row>
    <row r="489" spans="1:13" x14ac:dyDescent="0.25">
      <c r="A489" s="293">
        <v>42</v>
      </c>
      <c r="B489" s="293" t="s">
        <v>19</v>
      </c>
      <c r="C489" s="293">
        <v>20</v>
      </c>
      <c r="D489" s="293" t="s">
        <v>759</v>
      </c>
      <c r="E489" s="293">
        <v>1</v>
      </c>
      <c r="F489" s="293">
        <v>1254</v>
      </c>
      <c r="G489" s="293">
        <v>6087</v>
      </c>
      <c r="H489" s="293">
        <v>6063</v>
      </c>
      <c r="I489" s="293">
        <f t="shared" si="29"/>
        <v>1254</v>
      </c>
      <c r="J489" s="293">
        <v>32580</v>
      </c>
      <c r="K489" s="293"/>
      <c r="L489" s="312">
        <f t="shared" si="28"/>
        <v>33834</v>
      </c>
      <c r="M489" s="293" t="s">
        <v>602</v>
      </c>
    </row>
    <row r="490" spans="1:13" x14ac:dyDescent="0.25">
      <c r="A490" s="293">
        <v>43</v>
      </c>
      <c r="B490" s="293" t="s">
        <v>18</v>
      </c>
      <c r="C490" s="293">
        <v>20</v>
      </c>
      <c r="D490" s="293" t="s">
        <v>759</v>
      </c>
      <c r="E490" s="293">
        <v>7</v>
      </c>
      <c r="F490" s="293">
        <v>1364</v>
      </c>
      <c r="G490" s="293">
        <v>6088</v>
      </c>
      <c r="H490" s="293">
        <v>6065</v>
      </c>
      <c r="I490" s="293">
        <f t="shared" si="29"/>
        <v>9548</v>
      </c>
      <c r="J490" s="293">
        <v>125000</v>
      </c>
      <c r="K490" s="293"/>
      <c r="L490" s="312">
        <f t="shared" si="28"/>
        <v>134548</v>
      </c>
      <c r="M490" s="293" t="s">
        <v>40</v>
      </c>
    </row>
    <row r="491" spans="1:13" x14ac:dyDescent="0.25">
      <c r="A491" s="293">
        <v>44</v>
      </c>
      <c r="B491" s="293" t="s">
        <v>26</v>
      </c>
      <c r="C491" s="293">
        <v>20</v>
      </c>
      <c r="D491" s="293" t="s">
        <v>760</v>
      </c>
      <c r="E491" s="293">
        <v>3</v>
      </c>
      <c r="F491" s="293">
        <v>1430</v>
      </c>
      <c r="G491" s="293">
        <v>6089</v>
      </c>
      <c r="H491" s="293">
        <v>6066</v>
      </c>
      <c r="I491" s="293">
        <f t="shared" ref="I491" si="37">E491*F491</f>
        <v>4290</v>
      </c>
      <c r="J491" s="293">
        <v>62440</v>
      </c>
      <c r="K491" s="293"/>
      <c r="L491" s="312">
        <f t="shared" ref="L491" si="38">I491+J491</f>
        <v>66730</v>
      </c>
      <c r="M491" s="293" t="s">
        <v>744</v>
      </c>
    </row>
    <row r="492" spans="1:13" ht="17.25" customHeight="1" x14ac:dyDescent="0.25">
      <c r="A492" s="293">
        <v>45</v>
      </c>
      <c r="B492" s="293" t="s">
        <v>31</v>
      </c>
      <c r="C492" s="293">
        <v>20</v>
      </c>
      <c r="D492" s="293" t="s">
        <v>760</v>
      </c>
      <c r="E492" s="293">
        <v>1</v>
      </c>
      <c r="F492" s="293">
        <v>1332</v>
      </c>
      <c r="G492" s="293">
        <v>6090</v>
      </c>
      <c r="H492" s="293">
        <v>6067</v>
      </c>
      <c r="I492" s="293">
        <f t="shared" si="29"/>
        <v>1332</v>
      </c>
      <c r="J492" s="293">
        <v>52800</v>
      </c>
      <c r="K492" s="293"/>
      <c r="L492" s="312">
        <f t="shared" si="28"/>
        <v>54132</v>
      </c>
      <c r="M492" s="293" t="s">
        <v>744</v>
      </c>
    </row>
    <row r="493" spans="1:13" ht="15" customHeight="1" x14ac:dyDescent="0.25">
      <c r="A493" s="293">
        <v>46</v>
      </c>
      <c r="B493" s="293" t="s">
        <v>35</v>
      </c>
      <c r="C493" s="293">
        <v>15</v>
      </c>
      <c r="D493" s="293" t="s">
        <v>760</v>
      </c>
      <c r="E493" s="293">
        <v>1.5</v>
      </c>
      <c r="F493" s="293">
        <v>995</v>
      </c>
      <c r="G493" s="293">
        <v>6091</v>
      </c>
      <c r="H493" s="293">
        <v>6068</v>
      </c>
      <c r="I493" s="293">
        <f t="shared" si="29"/>
        <v>1492.5</v>
      </c>
      <c r="J493" s="293">
        <v>10860</v>
      </c>
      <c r="K493" s="293"/>
      <c r="L493" s="330">
        <f t="shared" si="28"/>
        <v>12352.5</v>
      </c>
      <c r="M493" s="293" t="s">
        <v>602</v>
      </c>
    </row>
    <row r="494" spans="1:13" ht="16.5" customHeight="1" x14ac:dyDescent="0.25">
      <c r="A494" s="293">
        <v>47</v>
      </c>
      <c r="B494" s="293" t="s">
        <v>22</v>
      </c>
      <c r="C494" s="293">
        <v>20</v>
      </c>
      <c r="D494" s="293" t="s">
        <v>760</v>
      </c>
      <c r="E494" s="293">
        <v>1.7</v>
      </c>
      <c r="F494" s="293">
        <v>1401</v>
      </c>
      <c r="G494" s="293">
        <v>6092</v>
      </c>
      <c r="H494" s="293">
        <v>6069</v>
      </c>
      <c r="I494" s="293">
        <f t="shared" si="29"/>
        <v>2381.6999999999998</v>
      </c>
      <c r="J494" s="293">
        <v>62600</v>
      </c>
      <c r="K494" s="293"/>
      <c r="L494" s="330">
        <f t="shared" si="28"/>
        <v>64981.7</v>
      </c>
      <c r="M494" s="293" t="s">
        <v>744</v>
      </c>
    </row>
    <row r="495" spans="1:13" ht="14.25" customHeight="1" x14ac:dyDescent="0.25">
      <c r="A495" s="293">
        <v>48</v>
      </c>
      <c r="B495" s="293" t="s">
        <v>21</v>
      </c>
      <c r="C495" s="293">
        <v>20</v>
      </c>
      <c r="D495" s="293" t="s">
        <v>760</v>
      </c>
      <c r="E495" s="293">
        <v>2.5</v>
      </c>
      <c r="F495" s="293">
        <v>1391</v>
      </c>
      <c r="G495" s="293">
        <v>6093</v>
      </c>
      <c r="H495" s="293">
        <v>6070</v>
      </c>
      <c r="I495" s="293">
        <f t="shared" si="29"/>
        <v>3477.5</v>
      </c>
      <c r="J495" s="293">
        <v>73000</v>
      </c>
      <c r="K495" s="293">
        <v>3000</v>
      </c>
      <c r="L495" s="330">
        <f>I495+J495+K495</f>
        <v>79477.5</v>
      </c>
      <c r="M495" s="293" t="s">
        <v>40</v>
      </c>
    </row>
    <row r="496" spans="1:13" ht="15.75" customHeight="1" x14ac:dyDescent="0.25">
      <c r="A496" s="293">
        <v>49</v>
      </c>
      <c r="B496" s="293" t="s">
        <v>15</v>
      </c>
      <c r="C496" s="293">
        <v>20</v>
      </c>
      <c r="D496" s="293" t="s">
        <v>760</v>
      </c>
      <c r="E496" s="293">
        <v>1</v>
      </c>
      <c r="F496" s="293">
        <v>1320</v>
      </c>
      <c r="G496" s="293">
        <v>6094</v>
      </c>
      <c r="H496" s="293">
        <v>6071</v>
      </c>
      <c r="I496" s="293">
        <f t="shared" si="29"/>
        <v>1320</v>
      </c>
      <c r="J496" s="293">
        <v>61620</v>
      </c>
      <c r="K496" s="293"/>
      <c r="L496" s="312">
        <f t="shared" si="28"/>
        <v>62940</v>
      </c>
      <c r="M496" s="293" t="s">
        <v>727</v>
      </c>
    </row>
    <row r="497" spans="1:13" x14ac:dyDescent="0.25">
      <c r="A497" s="293">
        <v>50</v>
      </c>
      <c r="B497" s="293" t="s">
        <v>13</v>
      </c>
      <c r="C497" s="293">
        <v>20</v>
      </c>
      <c r="D497" s="293" t="s">
        <v>761</v>
      </c>
      <c r="E497" s="293">
        <v>2</v>
      </c>
      <c r="F497" s="293">
        <v>1433</v>
      </c>
      <c r="G497" s="293">
        <v>6095</v>
      </c>
      <c r="H497" s="293">
        <v>6076</v>
      </c>
      <c r="I497" s="293">
        <f t="shared" si="29"/>
        <v>2866</v>
      </c>
      <c r="J497" s="293">
        <v>49500</v>
      </c>
      <c r="K497" s="293"/>
      <c r="L497" s="312">
        <f t="shared" si="28"/>
        <v>52366</v>
      </c>
      <c r="M497" s="293" t="s">
        <v>40</v>
      </c>
    </row>
    <row r="498" spans="1:13" x14ac:dyDescent="0.25">
      <c r="A498" s="293">
        <v>51</v>
      </c>
      <c r="B498" s="293" t="s">
        <v>19</v>
      </c>
      <c r="C498" s="293">
        <v>20</v>
      </c>
      <c r="D498" s="293" t="s">
        <v>761</v>
      </c>
      <c r="E498" s="293">
        <v>1</v>
      </c>
      <c r="F498" s="293">
        <v>1232</v>
      </c>
      <c r="G498" s="293">
        <v>6096</v>
      </c>
      <c r="H498" s="293">
        <v>6077</v>
      </c>
      <c r="I498" s="293">
        <f t="shared" si="29"/>
        <v>1232</v>
      </c>
      <c r="J498" s="293">
        <v>34000</v>
      </c>
      <c r="K498" s="293"/>
      <c r="L498" s="312">
        <f>I498+J498</f>
        <v>35232</v>
      </c>
      <c r="M498" s="293" t="s">
        <v>40</v>
      </c>
    </row>
    <row r="499" spans="1:13" x14ac:dyDescent="0.25">
      <c r="A499" s="293">
        <v>52</v>
      </c>
      <c r="B499" s="293" t="s">
        <v>7</v>
      </c>
      <c r="C499" s="293">
        <v>20</v>
      </c>
      <c r="D499" s="293" t="s">
        <v>761</v>
      </c>
      <c r="E499" s="293">
        <v>1.5</v>
      </c>
      <c r="F499" s="293">
        <v>1440</v>
      </c>
      <c r="G499" s="293">
        <v>6097</v>
      </c>
      <c r="H499" s="293">
        <v>6079</v>
      </c>
      <c r="I499" s="293">
        <f t="shared" si="29"/>
        <v>2160</v>
      </c>
      <c r="J499" s="293">
        <v>94000</v>
      </c>
      <c r="K499" s="293"/>
      <c r="L499" s="312">
        <f t="shared" si="28"/>
        <v>96160</v>
      </c>
      <c r="M499" s="293" t="s">
        <v>602</v>
      </c>
    </row>
    <row r="500" spans="1:13" x14ac:dyDescent="0.25">
      <c r="A500" s="293">
        <v>53</v>
      </c>
      <c r="B500" s="293" t="s">
        <v>26</v>
      </c>
      <c r="C500" s="293">
        <v>20</v>
      </c>
      <c r="D500" s="293" t="s">
        <v>761</v>
      </c>
      <c r="E500" s="293">
        <v>3</v>
      </c>
      <c r="F500" s="293">
        <v>1371</v>
      </c>
      <c r="G500" s="293">
        <v>6098</v>
      </c>
      <c r="H500" s="293">
        <v>6080</v>
      </c>
      <c r="I500" s="293">
        <f t="shared" si="29"/>
        <v>4113</v>
      </c>
      <c r="J500" s="293">
        <v>65000</v>
      </c>
      <c r="K500" s="293"/>
      <c r="L500" s="312">
        <f t="shared" si="28"/>
        <v>69113</v>
      </c>
      <c r="M500" s="293" t="s">
        <v>40</v>
      </c>
    </row>
    <row r="501" spans="1:13" x14ac:dyDescent="0.25">
      <c r="A501" s="293">
        <v>54</v>
      </c>
      <c r="B501" s="293" t="s">
        <v>763</v>
      </c>
      <c r="C501" s="293">
        <v>15</v>
      </c>
      <c r="D501" s="293" t="s">
        <v>761</v>
      </c>
      <c r="E501" s="293">
        <v>1.5</v>
      </c>
      <c r="F501" s="293">
        <v>967</v>
      </c>
      <c r="G501" s="293">
        <v>6099</v>
      </c>
      <c r="H501" s="293">
        <v>6081</v>
      </c>
      <c r="I501" s="293">
        <f t="shared" si="29"/>
        <v>1450.5</v>
      </c>
      <c r="J501" s="293">
        <v>11610</v>
      </c>
      <c r="K501" s="293"/>
      <c r="L501" s="330">
        <f t="shared" si="28"/>
        <v>13060.5</v>
      </c>
      <c r="M501" s="293" t="s">
        <v>602</v>
      </c>
    </row>
    <row r="502" spans="1:13" x14ac:dyDescent="0.25">
      <c r="A502" s="293">
        <v>55</v>
      </c>
      <c r="B502" s="293" t="s">
        <v>17</v>
      </c>
      <c r="C502" s="293">
        <v>20</v>
      </c>
      <c r="D502" s="293" t="s">
        <v>762</v>
      </c>
      <c r="E502" s="293">
        <v>1</v>
      </c>
      <c r="F502" s="293">
        <v>1342</v>
      </c>
      <c r="G502" s="293">
        <v>6107</v>
      </c>
      <c r="H502" s="293">
        <v>6088</v>
      </c>
      <c r="I502" s="293">
        <f t="shared" si="29"/>
        <v>1342</v>
      </c>
      <c r="J502" s="293">
        <v>36720</v>
      </c>
      <c r="K502" s="293"/>
      <c r="L502" s="312">
        <f t="shared" ref="L502:L504" si="39">I502+J502</f>
        <v>38062</v>
      </c>
      <c r="M502" s="293" t="s">
        <v>602</v>
      </c>
    </row>
    <row r="503" spans="1:13" x14ac:dyDescent="0.25">
      <c r="A503" s="293">
        <v>56</v>
      </c>
      <c r="B503" s="293" t="s">
        <v>14</v>
      </c>
      <c r="C503" s="293">
        <v>20</v>
      </c>
      <c r="D503" s="293" t="s">
        <v>762</v>
      </c>
      <c r="E503" s="293">
        <v>0</v>
      </c>
      <c r="F503" s="293">
        <v>1444</v>
      </c>
      <c r="G503" s="293">
        <v>6109</v>
      </c>
      <c r="H503" s="293">
        <v>6089</v>
      </c>
      <c r="I503" s="293">
        <f t="shared" si="29"/>
        <v>0</v>
      </c>
      <c r="J503" s="293">
        <v>50000</v>
      </c>
      <c r="K503" s="293"/>
      <c r="L503" s="312">
        <f t="shared" si="39"/>
        <v>50000</v>
      </c>
      <c r="M503" s="293" t="s">
        <v>40</v>
      </c>
    </row>
    <row r="504" spans="1:13" x14ac:dyDescent="0.25">
      <c r="A504" s="293">
        <v>57</v>
      </c>
      <c r="B504" s="293" t="s">
        <v>35</v>
      </c>
      <c r="C504" s="293">
        <v>15</v>
      </c>
      <c r="D504" s="293" t="s">
        <v>762</v>
      </c>
      <c r="E504" s="293">
        <v>1.5</v>
      </c>
      <c r="F504" s="293">
        <v>952</v>
      </c>
      <c r="G504" s="293">
        <v>6110</v>
      </c>
      <c r="H504" s="293">
        <v>6090</v>
      </c>
      <c r="I504" s="293">
        <f t="shared" si="29"/>
        <v>1428</v>
      </c>
      <c r="J504" s="293">
        <v>10900</v>
      </c>
      <c r="K504" s="293"/>
      <c r="L504" s="312">
        <f t="shared" si="39"/>
        <v>12328</v>
      </c>
      <c r="M504" s="293" t="s">
        <v>40</v>
      </c>
    </row>
    <row r="505" spans="1:13" x14ac:dyDescent="0.25">
      <c r="A505" s="293">
        <v>58</v>
      </c>
      <c r="B505" s="293" t="s">
        <v>39</v>
      </c>
      <c r="C505" s="293">
        <v>20</v>
      </c>
      <c r="D505" s="293" t="s">
        <v>762</v>
      </c>
      <c r="E505" s="293">
        <v>1</v>
      </c>
      <c r="F505" s="293">
        <v>1174</v>
      </c>
      <c r="G505" s="293">
        <v>6111</v>
      </c>
      <c r="H505" s="293">
        <v>6091</v>
      </c>
      <c r="I505" s="293">
        <f t="shared" si="29"/>
        <v>1174</v>
      </c>
      <c r="J505" s="293">
        <v>76380</v>
      </c>
      <c r="K505" s="293"/>
      <c r="L505" s="312">
        <f t="shared" ref="L505" si="40">I505+J505</f>
        <v>77554</v>
      </c>
      <c r="M505" s="293" t="s">
        <v>744</v>
      </c>
    </row>
    <row r="506" spans="1:13" x14ac:dyDescent="0.25">
      <c r="A506" s="293">
        <v>59</v>
      </c>
      <c r="B506" s="293" t="s">
        <v>31</v>
      </c>
      <c r="C506" s="293">
        <v>20</v>
      </c>
      <c r="D506" s="293" t="s">
        <v>762</v>
      </c>
      <c r="E506" s="293">
        <v>1</v>
      </c>
      <c r="F506" s="293">
        <v>1295</v>
      </c>
      <c r="G506" s="293">
        <v>6112</v>
      </c>
      <c r="H506" s="293">
        <v>6092</v>
      </c>
      <c r="I506" s="293">
        <f t="shared" si="29"/>
        <v>1295</v>
      </c>
      <c r="J506" s="293">
        <v>54000</v>
      </c>
      <c r="K506" s="293"/>
      <c r="L506" s="312">
        <f t="shared" si="28"/>
        <v>55295</v>
      </c>
      <c r="M506" s="293" t="s">
        <v>40</v>
      </c>
    </row>
    <row r="507" spans="1:13" x14ac:dyDescent="0.25">
      <c r="A507" s="293">
        <v>60</v>
      </c>
      <c r="B507" s="293" t="s">
        <v>17</v>
      </c>
      <c r="C507" s="293">
        <v>20</v>
      </c>
      <c r="D507" s="293" t="s">
        <v>764</v>
      </c>
      <c r="E507" s="293">
        <v>1</v>
      </c>
      <c r="F507" s="293">
        <v>1320</v>
      </c>
      <c r="G507" s="293">
        <v>6113</v>
      </c>
      <c r="H507" s="293">
        <v>6099</v>
      </c>
      <c r="I507" s="293">
        <f t="shared" si="29"/>
        <v>1320</v>
      </c>
      <c r="J507" s="293">
        <v>39000</v>
      </c>
      <c r="K507" s="293"/>
      <c r="L507" s="312">
        <f t="shared" si="28"/>
        <v>40320</v>
      </c>
      <c r="M507" s="293" t="s">
        <v>40</v>
      </c>
    </row>
    <row r="508" spans="1:13" x14ac:dyDescent="0.25">
      <c r="A508" s="293">
        <v>61</v>
      </c>
      <c r="B508" s="293" t="s">
        <v>15</v>
      </c>
      <c r="C508" s="293">
        <v>20</v>
      </c>
      <c r="D508" s="293" t="s">
        <v>764</v>
      </c>
      <c r="E508" s="293">
        <v>1</v>
      </c>
      <c r="F508" s="293">
        <v>1625</v>
      </c>
      <c r="G508" s="293">
        <v>6114</v>
      </c>
      <c r="H508" s="293">
        <v>6100</v>
      </c>
      <c r="I508" s="293">
        <f t="shared" si="29"/>
        <v>1625</v>
      </c>
      <c r="J508" s="293">
        <v>62300</v>
      </c>
      <c r="K508" s="293"/>
      <c r="L508" s="312">
        <f t="shared" si="28"/>
        <v>63925</v>
      </c>
      <c r="M508" s="293" t="s">
        <v>40</v>
      </c>
    </row>
    <row r="509" spans="1:13" x14ac:dyDescent="0.25">
      <c r="A509" s="293">
        <v>62</v>
      </c>
      <c r="B509" s="293" t="s">
        <v>16</v>
      </c>
      <c r="C509" s="293">
        <v>20</v>
      </c>
      <c r="D509" s="293" t="s">
        <v>765</v>
      </c>
      <c r="E509" s="293">
        <v>4</v>
      </c>
      <c r="F509" s="293">
        <v>1478</v>
      </c>
      <c r="G509" s="293">
        <v>6115</v>
      </c>
      <c r="H509" s="293">
        <v>6108</v>
      </c>
      <c r="I509" s="293">
        <f t="shared" si="29"/>
        <v>5912</v>
      </c>
      <c r="J509" s="293">
        <v>80000</v>
      </c>
      <c r="K509" s="293"/>
      <c r="L509" s="312">
        <f t="shared" si="28"/>
        <v>85912</v>
      </c>
      <c r="M509" s="293" t="s">
        <v>40</v>
      </c>
    </row>
    <row r="510" spans="1:13" x14ac:dyDescent="0.25">
      <c r="A510" s="293">
        <v>63</v>
      </c>
      <c r="B510" s="293" t="s">
        <v>62</v>
      </c>
      <c r="C510" s="293">
        <v>20</v>
      </c>
      <c r="D510" s="293" t="s">
        <v>765</v>
      </c>
      <c r="E510" s="293">
        <v>2</v>
      </c>
      <c r="F510" s="293">
        <v>1349</v>
      </c>
      <c r="G510" s="293">
        <v>6116</v>
      </c>
      <c r="H510" s="293">
        <v>6109</v>
      </c>
      <c r="I510" s="293">
        <f t="shared" si="29"/>
        <v>2698</v>
      </c>
      <c r="J510" s="293">
        <v>25000</v>
      </c>
      <c r="K510" s="293"/>
      <c r="L510" s="312">
        <f t="shared" si="28"/>
        <v>27698</v>
      </c>
      <c r="M510" s="293" t="s">
        <v>40</v>
      </c>
    </row>
    <row r="511" spans="1:13" x14ac:dyDescent="0.25">
      <c r="A511" s="293">
        <v>64</v>
      </c>
      <c r="B511" s="293" t="s">
        <v>31</v>
      </c>
      <c r="C511" s="293">
        <v>20</v>
      </c>
      <c r="D511" s="293" t="s">
        <v>765</v>
      </c>
      <c r="E511" s="293">
        <v>1</v>
      </c>
      <c r="F511" s="293">
        <v>1339</v>
      </c>
      <c r="G511" s="293">
        <v>6117</v>
      </c>
      <c r="H511" s="293">
        <v>6110</v>
      </c>
      <c r="I511" s="293">
        <f t="shared" si="29"/>
        <v>1339</v>
      </c>
      <c r="J511" s="293">
        <v>54000</v>
      </c>
      <c r="K511" s="293"/>
      <c r="L511" s="312">
        <f t="shared" si="28"/>
        <v>55339</v>
      </c>
      <c r="M511" s="293" t="s">
        <v>40</v>
      </c>
    </row>
    <row r="512" spans="1:13" x14ac:dyDescent="0.25">
      <c r="A512" s="293">
        <v>65</v>
      </c>
      <c r="B512" s="293" t="s">
        <v>75</v>
      </c>
      <c r="C512" s="293">
        <v>20</v>
      </c>
      <c r="D512" s="293" t="s">
        <v>765</v>
      </c>
      <c r="E512" s="293">
        <v>4</v>
      </c>
      <c r="F512" s="293">
        <v>1371</v>
      </c>
      <c r="G512" s="293">
        <v>6118</v>
      </c>
      <c r="H512" s="293">
        <v>6111</v>
      </c>
      <c r="I512" s="293">
        <f t="shared" si="29"/>
        <v>5484</v>
      </c>
      <c r="J512" s="293">
        <v>96500</v>
      </c>
      <c r="K512" s="293"/>
      <c r="L512" s="312">
        <f t="shared" si="28"/>
        <v>101984</v>
      </c>
      <c r="M512" s="293" t="s">
        <v>40</v>
      </c>
    </row>
    <row r="513" spans="1:13" ht="15.75" customHeight="1" x14ac:dyDescent="0.25">
      <c r="A513" s="293">
        <v>66</v>
      </c>
      <c r="B513" s="293" t="s">
        <v>33</v>
      </c>
      <c r="C513" s="293">
        <v>20</v>
      </c>
      <c r="D513" s="293" t="s">
        <v>765</v>
      </c>
      <c r="E513" s="293">
        <v>2</v>
      </c>
      <c r="F513" s="293">
        <v>1295</v>
      </c>
      <c r="G513" s="293">
        <v>6119</v>
      </c>
      <c r="H513" s="293">
        <v>6112</v>
      </c>
      <c r="I513" s="293">
        <f t="shared" si="29"/>
        <v>2590</v>
      </c>
      <c r="J513" s="293">
        <v>20280</v>
      </c>
      <c r="K513" s="293"/>
      <c r="L513" s="312">
        <f t="shared" si="28"/>
        <v>22870</v>
      </c>
      <c r="M513" s="293" t="s">
        <v>727</v>
      </c>
    </row>
    <row r="514" spans="1:13" x14ac:dyDescent="0.25">
      <c r="A514" s="293">
        <v>67</v>
      </c>
      <c r="B514" s="293" t="s">
        <v>15</v>
      </c>
      <c r="C514" s="293">
        <v>20</v>
      </c>
      <c r="D514" s="293" t="s">
        <v>765</v>
      </c>
      <c r="E514" s="293">
        <v>1</v>
      </c>
      <c r="F514" s="293">
        <v>1625</v>
      </c>
      <c r="G514" s="293">
        <v>6120</v>
      </c>
      <c r="H514" s="293">
        <v>6113</v>
      </c>
      <c r="I514" s="293">
        <f t="shared" si="29"/>
        <v>1625</v>
      </c>
      <c r="J514" s="293">
        <v>61620</v>
      </c>
      <c r="K514" s="293"/>
      <c r="L514" s="312">
        <f t="shared" si="28"/>
        <v>63245</v>
      </c>
      <c r="M514" s="293" t="s">
        <v>727</v>
      </c>
    </row>
    <row r="515" spans="1:13" x14ac:dyDescent="0.25">
      <c r="A515" s="293">
        <v>68</v>
      </c>
      <c r="B515" s="293" t="s">
        <v>19</v>
      </c>
      <c r="C515" s="293">
        <v>20</v>
      </c>
      <c r="D515" s="293" t="s">
        <v>765</v>
      </c>
      <c r="E515" s="293">
        <v>1</v>
      </c>
      <c r="F515" s="293">
        <v>1364</v>
      </c>
      <c r="G515" s="293">
        <v>6121</v>
      </c>
      <c r="H515" s="293">
        <v>6114</v>
      </c>
      <c r="I515" s="293">
        <f t="shared" si="29"/>
        <v>1364</v>
      </c>
      <c r="J515" s="293">
        <v>32580</v>
      </c>
      <c r="K515" s="293"/>
      <c r="L515" s="312">
        <f t="shared" si="28"/>
        <v>33944</v>
      </c>
      <c r="M515" s="293" t="s">
        <v>602</v>
      </c>
    </row>
    <row r="516" spans="1:13" x14ac:dyDescent="0.25">
      <c r="A516" s="293">
        <v>69</v>
      </c>
      <c r="B516" s="293" t="s">
        <v>18</v>
      </c>
      <c r="C516" s="293">
        <v>20</v>
      </c>
      <c r="D516" s="293" t="s">
        <v>766</v>
      </c>
      <c r="E516" s="293">
        <v>7</v>
      </c>
      <c r="F516" s="293">
        <v>1405</v>
      </c>
      <c r="G516" s="293">
        <v>6122</v>
      </c>
      <c r="H516" s="293">
        <v>6118</v>
      </c>
      <c r="I516" s="293">
        <f t="shared" si="29"/>
        <v>9835</v>
      </c>
      <c r="J516" s="293">
        <v>120680</v>
      </c>
      <c r="K516" s="293"/>
      <c r="L516" s="312">
        <f t="shared" si="28"/>
        <v>130515</v>
      </c>
      <c r="M516" s="293" t="s">
        <v>602</v>
      </c>
    </row>
    <row r="517" spans="1:13" x14ac:dyDescent="0.25">
      <c r="A517" s="293">
        <v>70</v>
      </c>
      <c r="B517" s="293" t="s">
        <v>13</v>
      </c>
      <c r="C517" s="293">
        <v>20</v>
      </c>
      <c r="D517" s="293" t="s">
        <v>766</v>
      </c>
      <c r="E517" s="293">
        <v>2</v>
      </c>
      <c r="F517" s="293">
        <v>1401</v>
      </c>
      <c r="G517" s="293">
        <v>6123</v>
      </c>
      <c r="H517" s="293">
        <v>6120</v>
      </c>
      <c r="I517" s="293">
        <f t="shared" si="29"/>
        <v>2802</v>
      </c>
      <c r="J517" s="293">
        <v>49500</v>
      </c>
      <c r="K517" s="293"/>
      <c r="L517" s="312">
        <f t="shared" si="28"/>
        <v>52302</v>
      </c>
      <c r="M517" s="293" t="s">
        <v>40</v>
      </c>
    </row>
    <row r="518" spans="1:13" x14ac:dyDescent="0.25">
      <c r="A518" s="293">
        <v>71</v>
      </c>
      <c r="B518" s="293" t="s">
        <v>12</v>
      </c>
      <c r="C518" s="293">
        <v>9</v>
      </c>
      <c r="D518" s="293" t="s">
        <v>766</v>
      </c>
      <c r="E518" s="293">
        <v>1</v>
      </c>
      <c r="F518" s="293">
        <v>559</v>
      </c>
      <c r="G518" s="293">
        <v>6124</v>
      </c>
      <c r="H518" s="293">
        <v>6119</v>
      </c>
      <c r="I518" s="293">
        <f t="shared" si="29"/>
        <v>559</v>
      </c>
      <c r="J518" s="293">
        <v>9000</v>
      </c>
      <c r="K518" s="293"/>
      <c r="L518" s="312">
        <f t="shared" ref="L518:L521" si="41">I518+J518</f>
        <v>9559</v>
      </c>
      <c r="M518" s="293" t="s">
        <v>40</v>
      </c>
    </row>
    <row r="519" spans="1:13" x14ac:dyDescent="0.25">
      <c r="A519" s="293">
        <v>72</v>
      </c>
      <c r="B519" s="293" t="s">
        <v>32</v>
      </c>
      <c r="C519" s="293">
        <v>20</v>
      </c>
      <c r="D519" s="293" t="s">
        <v>768</v>
      </c>
      <c r="E519" s="293">
        <v>1.75</v>
      </c>
      <c r="F519" s="293">
        <v>1529</v>
      </c>
      <c r="G519" s="293">
        <v>6125</v>
      </c>
      <c r="H519" s="293">
        <v>6125</v>
      </c>
      <c r="I519" s="293">
        <f t="shared" ref="I519:I521" si="42">E519*F519</f>
        <v>2675.75</v>
      </c>
      <c r="J519" s="293">
        <v>36600</v>
      </c>
      <c r="K519" s="293"/>
      <c r="L519" s="332">
        <f t="shared" si="41"/>
        <v>39275.75</v>
      </c>
      <c r="M519" s="293" t="s">
        <v>727</v>
      </c>
    </row>
    <row r="520" spans="1:13" x14ac:dyDescent="0.25">
      <c r="A520" s="293">
        <v>73</v>
      </c>
      <c r="B520" s="293" t="s">
        <v>7</v>
      </c>
      <c r="C520" s="293">
        <v>20</v>
      </c>
      <c r="D520" s="293" t="s">
        <v>767</v>
      </c>
      <c r="E520" s="293">
        <v>1.5</v>
      </c>
      <c r="F520" s="293">
        <v>1477</v>
      </c>
      <c r="G520" s="293">
        <v>6126</v>
      </c>
      <c r="H520" s="293">
        <v>6130</v>
      </c>
      <c r="I520" s="293">
        <f t="shared" si="42"/>
        <v>2215.5</v>
      </c>
      <c r="J520" s="293">
        <v>94000</v>
      </c>
      <c r="K520" s="293"/>
      <c r="L520" s="330">
        <f t="shared" si="41"/>
        <v>96215.5</v>
      </c>
      <c r="M520" s="293" t="s">
        <v>602</v>
      </c>
    </row>
    <row r="521" spans="1:13" x14ac:dyDescent="0.25">
      <c r="A521" s="293">
        <v>74</v>
      </c>
      <c r="B521" s="293" t="s">
        <v>35</v>
      </c>
      <c r="C521" s="293">
        <v>9</v>
      </c>
      <c r="D521" s="293" t="s">
        <v>767</v>
      </c>
      <c r="E521" s="293">
        <v>1.5</v>
      </c>
      <c r="F521" s="293">
        <v>621</v>
      </c>
      <c r="G521" s="293">
        <v>6127</v>
      </c>
      <c r="H521" s="293">
        <v>6131</v>
      </c>
      <c r="I521" s="293">
        <f t="shared" si="42"/>
        <v>931.5</v>
      </c>
      <c r="J521" s="293">
        <v>8800</v>
      </c>
      <c r="K521" s="293"/>
      <c r="L521" s="330">
        <f t="shared" si="41"/>
        <v>9731.5</v>
      </c>
      <c r="M521" s="293" t="s">
        <v>602</v>
      </c>
    </row>
    <row r="522" spans="1:13" x14ac:dyDescent="0.25">
      <c r="A522" s="293"/>
      <c r="B522" s="293"/>
      <c r="C522" s="295">
        <f>SUM(C448:C521)</f>
        <v>1407</v>
      </c>
      <c r="D522" s="293"/>
      <c r="E522" s="293"/>
      <c r="F522" s="293"/>
      <c r="G522" s="293"/>
      <c r="H522" s="293"/>
      <c r="I522" s="293">
        <f>SUM(I448:I521)</f>
        <v>184581.15</v>
      </c>
      <c r="J522" s="293">
        <f>SUM(J448:J521)</f>
        <v>4042801</v>
      </c>
      <c r="K522" s="293"/>
      <c r="L522" s="318">
        <f>SUM(L448:L521)</f>
        <v>4236382.1500000004</v>
      </c>
      <c r="M522" s="293">
        <f>+L522*4.2%</f>
        <v>177928.05030000003</v>
      </c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>
        <v>9000</v>
      </c>
      <c r="J523" s="34"/>
      <c r="K523" s="34"/>
      <c r="L523" s="34">
        <v>4233382</v>
      </c>
      <c r="M523" s="293"/>
    </row>
    <row r="524" spans="1:13" x14ac:dyDescent="0.25">
      <c r="A524" s="248"/>
      <c r="B524" s="250" t="s">
        <v>769</v>
      </c>
      <c r="C524" s="251"/>
      <c r="D524" s="248"/>
      <c r="E524" s="248"/>
      <c r="F524" s="248"/>
      <c r="G524" s="248"/>
      <c r="H524" s="248"/>
      <c r="I524" s="248"/>
      <c r="J524" s="248"/>
      <c r="K524" s="248"/>
      <c r="L524" s="290"/>
      <c r="M524" s="251"/>
    </row>
    <row r="525" spans="1:13" ht="39" x14ac:dyDescent="0.25">
      <c r="A525" s="145" t="s">
        <v>640</v>
      </c>
      <c r="B525" s="145" t="s">
        <v>0</v>
      </c>
      <c r="C525" s="145" t="s">
        <v>426</v>
      </c>
      <c r="D525" s="145" t="s">
        <v>341</v>
      </c>
      <c r="E525" s="145" t="s">
        <v>345</v>
      </c>
      <c r="F525" s="145" t="s">
        <v>342</v>
      </c>
      <c r="G525" s="145" t="s">
        <v>348</v>
      </c>
      <c r="H525" s="209" t="s">
        <v>343</v>
      </c>
      <c r="I525" s="145" t="s">
        <v>272</v>
      </c>
      <c r="J525" s="145" t="s">
        <v>776</v>
      </c>
      <c r="K525" s="145" t="s">
        <v>598</v>
      </c>
      <c r="L525" s="301" t="s">
        <v>599</v>
      </c>
      <c r="M525" s="145" t="s">
        <v>6</v>
      </c>
    </row>
    <row r="526" spans="1:13" x14ac:dyDescent="0.25">
      <c r="A526" s="1">
        <v>1</v>
      </c>
      <c r="B526" s="3" t="s">
        <v>26</v>
      </c>
      <c r="C526" s="3">
        <v>20</v>
      </c>
      <c r="D526" s="1" t="s">
        <v>770</v>
      </c>
      <c r="E526" s="1">
        <v>3</v>
      </c>
      <c r="F526" s="1">
        <v>1439</v>
      </c>
      <c r="G526" s="1">
        <v>6191</v>
      </c>
      <c r="H526" s="17">
        <v>6137</v>
      </c>
      <c r="I526" s="1">
        <f>E526*F526</f>
        <v>4317</v>
      </c>
      <c r="J526" s="1">
        <v>62440</v>
      </c>
      <c r="K526" s="1"/>
      <c r="L526" s="314">
        <f>I526+J526+K526</f>
        <v>66757</v>
      </c>
      <c r="M526" s="3" t="s">
        <v>744</v>
      </c>
    </row>
    <row r="527" spans="1:13" x14ac:dyDescent="0.25">
      <c r="A527" s="1">
        <v>2</v>
      </c>
      <c r="B527" s="3" t="s">
        <v>19</v>
      </c>
      <c r="C527" s="3">
        <v>20</v>
      </c>
      <c r="D527" s="1" t="s">
        <v>771</v>
      </c>
      <c r="E527" s="1">
        <v>1</v>
      </c>
      <c r="F527" s="1">
        <v>1243</v>
      </c>
      <c r="G527" s="1">
        <v>6192</v>
      </c>
      <c r="H527" s="17">
        <v>6152</v>
      </c>
      <c r="I527" s="1">
        <f t="shared" ref="I527:I609" si="43">E527*F527</f>
        <v>1243</v>
      </c>
      <c r="J527" s="1">
        <v>32580</v>
      </c>
      <c r="K527" s="1"/>
      <c r="L527" s="314">
        <f t="shared" ref="L527:L552" si="44">I527+J527+K527</f>
        <v>33823</v>
      </c>
      <c r="M527" s="3" t="s">
        <v>602</v>
      </c>
    </row>
    <row r="528" spans="1:13" x14ac:dyDescent="0.25">
      <c r="A528" s="1">
        <v>3</v>
      </c>
      <c r="B528" s="3" t="s">
        <v>14</v>
      </c>
      <c r="C528" s="3">
        <v>20</v>
      </c>
      <c r="D528" s="1" t="s">
        <v>771</v>
      </c>
      <c r="E528" s="1">
        <v>0</v>
      </c>
      <c r="F528" s="1">
        <v>1414</v>
      </c>
      <c r="G528" s="1">
        <v>6193</v>
      </c>
      <c r="H528" s="17">
        <v>6153</v>
      </c>
      <c r="I528" s="1">
        <f t="shared" si="43"/>
        <v>0</v>
      </c>
      <c r="J528" s="1">
        <v>47880</v>
      </c>
      <c r="K528" s="1"/>
      <c r="L528" s="314">
        <f t="shared" si="44"/>
        <v>47880</v>
      </c>
      <c r="M528" s="3" t="s">
        <v>727</v>
      </c>
    </row>
    <row r="529" spans="1:13" x14ac:dyDescent="0.25">
      <c r="A529" s="1">
        <v>4</v>
      </c>
      <c r="B529" s="3" t="s">
        <v>16</v>
      </c>
      <c r="C529" s="3">
        <v>20</v>
      </c>
      <c r="D529" s="1" t="s">
        <v>771</v>
      </c>
      <c r="E529" s="1">
        <v>4</v>
      </c>
      <c r="F529" s="1">
        <v>1515</v>
      </c>
      <c r="G529" s="1">
        <v>6194</v>
      </c>
      <c r="H529" s="17">
        <v>6154</v>
      </c>
      <c r="I529" s="1">
        <f t="shared" si="43"/>
        <v>6060</v>
      </c>
      <c r="J529" s="1">
        <v>77780</v>
      </c>
      <c r="K529" s="1"/>
      <c r="L529" s="314">
        <f t="shared" si="44"/>
        <v>83840</v>
      </c>
      <c r="M529" s="3" t="s">
        <v>744</v>
      </c>
    </row>
    <row r="530" spans="1:13" x14ac:dyDescent="0.25">
      <c r="A530" s="1">
        <v>5</v>
      </c>
      <c r="B530" s="3" t="s">
        <v>15</v>
      </c>
      <c r="C530" s="3">
        <v>20</v>
      </c>
      <c r="D530" s="1" t="s">
        <v>772</v>
      </c>
      <c r="E530" s="1">
        <v>1</v>
      </c>
      <c r="F530" s="1">
        <v>1625</v>
      </c>
      <c r="G530" s="1">
        <v>6195</v>
      </c>
      <c r="H530" s="17">
        <v>6163</v>
      </c>
      <c r="I530" s="1">
        <f t="shared" si="43"/>
        <v>1625</v>
      </c>
      <c r="J530" s="1">
        <v>61620</v>
      </c>
      <c r="K530" s="1"/>
      <c r="L530" s="314">
        <f t="shared" si="44"/>
        <v>63245</v>
      </c>
      <c r="M530" s="3" t="s">
        <v>727</v>
      </c>
    </row>
    <row r="531" spans="1:13" x14ac:dyDescent="0.25">
      <c r="A531" s="1">
        <v>6</v>
      </c>
      <c r="B531" s="3" t="s">
        <v>7</v>
      </c>
      <c r="C531" s="3">
        <v>20</v>
      </c>
      <c r="D531" s="1" t="s">
        <v>772</v>
      </c>
      <c r="E531" s="1">
        <v>1.5</v>
      </c>
      <c r="F531" s="1">
        <v>1360</v>
      </c>
      <c r="G531" s="1">
        <v>6196</v>
      </c>
      <c r="H531" s="17">
        <v>6164</v>
      </c>
      <c r="I531" s="1">
        <f t="shared" si="43"/>
        <v>2040</v>
      </c>
      <c r="J531" s="1">
        <v>92000</v>
      </c>
      <c r="K531" s="1"/>
      <c r="L531" s="314">
        <f t="shared" si="44"/>
        <v>94040</v>
      </c>
      <c r="M531" s="3" t="s">
        <v>602</v>
      </c>
    </row>
    <row r="532" spans="1:13" x14ac:dyDescent="0.25">
      <c r="A532" s="1">
        <v>7</v>
      </c>
      <c r="B532" s="3" t="s">
        <v>7</v>
      </c>
      <c r="C532" s="3">
        <v>20</v>
      </c>
      <c r="D532" s="1" t="s">
        <v>772</v>
      </c>
      <c r="E532" s="1">
        <v>1.5</v>
      </c>
      <c r="F532" s="1">
        <v>1546</v>
      </c>
      <c r="G532" s="1">
        <v>6197</v>
      </c>
      <c r="H532" s="17">
        <v>6165</v>
      </c>
      <c r="I532" s="1">
        <f t="shared" si="43"/>
        <v>2319</v>
      </c>
      <c r="J532" s="1">
        <v>92000</v>
      </c>
      <c r="K532" s="1"/>
      <c r="L532" s="314">
        <f t="shared" si="44"/>
        <v>94319</v>
      </c>
      <c r="M532" s="3" t="s">
        <v>602</v>
      </c>
    </row>
    <row r="533" spans="1:13" x14ac:dyDescent="0.25">
      <c r="A533" s="1">
        <v>8</v>
      </c>
      <c r="B533" s="3" t="s">
        <v>31</v>
      </c>
      <c r="C533" s="3">
        <v>20</v>
      </c>
      <c r="D533" s="1" t="s">
        <v>772</v>
      </c>
      <c r="E533" s="1">
        <v>1</v>
      </c>
      <c r="F533" s="1">
        <v>1600</v>
      </c>
      <c r="G533" s="1">
        <v>6198</v>
      </c>
      <c r="H533" s="17">
        <v>6166</v>
      </c>
      <c r="I533" s="1">
        <f t="shared" si="43"/>
        <v>1600</v>
      </c>
      <c r="J533" s="1">
        <v>52800</v>
      </c>
      <c r="K533" s="1"/>
      <c r="L533" s="314">
        <f t="shared" si="44"/>
        <v>54400</v>
      </c>
      <c r="M533" s="3" t="s">
        <v>744</v>
      </c>
    </row>
    <row r="534" spans="1:13" x14ac:dyDescent="0.25">
      <c r="A534" s="1">
        <v>9</v>
      </c>
      <c r="B534" s="3" t="s">
        <v>18</v>
      </c>
      <c r="C534" s="3">
        <v>20</v>
      </c>
      <c r="D534" s="1" t="s">
        <v>772</v>
      </c>
      <c r="E534" s="1">
        <v>6.86</v>
      </c>
      <c r="F534" s="1">
        <v>1440</v>
      </c>
      <c r="G534" s="299">
        <v>6199</v>
      </c>
      <c r="H534" s="161">
        <v>6167</v>
      </c>
      <c r="I534" s="299">
        <f t="shared" si="43"/>
        <v>9878.4</v>
      </c>
      <c r="J534" s="1">
        <v>120680</v>
      </c>
      <c r="K534" s="1"/>
      <c r="L534" s="314">
        <f t="shared" si="44"/>
        <v>130558.39999999999</v>
      </c>
      <c r="M534" s="3" t="s">
        <v>602</v>
      </c>
    </row>
    <row r="535" spans="1:13" x14ac:dyDescent="0.25">
      <c r="A535" s="1">
        <v>10</v>
      </c>
      <c r="B535" s="3" t="s">
        <v>15</v>
      </c>
      <c r="C535" s="3">
        <v>20</v>
      </c>
      <c r="D535" s="1" t="s">
        <v>772</v>
      </c>
      <c r="E535" s="1">
        <v>1</v>
      </c>
      <c r="F535" s="1">
        <v>1577</v>
      </c>
      <c r="G535" s="1">
        <v>6200</v>
      </c>
      <c r="H535" s="17">
        <v>6168</v>
      </c>
      <c r="I535" s="1">
        <f t="shared" si="43"/>
        <v>1577</v>
      </c>
      <c r="J535" s="1">
        <v>62300</v>
      </c>
      <c r="K535" s="1"/>
      <c r="L535" s="314">
        <f t="shared" si="44"/>
        <v>63877</v>
      </c>
      <c r="M535" s="3" t="s">
        <v>40</v>
      </c>
    </row>
    <row r="536" spans="1:13" x14ac:dyDescent="0.25">
      <c r="A536" s="1">
        <v>11</v>
      </c>
      <c r="B536" s="3" t="s">
        <v>19</v>
      </c>
      <c r="C536" s="3">
        <v>20</v>
      </c>
      <c r="D536" s="1" t="s">
        <v>772</v>
      </c>
      <c r="E536" s="1">
        <v>1</v>
      </c>
      <c r="F536" s="1">
        <v>1284</v>
      </c>
      <c r="G536" s="1">
        <v>6201</v>
      </c>
      <c r="H536" s="17">
        <v>6169</v>
      </c>
      <c r="I536" s="1">
        <f t="shared" si="43"/>
        <v>1284</v>
      </c>
      <c r="J536" s="1">
        <v>34000</v>
      </c>
      <c r="K536" s="1"/>
      <c r="L536" s="314">
        <f t="shared" si="44"/>
        <v>35284</v>
      </c>
      <c r="M536" s="3" t="s">
        <v>40</v>
      </c>
    </row>
    <row r="537" spans="1:13" x14ac:dyDescent="0.25">
      <c r="A537" s="1">
        <v>12</v>
      </c>
      <c r="B537" s="3" t="s">
        <v>17</v>
      </c>
      <c r="C537" s="3">
        <v>20</v>
      </c>
      <c r="D537" s="1" t="s">
        <v>773</v>
      </c>
      <c r="E537" s="1">
        <v>1</v>
      </c>
      <c r="F537" s="1">
        <v>1471</v>
      </c>
      <c r="G537" s="1">
        <v>6202</v>
      </c>
      <c r="H537" s="17">
        <v>6190</v>
      </c>
      <c r="I537" s="1">
        <f t="shared" si="43"/>
        <v>1471</v>
      </c>
      <c r="J537" s="1">
        <v>36720</v>
      </c>
      <c r="K537" s="1"/>
      <c r="L537" s="314">
        <f t="shared" si="44"/>
        <v>38191</v>
      </c>
      <c r="M537" s="3" t="s">
        <v>602</v>
      </c>
    </row>
    <row r="538" spans="1:13" x14ac:dyDescent="0.25">
      <c r="A538" s="1">
        <v>13</v>
      </c>
      <c r="B538" s="3" t="s">
        <v>32</v>
      </c>
      <c r="C538" s="3">
        <v>20</v>
      </c>
      <c r="D538" s="1" t="s">
        <v>773</v>
      </c>
      <c r="E538" s="1">
        <v>1.75</v>
      </c>
      <c r="F538" s="1">
        <v>1611</v>
      </c>
      <c r="G538" s="1">
        <v>6203</v>
      </c>
      <c r="H538" s="17">
        <v>6191</v>
      </c>
      <c r="I538" s="1">
        <f t="shared" si="43"/>
        <v>2819.25</v>
      </c>
      <c r="J538" s="1">
        <v>36600</v>
      </c>
      <c r="K538" s="1"/>
      <c r="L538" s="314">
        <f t="shared" si="44"/>
        <v>39419.25</v>
      </c>
      <c r="M538" s="3" t="s">
        <v>727</v>
      </c>
    </row>
    <row r="539" spans="1:13" x14ac:dyDescent="0.25">
      <c r="A539" s="1">
        <v>14</v>
      </c>
      <c r="B539" s="3" t="s">
        <v>402</v>
      </c>
      <c r="C539" s="3">
        <v>9</v>
      </c>
      <c r="D539" s="1" t="s">
        <v>774</v>
      </c>
      <c r="E539" s="1">
        <v>1.5</v>
      </c>
      <c r="F539" s="1">
        <v>609</v>
      </c>
      <c r="G539" s="1">
        <v>6204</v>
      </c>
      <c r="H539" s="17">
        <v>6192</v>
      </c>
      <c r="I539" s="1">
        <f t="shared" si="43"/>
        <v>913.5</v>
      </c>
      <c r="J539" s="1">
        <v>9000</v>
      </c>
      <c r="K539" s="1"/>
      <c r="L539" s="314">
        <f t="shared" si="44"/>
        <v>9913.5</v>
      </c>
      <c r="M539" s="3" t="s">
        <v>602</v>
      </c>
    </row>
    <row r="540" spans="1:13" x14ac:dyDescent="0.25">
      <c r="A540" s="1">
        <v>15</v>
      </c>
      <c r="B540" s="3" t="s">
        <v>62</v>
      </c>
      <c r="C540" s="3">
        <v>15</v>
      </c>
      <c r="D540" s="1" t="s">
        <v>774</v>
      </c>
      <c r="E540" s="1">
        <v>2</v>
      </c>
      <c r="F540" s="1">
        <v>973</v>
      </c>
      <c r="G540" s="1">
        <v>6205</v>
      </c>
      <c r="H540" s="17">
        <v>6193</v>
      </c>
      <c r="I540" s="1">
        <f t="shared" si="43"/>
        <v>1946</v>
      </c>
      <c r="J540" s="1">
        <v>20500</v>
      </c>
      <c r="K540" s="1"/>
      <c r="L540" s="314">
        <f t="shared" si="44"/>
        <v>22446</v>
      </c>
      <c r="M540" s="3" t="s">
        <v>727</v>
      </c>
    </row>
    <row r="541" spans="1:13" x14ac:dyDescent="0.25">
      <c r="A541" s="1">
        <v>16</v>
      </c>
      <c r="B541" s="3" t="s">
        <v>14</v>
      </c>
      <c r="C541" s="3">
        <v>20</v>
      </c>
      <c r="D541" s="1" t="s">
        <v>774</v>
      </c>
      <c r="E541" s="1">
        <v>0</v>
      </c>
      <c r="F541" s="1">
        <v>1521</v>
      </c>
      <c r="G541" s="1">
        <v>6206</v>
      </c>
      <c r="H541" s="17">
        <v>6194</v>
      </c>
      <c r="I541" s="1">
        <f t="shared" si="43"/>
        <v>0</v>
      </c>
      <c r="J541" s="1">
        <v>50000</v>
      </c>
      <c r="K541" s="1"/>
      <c r="L541" s="314">
        <f t="shared" si="44"/>
        <v>50000</v>
      </c>
      <c r="M541" s="3" t="s">
        <v>40</v>
      </c>
    </row>
    <row r="542" spans="1:13" x14ac:dyDescent="0.25">
      <c r="A542" s="1">
        <v>17</v>
      </c>
      <c r="B542" s="3" t="s">
        <v>75</v>
      </c>
      <c r="C542" s="3">
        <v>20</v>
      </c>
      <c r="D542" s="1" t="s">
        <v>774</v>
      </c>
      <c r="E542" s="1">
        <v>4</v>
      </c>
      <c r="F542" s="1">
        <v>1284</v>
      </c>
      <c r="G542" s="1">
        <v>6207</v>
      </c>
      <c r="H542" s="17">
        <v>6195</v>
      </c>
      <c r="I542" s="1">
        <f t="shared" si="43"/>
        <v>5136</v>
      </c>
      <c r="J542" s="1">
        <v>89640</v>
      </c>
      <c r="K542" s="1"/>
      <c r="L542" s="314">
        <f t="shared" si="44"/>
        <v>94776</v>
      </c>
      <c r="M542" s="3" t="s">
        <v>727</v>
      </c>
    </row>
    <row r="543" spans="1:13" x14ac:dyDescent="0.25">
      <c r="A543" s="1">
        <v>18</v>
      </c>
      <c r="B543" s="3" t="s">
        <v>35</v>
      </c>
      <c r="C543" s="3">
        <v>9</v>
      </c>
      <c r="D543" s="1" t="s">
        <v>774</v>
      </c>
      <c r="E543" s="1">
        <v>1.5</v>
      </c>
      <c r="F543" s="1">
        <v>701</v>
      </c>
      <c r="G543" s="1">
        <v>6208</v>
      </c>
      <c r="H543" s="17">
        <v>6196</v>
      </c>
      <c r="I543" s="1">
        <f t="shared" si="43"/>
        <v>1051.5</v>
      </c>
      <c r="J543" s="1">
        <v>8800</v>
      </c>
      <c r="K543" s="1"/>
      <c r="L543" s="314">
        <f t="shared" si="44"/>
        <v>9851.5</v>
      </c>
      <c r="M543" s="3" t="s">
        <v>602</v>
      </c>
    </row>
    <row r="544" spans="1:13" x14ac:dyDescent="0.25">
      <c r="A544" s="1">
        <v>19</v>
      </c>
      <c r="B544" s="3" t="s">
        <v>19</v>
      </c>
      <c r="C544" s="3">
        <v>20</v>
      </c>
      <c r="D544" s="1" t="s">
        <v>774</v>
      </c>
      <c r="E544" s="1">
        <v>1</v>
      </c>
      <c r="F544" s="1">
        <v>1210</v>
      </c>
      <c r="G544" s="1">
        <v>6209</v>
      </c>
      <c r="H544" s="17">
        <v>6197</v>
      </c>
      <c r="I544" s="1">
        <f t="shared" si="43"/>
        <v>1210</v>
      </c>
      <c r="J544" s="1">
        <v>32580</v>
      </c>
      <c r="K544" s="1"/>
      <c r="L544" s="314">
        <f t="shared" si="44"/>
        <v>33790</v>
      </c>
      <c r="M544" s="3" t="s">
        <v>602</v>
      </c>
    </row>
    <row r="545" spans="1:13" x14ac:dyDescent="0.25">
      <c r="A545" s="1">
        <v>20</v>
      </c>
      <c r="B545" s="3" t="s">
        <v>16</v>
      </c>
      <c r="C545" s="3">
        <v>20</v>
      </c>
      <c r="D545" s="1" t="s">
        <v>774</v>
      </c>
      <c r="E545" s="1">
        <v>4</v>
      </c>
      <c r="F545" s="1">
        <v>1492</v>
      </c>
      <c r="G545" s="1">
        <v>6210</v>
      </c>
      <c r="H545" s="17">
        <v>6198</v>
      </c>
      <c r="I545" s="1">
        <f t="shared" si="43"/>
        <v>5968</v>
      </c>
      <c r="J545" s="1">
        <v>80000</v>
      </c>
      <c r="K545" s="1"/>
      <c r="L545" s="314">
        <f t="shared" si="44"/>
        <v>85968</v>
      </c>
      <c r="M545" s="3" t="s">
        <v>40</v>
      </c>
    </row>
    <row r="546" spans="1:13" x14ac:dyDescent="0.25">
      <c r="A546" s="1">
        <v>21</v>
      </c>
      <c r="B546" s="3" t="s">
        <v>7</v>
      </c>
      <c r="C546" s="3">
        <v>20</v>
      </c>
      <c r="D546" s="1" t="s">
        <v>774</v>
      </c>
      <c r="E546" s="1">
        <v>1.5</v>
      </c>
      <c r="F546" s="1">
        <v>1360</v>
      </c>
      <c r="G546" s="1">
        <v>6211</v>
      </c>
      <c r="H546" s="17">
        <v>6199</v>
      </c>
      <c r="I546" s="1">
        <f t="shared" si="43"/>
        <v>2040</v>
      </c>
      <c r="J546" s="1">
        <v>92000</v>
      </c>
      <c r="K546" s="1"/>
      <c r="L546" s="314">
        <f t="shared" si="44"/>
        <v>94040</v>
      </c>
      <c r="M546" s="3" t="s">
        <v>602</v>
      </c>
    </row>
    <row r="547" spans="1:13" x14ac:dyDescent="0.25">
      <c r="A547" s="1">
        <v>22</v>
      </c>
      <c r="B547" s="3" t="s">
        <v>7</v>
      </c>
      <c r="C547" s="3">
        <v>20</v>
      </c>
      <c r="D547" s="1" t="s">
        <v>774</v>
      </c>
      <c r="E547" s="1">
        <v>1.5</v>
      </c>
      <c r="F547" s="1">
        <v>1395</v>
      </c>
      <c r="G547" s="1">
        <v>6212</v>
      </c>
      <c r="H547" s="17">
        <v>6200</v>
      </c>
      <c r="I547" s="1">
        <f t="shared" si="43"/>
        <v>2092.5</v>
      </c>
      <c r="J547" s="1">
        <v>92000</v>
      </c>
      <c r="K547" s="1"/>
      <c r="L547" s="314">
        <f t="shared" si="44"/>
        <v>94092.5</v>
      </c>
      <c r="M547" s="3" t="s">
        <v>602</v>
      </c>
    </row>
    <row r="548" spans="1:13" x14ac:dyDescent="0.25">
      <c r="A548" s="1">
        <v>23</v>
      </c>
      <c r="B548" s="3" t="s">
        <v>26</v>
      </c>
      <c r="C548" s="3">
        <v>24</v>
      </c>
      <c r="D548" s="1" t="s">
        <v>774</v>
      </c>
      <c r="E548" s="1">
        <v>3</v>
      </c>
      <c r="F548" s="1">
        <v>1632</v>
      </c>
      <c r="G548" s="1">
        <v>6213</v>
      </c>
      <c r="H548" s="17">
        <v>6201</v>
      </c>
      <c r="I548" s="1">
        <f t="shared" si="43"/>
        <v>4896</v>
      </c>
      <c r="J548" s="1">
        <v>78000</v>
      </c>
      <c r="K548" s="1"/>
      <c r="L548" s="314">
        <f t="shared" si="44"/>
        <v>82896</v>
      </c>
      <c r="M548" s="3" t="s">
        <v>40</v>
      </c>
    </row>
    <row r="549" spans="1:13" x14ac:dyDescent="0.25">
      <c r="A549" s="1">
        <v>24</v>
      </c>
      <c r="B549" s="3" t="s">
        <v>22</v>
      </c>
      <c r="C549" s="3">
        <v>20</v>
      </c>
      <c r="D549" s="1" t="s">
        <v>775</v>
      </c>
      <c r="E549" s="1">
        <v>1.7</v>
      </c>
      <c r="F549" s="1">
        <v>1413</v>
      </c>
      <c r="G549" s="1">
        <v>6214</v>
      </c>
      <c r="H549" s="17">
        <v>6211</v>
      </c>
      <c r="I549" s="1">
        <f t="shared" si="43"/>
        <v>2402.1</v>
      </c>
      <c r="J549" s="1">
        <v>62600</v>
      </c>
      <c r="K549" s="1"/>
      <c r="L549" s="314">
        <f t="shared" si="44"/>
        <v>65002.1</v>
      </c>
      <c r="M549" s="3" t="s">
        <v>744</v>
      </c>
    </row>
    <row r="550" spans="1:13" x14ac:dyDescent="0.25">
      <c r="A550" s="1">
        <v>25</v>
      </c>
      <c r="B550" s="3" t="s">
        <v>19</v>
      </c>
      <c r="C550" s="3">
        <v>20</v>
      </c>
      <c r="D550" s="1" t="s">
        <v>775</v>
      </c>
      <c r="E550" s="1">
        <v>1</v>
      </c>
      <c r="F550" s="1">
        <v>1463</v>
      </c>
      <c r="G550" s="1">
        <v>6217</v>
      </c>
      <c r="H550" s="17">
        <v>6212</v>
      </c>
      <c r="I550" s="1">
        <f t="shared" si="43"/>
        <v>1463</v>
      </c>
      <c r="J550" s="1">
        <v>34000</v>
      </c>
      <c r="K550" s="1"/>
      <c r="L550" s="314">
        <f t="shared" si="44"/>
        <v>35463</v>
      </c>
      <c r="M550" s="3" t="s">
        <v>40</v>
      </c>
    </row>
    <row r="551" spans="1:13" x14ac:dyDescent="0.25">
      <c r="A551" s="1">
        <v>26</v>
      </c>
      <c r="B551" s="3" t="s">
        <v>7</v>
      </c>
      <c r="C551" s="3">
        <v>20</v>
      </c>
      <c r="D551" s="1" t="s">
        <v>775</v>
      </c>
      <c r="E551" s="1">
        <v>1.5</v>
      </c>
      <c r="F551" s="1">
        <v>1665</v>
      </c>
      <c r="G551" s="1">
        <v>6215</v>
      </c>
      <c r="H551" s="17">
        <v>6213</v>
      </c>
      <c r="I551" s="1">
        <f t="shared" si="43"/>
        <v>2497.5</v>
      </c>
      <c r="J551" s="1">
        <v>94000</v>
      </c>
      <c r="K551" s="1"/>
      <c r="L551" s="314">
        <f t="shared" si="44"/>
        <v>96497.5</v>
      </c>
      <c r="M551" s="3" t="s">
        <v>602</v>
      </c>
    </row>
    <row r="552" spans="1:13" x14ac:dyDescent="0.25">
      <c r="A552" s="1">
        <v>27</v>
      </c>
      <c r="B552" s="1" t="s">
        <v>21</v>
      </c>
      <c r="C552" s="3">
        <v>20</v>
      </c>
      <c r="D552" s="1" t="s">
        <v>775</v>
      </c>
      <c r="E552" s="1">
        <v>2.5</v>
      </c>
      <c r="F552" s="1">
        <v>1366</v>
      </c>
      <c r="G552" s="1">
        <v>6216</v>
      </c>
      <c r="H552" s="17">
        <v>6214</v>
      </c>
      <c r="I552" s="1">
        <f t="shared" si="43"/>
        <v>3415</v>
      </c>
      <c r="J552" s="1">
        <v>73000</v>
      </c>
      <c r="K552" s="1">
        <v>3000</v>
      </c>
      <c r="L552" s="314">
        <f t="shared" si="44"/>
        <v>79415</v>
      </c>
      <c r="M552" s="3" t="s">
        <v>40</v>
      </c>
    </row>
    <row r="553" spans="1:13" x14ac:dyDescent="0.25">
      <c r="A553" s="1">
        <v>28</v>
      </c>
      <c r="B553" s="1" t="s">
        <v>13</v>
      </c>
      <c r="C553" s="3">
        <v>20</v>
      </c>
      <c r="D553" s="1" t="s">
        <v>778</v>
      </c>
      <c r="E553" s="1">
        <v>2</v>
      </c>
      <c r="F553" s="299">
        <v>1417</v>
      </c>
      <c r="G553" s="1">
        <v>6218</v>
      </c>
      <c r="H553" s="17">
        <v>6229</v>
      </c>
      <c r="I553" s="1">
        <f t="shared" si="43"/>
        <v>2834</v>
      </c>
      <c r="J553" s="1">
        <v>49500</v>
      </c>
      <c r="K553" s="1"/>
      <c r="L553" s="314">
        <f>I553+J553+K553</f>
        <v>52334</v>
      </c>
      <c r="M553" s="3" t="s">
        <v>40</v>
      </c>
    </row>
    <row r="554" spans="1:13" x14ac:dyDescent="0.25">
      <c r="A554" s="1">
        <v>29</v>
      </c>
      <c r="B554" s="3" t="s">
        <v>14</v>
      </c>
      <c r="C554" s="3">
        <v>20</v>
      </c>
      <c r="D554" s="1" t="s">
        <v>775</v>
      </c>
      <c r="E554" s="1">
        <v>0</v>
      </c>
      <c r="F554" s="299">
        <v>1480</v>
      </c>
      <c r="G554" s="1">
        <v>6219</v>
      </c>
      <c r="H554" s="17">
        <v>6230</v>
      </c>
      <c r="I554" s="1">
        <f t="shared" si="43"/>
        <v>0</v>
      </c>
      <c r="J554" s="1">
        <v>47880</v>
      </c>
      <c r="K554" s="1"/>
      <c r="L554" s="314">
        <f t="shared" ref="L554:L619" si="45">I554+J554+K554</f>
        <v>47880</v>
      </c>
      <c r="M554" s="3" t="s">
        <v>727</v>
      </c>
    </row>
    <row r="555" spans="1:13" x14ac:dyDescent="0.25">
      <c r="A555" s="1">
        <v>30</v>
      </c>
      <c r="B555" s="1" t="s">
        <v>33</v>
      </c>
      <c r="C555" s="3">
        <v>20</v>
      </c>
      <c r="D555" s="1" t="s">
        <v>775</v>
      </c>
      <c r="E555" s="1">
        <v>2</v>
      </c>
      <c r="F555" s="299">
        <v>1309</v>
      </c>
      <c r="G555" s="1">
        <v>6220</v>
      </c>
      <c r="H555" s="17">
        <v>6232</v>
      </c>
      <c r="I555" s="1">
        <f t="shared" si="43"/>
        <v>2618</v>
      </c>
      <c r="J555" s="1">
        <v>20280</v>
      </c>
      <c r="K555" s="1"/>
      <c r="L555" s="314">
        <f t="shared" si="45"/>
        <v>22898</v>
      </c>
      <c r="M555" s="3" t="s">
        <v>727</v>
      </c>
    </row>
    <row r="556" spans="1:13" x14ac:dyDescent="0.25">
      <c r="A556" s="1">
        <v>31</v>
      </c>
      <c r="B556" s="3" t="s">
        <v>7</v>
      </c>
      <c r="C556" s="3">
        <v>20</v>
      </c>
      <c r="D556" s="1" t="s">
        <v>778</v>
      </c>
      <c r="E556" s="1">
        <v>1.5</v>
      </c>
      <c r="F556" s="299">
        <v>1361</v>
      </c>
      <c r="G556" s="1">
        <v>6221</v>
      </c>
      <c r="H556" s="17">
        <v>6231</v>
      </c>
      <c r="I556" s="1">
        <f t="shared" si="43"/>
        <v>2041.5</v>
      </c>
      <c r="J556" s="1">
        <v>94000</v>
      </c>
      <c r="K556" s="1"/>
      <c r="L556" s="314">
        <f t="shared" si="45"/>
        <v>96041.5</v>
      </c>
      <c r="M556" s="3" t="s">
        <v>602</v>
      </c>
    </row>
    <row r="557" spans="1:13" x14ac:dyDescent="0.25">
      <c r="A557" s="1">
        <v>32</v>
      </c>
      <c r="B557" s="3" t="s">
        <v>16</v>
      </c>
      <c r="C557" s="3">
        <v>20</v>
      </c>
      <c r="D557" s="1" t="s">
        <v>779</v>
      </c>
      <c r="E557" s="1">
        <v>4</v>
      </c>
      <c r="F557" s="299">
        <v>1544</v>
      </c>
      <c r="G557" s="1">
        <v>6222</v>
      </c>
      <c r="H557" s="17">
        <v>6241</v>
      </c>
      <c r="I557" s="1">
        <f t="shared" si="43"/>
        <v>6176</v>
      </c>
      <c r="J557" s="1">
        <v>77780</v>
      </c>
      <c r="K557" s="1"/>
      <c r="L557" s="314">
        <f t="shared" si="45"/>
        <v>83956</v>
      </c>
      <c r="M557" s="3" t="s">
        <v>744</v>
      </c>
    </row>
    <row r="558" spans="1:13" x14ac:dyDescent="0.25">
      <c r="A558" s="1">
        <v>33</v>
      </c>
      <c r="B558" s="3" t="s">
        <v>19</v>
      </c>
      <c r="C558" s="3">
        <v>20</v>
      </c>
      <c r="D558" s="1" t="s">
        <v>779</v>
      </c>
      <c r="E558" s="1">
        <v>1</v>
      </c>
      <c r="F558" s="299">
        <v>1315</v>
      </c>
      <c r="G558" s="1">
        <v>6223</v>
      </c>
      <c r="H558" s="17">
        <v>6242</v>
      </c>
      <c r="I558" s="1">
        <f t="shared" si="43"/>
        <v>1315</v>
      </c>
      <c r="J558" s="1">
        <v>34000</v>
      </c>
      <c r="K558" s="1"/>
      <c r="L558" s="314">
        <f t="shared" si="45"/>
        <v>35315</v>
      </c>
      <c r="M558" s="3" t="s">
        <v>40</v>
      </c>
    </row>
    <row r="559" spans="1:13" x14ac:dyDescent="0.25">
      <c r="A559" s="1">
        <v>34</v>
      </c>
      <c r="B559" s="1" t="s">
        <v>65</v>
      </c>
      <c r="C559" s="3">
        <v>20</v>
      </c>
      <c r="D559" s="1" t="s">
        <v>779</v>
      </c>
      <c r="E559" s="1">
        <v>1.75</v>
      </c>
      <c r="F559" s="299">
        <v>1073</v>
      </c>
      <c r="G559" s="1">
        <v>6224</v>
      </c>
      <c r="H559" s="17">
        <v>6243</v>
      </c>
      <c r="I559" s="1">
        <f t="shared" si="43"/>
        <v>1877.75</v>
      </c>
      <c r="J559" s="1">
        <v>56000</v>
      </c>
      <c r="K559" s="1"/>
      <c r="L559" s="314">
        <f t="shared" si="45"/>
        <v>57877.75</v>
      </c>
      <c r="M559" s="3" t="s">
        <v>40</v>
      </c>
    </row>
    <row r="560" spans="1:13" x14ac:dyDescent="0.25">
      <c r="A560" s="1">
        <v>35</v>
      </c>
      <c r="B560" s="1" t="s">
        <v>15</v>
      </c>
      <c r="C560" s="3">
        <v>20</v>
      </c>
      <c r="D560" s="1" t="s">
        <v>780</v>
      </c>
      <c r="E560" s="1">
        <v>1</v>
      </c>
      <c r="F560" s="299">
        <v>1320</v>
      </c>
      <c r="G560" s="1">
        <v>6227</v>
      </c>
      <c r="H560" s="17">
        <v>6250</v>
      </c>
      <c r="I560" s="1">
        <f t="shared" si="43"/>
        <v>1320</v>
      </c>
      <c r="J560" s="1">
        <v>62300</v>
      </c>
      <c r="K560" s="1"/>
      <c r="L560" s="314">
        <f t="shared" si="45"/>
        <v>63620</v>
      </c>
      <c r="M560" s="3" t="s">
        <v>40</v>
      </c>
    </row>
    <row r="561" spans="1:13" x14ac:dyDescent="0.25">
      <c r="A561" s="1">
        <v>36</v>
      </c>
      <c r="B561" s="3" t="s">
        <v>31</v>
      </c>
      <c r="C561" s="3">
        <v>20</v>
      </c>
      <c r="D561" s="1" t="s">
        <v>780</v>
      </c>
      <c r="E561" s="1">
        <v>1</v>
      </c>
      <c r="F561" s="299">
        <v>1473</v>
      </c>
      <c r="G561" s="1">
        <v>6228</v>
      </c>
      <c r="H561" s="17">
        <v>6251</v>
      </c>
      <c r="I561" s="1">
        <f t="shared" si="43"/>
        <v>1473</v>
      </c>
      <c r="J561" s="1">
        <v>54000</v>
      </c>
      <c r="K561" s="1"/>
      <c r="L561" s="314">
        <f t="shared" si="45"/>
        <v>55473</v>
      </c>
      <c r="M561" s="3" t="s">
        <v>40</v>
      </c>
    </row>
    <row r="562" spans="1:13" x14ac:dyDescent="0.25">
      <c r="A562" s="1">
        <v>37</v>
      </c>
      <c r="B562" s="1" t="s">
        <v>12</v>
      </c>
      <c r="C562" s="3">
        <v>15</v>
      </c>
      <c r="D562" s="1" t="s">
        <v>780</v>
      </c>
      <c r="E562" s="1">
        <v>1</v>
      </c>
      <c r="F562" s="299">
        <v>934</v>
      </c>
      <c r="G562" s="1">
        <v>6229</v>
      </c>
      <c r="H562" s="17">
        <v>6252</v>
      </c>
      <c r="I562" s="1">
        <f t="shared" si="43"/>
        <v>934</v>
      </c>
      <c r="J562" s="1">
        <v>11190</v>
      </c>
      <c r="K562" s="1"/>
      <c r="L562" s="314">
        <f t="shared" si="45"/>
        <v>12124</v>
      </c>
      <c r="M562" s="3" t="s">
        <v>602</v>
      </c>
    </row>
    <row r="563" spans="1:13" x14ac:dyDescent="0.25">
      <c r="A563" s="1">
        <v>38</v>
      </c>
      <c r="B563" s="1" t="s">
        <v>26</v>
      </c>
      <c r="C563" s="3">
        <v>20</v>
      </c>
      <c r="D563" s="1" t="s">
        <v>781</v>
      </c>
      <c r="E563" s="1">
        <v>3</v>
      </c>
      <c r="F563" s="299">
        <v>1408</v>
      </c>
      <c r="G563" s="1">
        <v>6324</v>
      </c>
      <c r="H563" s="17">
        <v>6259</v>
      </c>
      <c r="I563" s="1">
        <f t="shared" si="43"/>
        <v>4224</v>
      </c>
      <c r="J563" s="1">
        <v>65000</v>
      </c>
      <c r="K563" s="1"/>
      <c r="L563" s="314">
        <f t="shared" si="45"/>
        <v>69224</v>
      </c>
      <c r="M563" s="3" t="s">
        <v>40</v>
      </c>
    </row>
    <row r="564" spans="1:13" x14ac:dyDescent="0.25">
      <c r="A564" s="1">
        <v>39</v>
      </c>
      <c r="B564" s="1" t="s">
        <v>19</v>
      </c>
      <c r="C564" s="3">
        <v>20</v>
      </c>
      <c r="D564" s="1" t="s">
        <v>789</v>
      </c>
      <c r="E564" s="1">
        <v>1</v>
      </c>
      <c r="F564" s="299">
        <v>1260</v>
      </c>
      <c r="G564" s="1">
        <v>6325</v>
      </c>
      <c r="H564" s="17">
        <v>6260</v>
      </c>
      <c r="I564" s="1">
        <f t="shared" si="43"/>
        <v>1260</v>
      </c>
      <c r="J564" s="1">
        <v>32580</v>
      </c>
      <c r="K564" s="1"/>
      <c r="L564" s="314">
        <f t="shared" si="45"/>
        <v>33840</v>
      </c>
      <c r="M564" s="3" t="s">
        <v>602</v>
      </c>
    </row>
    <row r="565" spans="1:13" x14ac:dyDescent="0.25">
      <c r="A565" s="1">
        <v>40</v>
      </c>
      <c r="B565" s="3" t="s">
        <v>17</v>
      </c>
      <c r="C565" s="3">
        <v>20</v>
      </c>
      <c r="D565" s="1" t="s">
        <v>781</v>
      </c>
      <c r="E565" s="1">
        <v>1</v>
      </c>
      <c r="F565" s="299">
        <v>1448</v>
      </c>
      <c r="G565" s="1">
        <v>6230</v>
      </c>
      <c r="H565" s="17">
        <v>6261</v>
      </c>
      <c r="I565" s="1">
        <f t="shared" si="43"/>
        <v>1448</v>
      </c>
      <c r="J565" s="1">
        <v>39000</v>
      </c>
      <c r="K565" s="1"/>
      <c r="L565" s="314">
        <f t="shared" si="45"/>
        <v>40448</v>
      </c>
      <c r="M565" s="3" t="s">
        <v>40</v>
      </c>
    </row>
    <row r="566" spans="1:13" x14ac:dyDescent="0.25">
      <c r="A566" s="1">
        <v>41</v>
      </c>
      <c r="B566" s="1" t="s">
        <v>14</v>
      </c>
      <c r="C566" s="3">
        <v>20</v>
      </c>
      <c r="D566" s="1" t="s">
        <v>781</v>
      </c>
      <c r="E566" s="1">
        <v>0</v>
      </c>
      <c r="F566" s="1">
        <v>1308</v>
      </c>
      <c r="G566" s="1">
        <v>6231</v>
      </c>
      <c r="H566" s="17">
        <v>6262</v>
      </c>
      <c r="I566" s="1">
        <f t="shared" si="43"/>
        <v>0</v>
      </c>
      <c r="J566" s="1">
        <v>50000</v>
      </c>
      <c r="K566" s="1"/>
      <c r="L566" s="314">
        <f t="shared" si="45"/>
        <v>50000</v>
      </c>
      <c r="M566" s="3" t="s">
        <v>40</v>
      </c>
    </row>
    <row r="567" spans="1:13" x14ac:dyDescent="0.25">
      <c r="A567" s="1">
        <v>42</v>
      </c>
      <c r="B567" s="1" t="s">
        <v>15</v>
      </c>
      <c r="C567" s="3">
        <v>20</v>
      </c>
      <c r="D567" s="1" t="s">
        <v>781</v>
      </c>
      <c r="E567" s="1">
        <v>1</v>
      </c>
      <c r="F567" s="1">
        <v>1465</v>
      </c>
      <c r="G567" s="1">
        <v>6232</v>
      </c>
      <c r="H567" s="17">
        <v>6263</v>
      </c>
      <c r="I567" s="1">
        <f t="shared" si="43"/>
        <v>1465</v>
      </c>
      <c r="J567" s="1">
        <v>61620</v>
      </c>
      <c r="K567" s="1"/>
      <c r="L567" s="314">
        <f t="shared" si="45"/>
        <v>63085</v>
      </c>
      <c r="M567" s="3" t="s">
        <v>727</v>
      </c>
    </row>
    <row r="568" spans="1:13" x14ac:dyDescent="0.25">
      <c r="A568" s="1">
        <v>43</v>
      </c>
      <c r="B568" s="3" t="s">
        <v>35</v>
      </c>
      <c r="C568" s="3">
        <v>15</v>
      </c>
      <c r="D568" s="3" t="s">
        <v>782</v>
      </c>
      <c r="E568" s="17">
        <v>1.5</v>
      </c>
      <c r="F568" s="161">
        <v>1118</v>
      </c>
      <c r="G568" s="17">
        <v>6266</v>
      </c>
      <c r="H568" s="17">
        <v>6278</v>
      </c>
      <c r="I568" s="17">
        <f t="shared" si="43"/>
        <v>1677</v>
      </c>
      <c r="J568" s="17">
        <v>10860</v>
      </c>
      <c r="K568" s="17"/>
      <c r="L568" s="315">
        <f t="shared" si="45"/>
        <v>12537</v>
      </c>
      <c r="M568" s="3" t="s">
        <v>602</v>
      </c>
    </row>
    <row r="569" spans="1:13" x14ac:dyDescent="0.25">
      <c r="A569" s="1">
        <v>44</v>
      </c>
      <c r="B569" s="3" t="s">
        <v>62</v>
      </c>
      <c r="C569" s="3">
        <v>20</v>
      </c>
      <c r="D569" s="3" t="s">
        <v>782</v>
      </c>
      <c r="E569" s="17">
        <v>2</v>
      </c>
      <c r="F569" s="161">
        <v>1253</v>
      </c>
      <c r="G569" s="17">
        <v>6267</v>
      </c>
      <c r="H569" s="17">
        <v>6279</v>
      </c>
      <c r="I569" s="17">
        <f t="shared" si="43"/>
        <v>2506</v>
      </c>
      <c r="J569" s="17">
        <v>25000</v>
      </c>
      <c r="K569" s="17"/>
      <c r="L569" s="202">
        <f t="shared" si="45"/>
        <v>27506</v>
      </c>
      <c r="M569" s="3" t="s">
        <v>40</v>
      </c>
    </row>
    <row r="570" spans="1:13" x14ac:dyDescent="0.25">
      <c r="A570" s="1">
        <v>45</v>
      </c>
      <c r="B570" s="1" t="s">
        <v>33</v>
      </c>
      <c r="C570" s="3">
        <v>20</v>
      </c>
      <c r="D570" s="3" t="s">
        <v>782</v>
      </c>
      <c r="E570" s="17">
        <v>2</v>
      </c>
      <c r="F570" s="161">
        <v>1291</v>
      </c>
      <c r="G570" s="17">
        <v>6268</v>
      </c>
      <c r="H570" s="17">
        <v>6280</v>
      </c>
      <c r="I570" s="17">
        <f t="shared" si="43"/>
        <v>2582</v>
      </c>
      <c r="J570" s="17">
        <v>20000</v>
      </c>
      <c r="K570" s="17"/>
      <c r="L570" s="202">
        <f t="shared" si="45"/>
        <v>22582</v>
      </c>
      <c r="M570" s="3" t="s">
        <v>40</v>
      </c>
    </row>
    <row r="571" spans="1:13" x14ac:dyDescent="0.25">
      <c r="A571" s="1">
        <v>46</v>
      </c>
      <c r="B571" s="3" t="s">
        <v>18</v>
      </c>
      <c r="C571" s="3">
        <v>20</v>
      </c>
      <c r="D571" s="3" t="s">
        <v>782</v>
      </c>
      <c r="E571" s="17">
        <v>6.86</v>
      </c>
      <c r="F571" s="161">
        <v>1550</v>
      </c>
      <c r="G571" s="161">
        <v>6269</v>
      </c>
      <c r="H571" s="161">
        <v>6281</v>
      </c>
      <c r="I571" s="161">
        <f t="shared" si="43"/>
        <v>10633</v>
      </c>
      <c r="J571" s="17">
        <v>125000</v>
      </c>
      <c r="K571" s="17"/>
      <c r="L571" s="202">
        <f t="shared" si="45"/>
        <v>135633</v>
      </c>
      <c r="M571" s="3" t="s">
        <v>40</v>
      </c>
    </row>
    <row r="572" spans="1:13" x14ac:dyDescent="0.25">
      <c r="A572" s="1">
        <v>47</v>
      </c>
      <c r="B572" s="3" t="s">
        <v>7</v>
      </c>
      <c r="C572" s="3">
        <v>20</v>
      </c>
      <c r="D572" s="3" t="s">
        <v>783</v>
      </c>
      <c r="E572" s="17">
        <v>1.5</v>
      </c>
      <c r="F572" s="161">
        <v>1393</v>
      </c>
      <c r="G572" s="17">
        <v>6270</v>
      </c>
      <c r="H572" s="17">
        <v>6295</v>
      </c>
      <c r="I572" s="17">
        <f t="shared" si="43"/>
        <v>2089.5</v>
      </c>
      <c r="J572" s="17">
        <v>94000</v>
      </c>
      <c r="K572" s="17"/>
      <c r="L572" s="202">
        <f t="shared" si="45"/>
        <v>96089.5</v>
      </c>
      <c r="M572" s="3" t="s">
        <v>602</v>
      </c>
    </row>
    <row r="573" spans="1:13" x14ac:dyDescent="0.25">
      <c r="A573" s="1">
        <v>48</v>
      </c>
      <c r="B573" s="1" t="s">
        <v>13</v>
      </c>
      <c r="C573" s="3">
        <v>20</v>
      </c>
      <c r="D573" s="3" t="s">
        <v>783</v>
      </c>
      <c r="E573" s="17">
        <v>2</v>
      </c>
      <c r="F573" s="161">
        <v>1415</v>
      </c>
      <c r="G573" s="17">
        <v>6271</v>
      </c>
      <c r="H573" s="17">
        <v>6296</v>
      </c>
      <c r="I573" s="17">
        <f t="shared" si="43"/>
        <v>2830</v>
      </c>
      <c r="J573" s="17">
        <v>49500</v>
      </c>
      <c r="K573" s="17"/>
      <c r="L573" s="202">
        <f t="shared" si="45"/>
        <v>52330</v>
      </c>
      <c r="M573" s="3" t="s">
        <v>40</v>
      </c>
    </row>
    <row r="574" spans="1:13" x14ac:dyDescent="0.25">
      <c r="A574" s="1">
        <v>49</v>
      </c>
      <c r="B574" s="3" t="s">
        <v>32</v>
      </c>
      <c r="C574" s="3">
        <v>20</v>
      </c>
      <c r="D574" s="3" t="s">
        <v>783</v>
      </c>
      <c r="E574" s="17">
        <v>1.75</v>
      </c>
      <c r="F574" s="161">
        <v>1587</v>
      </c>
      <c r="G574" s="17">
        <v>6272</v>
      </c>
      <c r="H574" s="17">
        <v>6297</v>
      </c>
      <c r="I574" s="17">
        <f t="shared" si="43"/>
        <v>2777.25</v>
      </c>
      <c r="J574" s="17">
        <v>38000</v>
      </c>
      <c r="K574" s="17"/>
      <c r="L574" s="202">
        <f t="shared" si="45"/>
        <v>40777.25</v>
      </c>
      <c r="M574" s="3" t="s">
        <v>40</v>
      </c>
    </row>
    <row r="575" spans="1:13" x14ac:dyDescent="0.25">
      <c r="A575" s="1">
        <v>50</v>
      </c>
      <c r="B575" s="3" t="s">
        <v>19</v>
      </c>
      <c r="C575" s="3">
        <v>20</v>
      </c>
      <c r="D575" s="3" t="s">
        <v>783</v>
      </c>
      <c r="E575" s="17">
        <v>1</v>
      </c>
      <c r="F575" s="161">
        <v>1280</v>
      </c>
      <c r="G575" s="17">
        <v>6273</v>
      </c>
      <c r="H575" s="17">
        <v>6298</v>
      </c>
      <c r="I575" s="17">
        <f t="shared" si="43"/>
        <v>1280</v>
      </c>
      <c r="J575" s="17">
        <v>34000</v>
      </c>
      <c r="K575" s="17"/>
      <c r="L575" s="202">
        <f t="shared" si="45"/>
        <v>35280</v>
      </c>
      <c r="M575" s="3" t="s">
        <v>40</v>
      </c>
    </row>
    <row r="576" spans="1:13" x14ac:dyDescent="0.25">
      <c r="A576" s="1">
        <v>51</v>
      </c>
      <c r="B576" s="1" t="s">
        <v>12</v>
      </c>
      <c r="C576" s="3">
        <v>15</v>
      </c>
      <c r="D576" s="3" t="s">
        <v>783</v>
      </c>
      <c r="E576" s="17">
        <v>1</v>
      </c>
      <c r="F576" s="161">
        <v>945</v>
      </c>
      <c r="G576" s="17">
        <v>6274</v>
      </c>
      <c r="H576" s="17">
        <v>6299</v>
      </c>
      <c r="I576" s="17">
        <f t="shared" si="43"/>
        <v>945</v>
      </c>
      <c r="J576" s="17">
        <v>11190</v>
      </c>
      <c r="K576" s="17"/>
      <c r="L576" s="202">
        <f t="shared" si="45"/>
        <v>12135</v>
      </c>
      <c r="M576" s="3" t="s">
        <v>602</v>
      </c>
    </row>
    <row r="577" spans="1:13" x14ac:dyDescent="0.25">
      <c r="A577" s="1">
        <v>52</v>
      </c>
      <c r="B577" s="3" t="s">
        <v>402</v>
      </c>
      <c r="C577" s="3">
        <v>15</v>
      </c>
      <c r="D577" s="3" t="s">
        <v>784</v>
      </c>
      <c r="E577" s="17">
        <v>1.5</v>
      </c>
      <c r="F577" s="161">
        <v>971</v>
      </c>
      <c r="G577" s="17">
        <v>6275</v>
      </c>
      <c r="H577" s="17">
        <v>6308</v>
      </c>
      <c r="I577" s="17">
        <f t="shared" si="43"/>
        <v>1456.5</v>
      </c>
      <c r="J577" s="17">
        <v>11610</v>
      </c>
      <c r="K577" s="17"/>
      <c r="L577" s="202">
        <f t="shared" si="45"/>
        <v>13066.5</v>
      </c>
      <c r="M577" s="3" t="s">
        <v>602</v>
      </c>
    </row>
    <row r="578" spans="1:13" x14ac:dyDescent="0.25">
      <c r="A578" s="1">
        <v>53</v>
      </c>
      <c r="B578" s="3" t="s">
        <v>31</v>
      </c>
      <c r="C578" s="3">
        <v>20</v>
      </c>
      <c r="D578" s="3" t="s">
        <v>784</v>
      </c>
      <c r="E578" s="17">
        <v>1</v>
      </c>
      <c r="F578" s="161">
        <v>1320</v>
      </c>
      <c r="G578" s="17">
        <v>6276</v>
      </c>
      <c r="H578" s="17">
        <v>6309</v>
      </c>
      <c r="I578" s="17">
        <f t="shared" si="43"/>
        <v>1320</v>
      </c>
      <c r="J578" s="17">
        <v>54000</v>
      </c>
      <c r="K578" s="17"/>
      <c r="L578" s="202">
        <f t="shared" si="45"/>
        <v>55320</v>
      </c>
      <c r="M578" s="3" t="s">
        <v>40</v>
      </c>
    </row>
    <row r="579" spans="1:13" x14ac:dyDescent="0.25">
      <c r="A579" s="1">
        <v>54</v>
      </c>
      <c r="B579" s="3" t="s">
        <v>21</v>
      </c>
      <c r="C579" s="3">
        <v>20</v>
      </c>
      <c r="D579" s="3" t="s">
        <v>784</v>
      </c>
      <c r="E579" s="17">
        <v>2.5</v>
      </c>
      <c r="F579" s="17">
        <v>1597</v>
      </c>
      <c r="G579" s="17">
        <v>6277</v>
      </c>
      <c r="H579" s="17">
        <v>6310</v>
      </c>
      <c r="I579" s="17">
        <f t="shared" si="43"/>
        <v>3992.5</v>
      </c>
      <c r="J579" s="17">
        <v>73000</v>
      </c>
      <c r="K579" s="17">
        <v>3000</v>
      </c>
      <c r="L579" s="202">
        <f t="shared" si="45"/>
        <v>79992.5</v>
      </c>
      <c r="M579" s="3" t="s">
        <v>40</v>
      </c>
    </row>
    <row r="580" spans="1:13" x14ac:dyDescent="0.25">
      <c r="A580" s="1">
        <v>55</v>
      </c>
      <c r="B580" s="3" t="s">
        <v>17</v>
      </c>
      <c r="C580" s="3">
        <v>20</v>
      </c>
      <c r="D580" s="1" t="s">
        <v>785</v>
      </c>
      <c r="E580" s="17">
        <v>1</v>
      </c>
      <c r="F580" s="17">
        <v>1320</v>
      </c>
      <c r="G580" s="17">
        <v>6290</v>
      </c>
      <c r="H580" s="17">
        <v>6322</v>
      </c>
      <c r="I580" s="17">
        <f t="shared" si="43"/>
        <v>1320</v>
      </c>
      <c r="J580" s="17">
        <v>39000</v>
      </c>
      <c r="K580" s="17"/>
      <c r="L580" s="202">
        <f t="shared" si="45"/>
        <v>40320</v>
      </c>
      <c r="M580" s="3" t="s">
        <v>40</v>
      </c>
    </row>
    <row r="581" spans="1:13" x14ac:dyDescent="0.25">
      <c r="A581" s="1">
        <v>56</v>
      </c>
      <c r="B581" s="3" t="s">
        <v>19</v>
      </c>
      <c r="C581" s="3">
        <v>20</v>
      </c>
      <c r="D581" s="1" t="s">
        <v>785</v>
      </c>
      <c r="E581" s="17">
        <v>1</v>
      </c>
      <c r="F581" s="17">
        <v>1247</v>
      </c>
      <c r="G581" s="17">
        <v>6291</v>
      </c>
      <c r="H581" s="17">
        <v>6323</v>
      </c>
      <c r="I581" s="17">
        <f t="shared" si="43"/>
        <v>1247</v>
      </c>
      <c r="J581" s="17">
        <v>34000</v>
      </c>
      <c r="K581" s="17"/>
      <c r="L581" s="202">
        <f t="shared" si="45"/>
        <v>35247</v>
      </c>
      <c r="M581" s="3" t="s">
        <v>40</v>
      </c>
    </row>
    <row r="582" spans="1:13" x14ac:dyDescent="0.25">
      <c r="A582" s="1">
        <v>57</v>
      </c>
      <c r="B582" s="3" t="s">
        <v>14</v>
      </c>
      <c r="C582" s="3">
        <v>20</v>
      </c>
      <c r="D582" s="1" t="s">
        <v>785</v>
      </c>
      <c r="E582" s="17">
        <v>0</v>
      </c>
      <c r="F582" s="17">
        <v>1542</v>
      </c>
      <c r="G582" s="17">
        <v>6292</v>
      </c>
      <c r="H582" s="17">
        <v>6324</v>
      </c>
      <c r="I582" s="17">
        <f t="shared" si="43"/>
        <v>0</v>
      </c>
      <c r="J582" s="17">
        <v>47880</v>
      </c>
      <c r="K582" s="17"/>
      <c r="L582" s="202">
        <f t="shared" si="45"/>
        <v>47880</v>
      </c>
      <c r="M582" s="3" t="s">
        <v>727</v>
      </c>
    </row>
    <row r="583" spans="1:13" x14ac:dyDescent="0.25">
      <c r="A583" s="1">
        <v>58</v>
      </c>
      <c r="B583" s="3" t="s">
        <v>35</v>
      </c>
      <c r="C583" s="3">
        <v>15</v>
      </c>
      <c r="D583" s="1" t="s">
        <v>785</v>
      </c>
      <c r="E583" s="17">
        <v>1.5</v>
      </c>
      <c r="F583" s="17">
        <v>989</v>
      </c>
      <c r="G583" s="17">
        <v>6293</v>
      </c>
      <c r="H583" s="17">
        <v>6325</v>
      </c>
      <c r="I583" s="17">
        <f t="shared" si="43"/>
        <v>1483.5</v>
      </c>
      <c r="J583" s="17">
        <v>10860</v>
      </c>
      <c r="K583" s="17"/>
      <c r="L583" s="202">
        <f t="shared" si="45"/>
        <v>12343.5</v>
      </c>
      <c r="M583" s="3" t="s">
        <v>602</v>
      </c>
    </row>
    <row r="584" spans="1:13" x14ac:dyDescent="0.25">
      <c r="A584" s="1">
        <v>59</v>
      </c>
      <c r="B584" s="3" t="s">
        <v>75</v>
      </c>
      <c r="C584" s="3">
        <v>20</v>
      </c>
      <c r="D584" s="1" t="s">
        <v>785</v>
      </c>
      <c r="E584" s="17">
        <v>4</v>
      </c>
      <c r="F584" s="17">
        <v>1263</v>
      </c>
      <c r="G584" s="17">
        <v>6294</v>
      </c>
      <c r="H584" s="17">
        <v>6326</v>
      </c>
      <c r="I584" s="17">
        <f t="shared" si="43"/>
        <v>5052</v>
      </c>
      <c r="J584" s="17">
        <v>96500</v>
      </c>
      <c r="K584" s="17"/>
      <c r="L584" s="202">
        <f t="shared" si="45"/>
        <v>101552</v>
      </c>
      <c r="M584" s="3" t="s">
        <v>40</v>
      </c>
    </row>
    <row r="585" spans="1:13" x14ac:dyDescent="0.25">
      <c r="A585" s="1">
        <v>60</v>
      </c>
      <c r="B585" s="3" t="s">
        <v>22</v>
      </c>
      <c r="C585" s="3">
        <v>20</v>
      </c>
      <c r="D585" s="1" t="s">
        <v>785</v>
      </c>
      <c r="E585" s="17">
        <v>1.7</v>
      </c>
      <c r="F585" s="17">
        <v>1423</v>
      </c>
      <c r="G585" s="17">
        <v>6295</v>
      </c>
      <c r="H585" s="17">
        <v>6327</v>
      </c>
      <c r="I585" s="17">
        <f t="shared" si="43"/>
        <v>2419.1</v>
      </c>
      <c r="J585" s="17">
        <v>66000</v>
      </c>
      <c r="K585" s="17"/>
      <c r="L585" s="202">
        <f t="shared" si="45"/>
        <v>68419.100000000006</v>
      </c>
      <c r="M585" s="3" t="s">
        <v>40</v>
      </c>
    </row>
    <row r="586" spans="1:13" x14ac:dyDescent="0.25">
      <c r="A586" s="1">
        <v>61</v>
      </c>
      <c r="B586" s="3" t="s">
        <v>19</v>
      </c>
      <c r="C586" s="3">
        <v>20</v>
      </c>
      <c r="D586" s="1" t="s">
        <v>785</v>
      </c>
      <c r="E586" s="17">
        <v>1</v>
      </c>
      <c r="F586" s="17">
        <v>1225</v>
      </c>
      <c r="G586" s="17">
        <v>6296</v>
      </c>
      <c r="H586" s="17">
        <v>6328</v>
      </c>
      <c r="I586" s="17">
        <f t="shared" si="43"/>
        <v>1225</v>
      </c>
      <c r="J586" s="17">
        <v>32580</v>
      </c>
      <c r="K586" s="17"/>
      <c r="L586" s="202">
        <f t="shared" si="45"/>
        <v>33805</v>
      </c>
      <c r="M586" s="3" t="s">
        <v>602</v>
      </c>
    </row>
    <row r="587" spans="1:13" x14ac:dyDescent="0.25">
      <c r="A587" s="1">
        <v>62</v>
      </c>
      <c r="B587" s="3" t="s">
        <v>7</v>
      </c>
      <c r="C587" s="3">
        <v>20</v>
      </c>
      <c r="D587" s="3" t="s">
        <v>786</v>
      </c>
      <c r="E587" s="17">
        <v>1.5</v>
      </c>
      <c r="F587" s="161">
        <v>1360</v>
      </c>
      <c r="G587" s="161">
        <v>6307</v>
      </c>
      <c r="H587" s="17">
        <v>6338</v>
      </c>
      <c r="I587" s="17">
        <f t="shared" si="43"/>
        <v>2040</v>
      </c>
      <c r="J587" s="17">
        <v>92000</v>
      </c>
      <c r="K587" s="3"/>
      <c r="L587" s="202">
        <f t="shared" si="45"/>
        <v>94040</v>
      </c>
      <c r="M587" s="3" t="s">
        <v>602</v>
      </c>
    </row>
    <row r="588" spans="1:13" x14ac:dyDescent="0.25">
      <c r="A588" s="1">
        <v>63</v>
      </c>
      <c r="B588" s="3" t="s">
        <v>7</v>
      </c>
      <c r="C588" s="3">
        <v>20</v>
      </c>
      <c r="D588" s="3" t="s">
        <v>786</v>
      </c>
      <c r="E588" s="17">
        <v>1.5</v>
      </c>
      <c r="F588" s="161">
        <v>1948</v>
      </c>
      <c r="G588" s="161">
        <v>6308</v>
      </c>
      <c r="H588" s="17">
        <v>6339</v>
      </c>
      <c r="I588" s="17">
        <f t="shared" si="43"/>
        <v>2922</v>
      </c>
      <c r="J588" s="17">
        <v>92000</v>
      </c>
      <c r="K588" s="3"/>
      <c r="L588" s="202">
        <f t="shared" si="45"/>
        <v>94922</v>
      </c>
      <c r="M588" s="3" t="s">
        <v>602</v>
      </c>
    </row>
    <row r="589" spans="1:13" x14ac:dyDescent="0.25">
      <c r="A589" s="1">
        <v>64</v>
      </c>
      <c r="B589" s="3" t="s">
        <v>17</v>
      </c>
      <c r="C589" s="3">
        <v>20</v>
      </c>
      <c r="D589" s="3" t="s">
        <v>786</v>
      </c>
      <c r="E589" s="17">
        <v>1</v>
      </c>
      <c r="F589" s="161">
        <v>1415</v>
      </c>
      <c r="G589" s="161">
        <v>6309</v>
      </c>
      <c r="H589" s="17">
        <v>6340</v>
      </c>
      <c r="I589" s="17">
        <f t="shared" si="43"/>
        <v>1415</v>
      </c>
      <c r="J589" s="17">
        <v>36720</v>
      </c>
      <c r="K589" s="3"/>
      <c r="L589" s="202">
        <f t="shared" si="45"/>
        <v>38135</v>
      </c>
      <c r="M589" s="3" t="s">
        <v>602</v>
      </c>
    </row>
    <row r="590" spans="1:13" x14ac:dyDescent="0.25">
      <c r="A590" s="1">
        <v>65</v>
      </c>
      <c r="B590" s="3" t="s">
        <v>31</v>
      </c>
      <c r="C590" s="3">
        <v>20</v>
      </c>
      <c r="D590" s="3" t="s">
        <v>786</v>
      </c>
      <c r="E590" s="17">
        <v>1</v>
      </c>
      <c r="F590" s="161">
        <v>1660</v>
      </c>
      <c r="G590" s="161">
        <v>6310</v>
      </c>
      <c r="H590" s="17">
        <v>6341</v>
      </c>
      <c r="I590" s="17">
        <f t="shared" si="43"/>
        <v>1660</v>
      </c>
      <c r="J590" s="17">
        <v>54000</v>
      </c>
      <c r="K590" s="3"/>
      <c r="L590" s="202">
        <f t="shared" si="45"/>
        <v>55660</v>
      </c>
      <c r="M590" s="3" t="s">
        <v>40</v>
      </c>
    </row>
    <row r="591" spans="1:13" x14ac:dyDescent="0.25">
      <c r="A591" s="1">
        <v>66</v>
      </c>
      <c r="B591" s="3" t="s">
        <v>18</v>
      </c>
      <c r="C591" s="3">
        <v>20</v>
      </c>
      <c r="D591" s="3" t="s">
        <v>786</v>
      </c>
      <c r="E591" s="17">
        <v>6.86</v>
      </c>
      <c r="F591" s="161">
        <v>1380</v>
      </c>
      <c r="G591" s="161">
        <v>6311</v>
      </c>
      <c r="H591" s="17">
        <v>6342</v>
      </c>
      <c r="I591" s="17">
        <f t="shared" si="43"/>
        <v>9466.8000000000011</v>
      </c>
      <c r="J591" s="17">
        <v>125000</v>
      </c>
      <c r="K591" s="3"/>
      <c r="L591" s="202">
        <f t="shared" si="45"/>
        <v>134466.79999999999</v>
      </c>
      <c r="M591" s="3" t="s">
        <v>40</v>
      </c>
    </row>
    <row r="592" spans="1:13" x14ac:dyDescent="0.25">
      <c r="A592" s="1">
        <v>67</v>
      </c>
      <c r="B592" s="3" t="s">
        <v>62</v>
      </c>
      <c r="C592" s="3">
        <v>20</v>
      </c>
      <c r="D592" s="3" t="s">
        <v>786</v>
      </c>
      <c r="E592" s="17">
        <v>2</v>
      </c>
      <c r="F592" s="161">
        <v>1301</v>
      </c>
      <c r="G592" s="161">
        <v>6312</v>
      </c>
      <c r="H592" s="17">
        <v>6343</v>
      </c>
      <c r="I592" s="17">
        <f t="shared" si="43"/>
        <v>2602</v>
      </c>
      <c r="J592" s="17">
        <v>25000</v>
      </c>
      <c r="K592" s="3"/>
      <c r="L592" s="202">
        <f t="shared" si="45"/>
        <v>27602</v>
      </c>
      <c r="M592" s="3" t="s">
        <v>40</v>
      </c>
    </row>
    <row r="593" spans="1:13" x14ac:dyDescent="0.25">
      <c r="A593" s="1">
        <v>68</v>
      </c>
      <c r="B593" s="3" t="s">
        <v>579</v>
      </c>
      <c r="C593" s="3">
        <v>20</v>
      </c>
      <c r="D593" s="1" t="s">
        <v>788</v>
      </c>
      <c r="E593" s="17">
        <v>1</v>
      </c>
      <c r="F593" s="17">
        <v>1343</v>
      </c>
      <c r="G593" s="17">
        <v>6323</v>
      </c>
      <c r="H593" s="17">
        <v>6348</v>
      </c>
      <c r="I593" s="17">
        <f t="shared" si="43"/>
        <v>1343</v>
      </c>
      <c r="J593" s="17">
        <v>62300</v>
      </c>
      <c r="K593" s="17"/>
      <c r="L593" s="202">
        <f t="shared" si="45"/>
        <v>63643</v>
      </c>
      <c r="M593" s="3" t="s">
        <v>40</v>
      </c>
    </row>
    <row r="594" spans="1:13" x14ac:dyDescent="0.25">
      <c r="A594" s="1">
        <v>69</v>
      </c>
      <c r="B594" s="3" t="s">
        <v>589</v>
      </c>
      <c r="C594" s="3">
        <v>15</v>
      </c>
      <c r="D594" s="1" t="s">
        <v>787</v>
      </c>
      <c r="E594" s="17">
        <v>1</v>
      </c>
      <c r="F594" s="17">
        <v>952</v>
      </c>
      <c r="G594" s="17">
        <v>6326</v>
      </c>
      <c r="H594" s="17">
        <v>6358</v>
      </c>
      <c r="I594" s="17">
        <f t="shared" si="43"/>
        <v>952</v>
      </c>
      <c r="J594" s="17">
        <v>11190</v>
      </c>
      <c r="K594" s="17"/>
      <c r="L594" s="202">
        <f t="shared" si="45"/>
        <v>12142</v>
      </c>
      <c r="M594" s="3" t="s">
        <v>602</v>
      </c>
    </row>
    <row r="595" spans="1:13" x14ac:dyDescent="0.25">
      <c r="A595" s="1">
        <v>70</v>
      </c>
      <c r="B595" s="3" t="s">
        <v>19</v>
      </c>
      <c r="C595" s="3">
        <v>20</v>
      </c>
      <c r="D595" s="1" t="s">
        <v>787</v>
      </c>
      <c r="E595" s="17">
        <v>1</v>
      </c>
      <c r="F595" s="17">
        <v>1362</v>
      </c>
      <c r="G595" s="17">
        <v>6327</v>
      </c>
      <c r="H595" s="17">
        <v>6359</v>
      </c>
      <c r="I595" s="17">
        <f t="shared" si="43"/>
        <v>1362</v>
      </c>
      <c r="J595" s="17">
        <v>34000</v>
      </c>
      <c r="K595" s="17"/>
      <c r="L595" s="202">
        <f t="shared" si="45"/>
        <v>35362</v>
      </c>
      <c r="M595" s="3" t="s">
        <v>40</v>
      </c>
    </row>
    <row r="596" spans="1:13" x14ac:dyDescent="0.25">
      <c r="A596" s="1">
        <v>71</v>
      </c>
      <c r="B596" s="3" t="s">
        <v>584</v>
      </c>
      <c r="C596" s="3">
        <v>20</v>
      </c>
      <c r="D596" s="1" t="s">
        <v>787</v>
      </c>
      <c r="E596" s="17">
        <v>2</v>
      </c>
      <c r="F596" s="17">
        <v>1312</v>
      </c>
      <c r="G596" s="17">
        <v>6328</v>
      </c>
      <c r="H596" s="17">
        <v>6360</v>
      </c>
      <c r="I596" s="17">
        <f t="shared" si="43"/>
        <v>2624</v>
      </c>
      <c r="J596" s="17">
        <v>20280</v>
      </c>
      <c r="K596" s="17"/>
      <c r="L596" s="202">
        <f t="shared" si="45"/>
        <v>22904</v>
      </c>
      <c r="M596" s="3" t="s">
        <v>727</v>
      </c>
    </row>
    <row r="597" spans="1:13" x14ac:dyDescent="0.25">
      <c r="A597" s="1">
        <v>72</v>
      </c>
      <c r="B597" s="3" t="s">
        <v>582</v>
      </c>
      <c r="C597" s="3">
        <v>20</v>
      </c>
      <c r="D597" s="1" t="s">
        <v>787</v>
      </c>
      <c r="E597" s="17">
        <v>0</v>
      </c>
      <c r="F597" s="17">
        <v>1432</v>
      </c>
      <c r="G597" s="17">
        <v>6329</v>
      </c>
      <c r="H597" s="17">
        <v>6361</v>
      </c>
      <c r="I597" s="17">
        <f t="shared" si="43"/>
        <v>0</v>
      </c>
      <c r="J597" s="17">
        <v>50000</v>
      </c>
      <c r="K597" s="17"/>
      <c r="L597" s="202">
        <f t="shared" si="45"/>
        <v>50000</v>
      </c>
      <c r="M597" s="3" t="s">
        <v>40</v>
      </c>
    </row>
    <row r="598" spans="1:13" x14ac:dyDescent="0.25">
      <c r="A598" s="1">
        <v>73</v>
      </c>
      <c r="B598" s="3" t="s">
        <v>593</v>
      </c>
      <c r="C598" s="3">
        <v>15</v>
      </c>
      <c r="D598" s="1" t="s">
        <v>787</v>
      </c>
      <c r="E598" s="17">
        <v>1.5</v>
      </c>
      <c r="F598" s="17">
        <v>1099</v>
      </c>
      <c r="G598" s="17">
        <v>6333</v>
      </c>
      <c r="H598" s="17">
        <v>6362</v>
      </c>
      <c r="I598" s="17">
        <f t="shared" si="43"/>
        <v>1648.5</v>
      </c>
      <c r="J598" s="17">
        <v>10860</v>
      </c>
      <c r="K598" s="17"/>
      <c r="L598" s="202">
        <f t="shared" si="45"/>
        <v>12508.5</v>
      </c>
      <c r="M598" s="3" t="s">
        <v>602</v>
      </c>
    </row>
    <row r="599" spans="1:13" x14ac:dyDescent="0.25">
      <c r="A599" s="1">
        <v>74</v>
      </c>
      <c r="B599" s="3" t="s">
        <v>587</v>
      </c>
      <c r="C599" s="3">
        <v>20</v>
      </c>
      <c r="D599" s="1" t="s">
        <v>787</v>
      </c>
      <c r="E599" s="17">
        <v>2</v>
      </c>
      <c r="F599" s="17">
        <v>1313</v>
      </c>
      <c r="G599" s="17">
        <v>6330</v>
      </c>
      <c r="H599" s="17">
        <v>6363</v>
      </c>
      <c r="I599" s="17">
        <f t="shared" si="43"/>
        <v>2626</v>
      </c>
      <c r="J599" s="17">
        <v>25220</v>
      </c>
      <c r="K599" s="17"/>
      <c r="L599" s="202">
        <f t="shared" si="45"/>
        <v>27846</v>
      </c>
      <c r="M599" s="3" t="s">
        <v>727</v>
      </c>
    </row>
    <row r="600" spans="1:13" x14ac:dyDescent="0.25">
      <c r="A600" s="1">
        <v>75</v>
      </c>
      <c r="B600" s="3" t="s">
        <v>587</v>
      </c>
      <c r="C600" s="3">
        <v>15</v>
      </c>
      <c r="D600" s="1" t="s">
        <v>787</v>
      </c>
      <c r="E600" s="17">
        <v>2</v>
      </c>
      <c r="F600" s="17">
        <v>957</v>
      </c>
      <c r="G600" s="17">
        <v>6331</v>
      </c>
      <c r="H600" s="17">
        <v>6364</v>
      </c>
      <c r="I600" s="17">
        <f t="shared" si="43"/>
        <v>1914</v>
      </c>
      <c r="J600" s="17">
        <v>20500</v>
      </c>
      <c r="K600" s="17"/>
      <c r="L600" s="202">
        <f t="shared" si="45"/>
        <v>22414</v>
      </c>
      <c r="M600" s="3" t="s">
        <v>727</v>
      </c>
    </row>
    <row r="601" spans="1:13" x14ac:dyDescent="0.25">
      <c r="A601" s="1">
        <v>76</v>
      </c>
      <c r="B601" s="3" t="s">
        <v>585</v>
      </c>
      <c r="C601" s="3">
        <v>20</v>
      </c>
      <c r="D601" s="1" t="s">
        <v>787</v>
      </c>
      <c r="E601" s="17">
        <v>2.5</v>
      </c>
      <c r="F601" s="17">
        <v>1687</v>
      </c>
      <c r="G601" s="17">
        <v>6332</v>
      </c>
      <c r="H601" s="17">
        <v>6365</v>
      </c>
      <c r="I601" s="17">
        <f t="shared" si="43"/>
        <v>4217.5</v>
      </c>
      <c r="J601" s="17">
        <v>73000</v>
      </c>
      <c r="K601" s="17">
        <v>3000</v>
      </c>
      <c r="L601" s="202">
        <f t="shared" si="45"/>
        <v>80217.5</v>
      </c>
      <c r="M601" s="3" t="s">
        <v>40</v>
      </c>
    </row>
    <row r="602" spans="1:13" x14ac:dyDescent="0.25">
      <c r="A602" s="1">
        <v>77</v>
      </c>
      <c r="B602" s="3" t="s">
        <v>402</v>
      </c>
      <c r="C602" s="3">
        <v>9</v>
      </c>
      <c r="D602" s="1" t="s">
        <v>790</v>
      </c>
      <c r="E602" s="17">
        <v>1.5</v>
      </c>
      <c r="F602" s="1">
        <v>592</v>
      </c>
      <c r="G602" s="17">
        <v>6339</v>
      </c>
      <c r="H602" s="1">
        <v>6367</v>
      </c>
      <c r="I602" s="17">
        <f t="shared" si="43"/>
        <v>888</v>
      </c>
      <c r="J602" s="17">
        <v>9000</v>
      </c>
      <c r="K602" s="17"/>
      <c r="L602" s="202">
        <f t="shared" si="45"/>
        <v>9888</v>
      </c>
      <c r="M602" s="3" t="s">
        <v>602</v>
      </c>
    </row>
    <row r="603" spans="1:13" x14ac:dyDescent="0.25">
      <c r="A603" s="1">
        <v>78</v>
      </c>
      <c r="B603" s="1" t="s">
        <v>583</v>
      </c>
      <c r="C603" s="3">
        <v>20</v>
      </c>
      <c r="D603" s="1" t="s">
        <v>790</v>
      </c>
      <c r="E603" s="17">
        <v>6.87</v>
      </c>
      <c r="F603" s="1">
        <v>1459</v>
      </c>
      <c r="G603" s="17">
        <v>6340</v>
      </c>
      <c r="H603" s="1">
        <v>6368</v>
      </c>
      <c r="I603" s="17">
        <f t="shared" si="43"/>
        <v>10023.33</v>
      </c>
      <c r="J603" s="17">
        <v>120680</v>
      </c>
      <c r="K603" s="17"/>
      <c r="L603" s="202">
        <f t="shared" si="45"/>
        <v>130703.33</v>
      </c>
      <c r="M603" s="3" t="s">
        <v>602</v>
      </c>
    </row>
    <row r="604" spans="1:13" x14ac:dyDescent="0.25">
      <c r="A604" s="1">
        <v>79</v>
      </c>
      <c r="B604" s="1" t="s">
        <v>588</v>
      </c>
      <c r="C604" s="3">
        <v>20</v>
      </c>
      <c r="D604" s="1" t="s">
        <v>790</v>
      </c>
      <c r="E604" s="17">
        <v>3</v>
      </c>
      <c r="F604" s="1">
        <v>1382</v>
      </c>
      <c r="G604" s="17">
        <v>6341</v>
      </c>
      <c r="H604" s="1">
        <v>6369</v>
      </c>
      <c r="I604" s="17">
        <f t="shared" si="43"/>
        <v>4146</v>
      </c>
      <c r="J604" s="17">
        <v>65000</v>
      </c>
      <c r="K604" s="17"/>
      <c r="L604" s="202">
        <f t="shared" si="45"/>
        <v>69146</v>
      </c>
      <c r="M604" s="1" t="s">
        <v>40</v>
      </c>
    </row>
    <row r="605" spans="1:13" x14ac:dyDescent="0.25">
      <c r="A605" s="1">
        <v>80</v>
      </c>
      <c r="B605" s="1" t="s">
        <v>16</v>
      </c>
      <c r="C605" s="3">
        <v>20</v>
      </c>
      <c r="D605" s="1" t="s">
        <v>790</v>
      </c>
      <c r="E605" s="17">
        <v>4</v>
      </c>
      <c r="F605" s="1">
        <v>1548</v>
      </c>
      <c r="G605" s="17">
        <v>6342</v>
      </c>
      <c r="H605" s="1">
        <v>6370</v>
      </c>
      <c r="I605" s="17">
        <f t="shared" si="43"/>
        <v>6192</v>
      </c>
      <c r="J605" s="17">
        <v>80000</v>
      </c>
      <c r="K605" s="17"/>
      <c r="L605" s="202">
        <f t="shared" si="45"/>
        <v>86192</v>
      </c>
      <c r="M605" s="1" t="s">
        <v>40</v>
      </c>
    </row>
    <row r="606" spans="1:13" x14ac:dyDescent="0.25">
      <c r="A606" s="1">
        <v>81</v>
      </c>
      <c r="B606" s="1" t="s">
        <v>593</v>
      </c>
      <c r="C606" s="3">
        <v>15</v>
      </c>
      <c r="D606" s="1" t="s">
        <v>790</v>
      </c>
      <c r="E606" s="17">
        <v>1.5</v>
      </c>
      <c r="F606" s="1">
        <v>911</v>
      </c>
      <c r="G606" s="17">
        <v>6343</v>
      </c>
      <c r="H606" s="1">
        <v>6371</v>
      </c>
      <c r="I606" s="17">
        <f t="shared" si="43"/>
        <v>1366.5</v>
      </c>
      <c r="J606" s="17">
        <v>10860</v>
      </c>
      <c r="K606" s="17"/>
      <c r="L606" s="202">
        <f t="shared" si="45"/>
        <v>12226.5</v>
      </c>
      <c r="M606" s="3" t="s">
        <v>602</v>
      </c>
    </row>
    <row r="607" spans="1:13" x14ac:dyDescent="0.25">
      <c r="A607" s="1">
        <v>82</v>
      </c>
      <c r="B607" s="3" t="s">
        <v>17</v>
      </c>
      <c r="C607" s="3">
        <v>15</v>
      </c>
      <c r="D607" s="3" t="s">
        <v>791</v>
      </c>
      <c r="E607" s="17">
        <v>1</v>
      </c>
      <c r="F607" s="17">
        <v>1032</v>
      </c>
      <c r="G607" s="17">
        <v>6360</v>
      </c>
      <c r="H607" s="17">
        <v>6387</v>
      </c>
      <c r="I607" s="17">
        <f t="shared" si="43"/>
        <v>1032</v>
      </c>
      <c r="J607" s="17">
        <v>33000</v>
      </c>
      <c r="K607" s="17"/>
      <c r="L607" s="202">
        <f t="shared" si="45"/>
        <v>34032</v>
      </c>
      <c r="M607" s="3" t="s">
        <v>602</v>
      </c>
    </row>
    <row r="608" spans="1:13" x14ac:dyDescent="0.25">
      <c r="A608" s="1">
        <v>83</v>
      </c>
      <c r="B608" s="3" t="s">
        <v>14</v>
      </c>
      <c r="C608" s="3">
        <v>20</v>
      </c>
      <c r="D608" s="3" t="s">
        <v>791</v>
      </c>
      <c r="E608" s="17">
        <v>0</v>
      </c>
      <c r="F608" s="17">
        <v>1358</v>
      </c>
      <c r="G608" s="17">
        <v>6361</v>
      </c>
      <c r="H608" s="17">
        <v>6388</v>
      </c>
      <c r="I608" s="17">
        <f t="shared" si="43"/>
        <v>0</v>
      </c>
      <c r="J608" s="17">
        <v>47880</v>
      </c>
      <c r="K608" s="17"/>
      <c r="L608" s="202">
        <f t="shared" si="45"/>
        <v>47880</v>
      </c>
      <c r="M608" s="3" t="s">
        <v>727</v>
      </c>
    </row>
    <row r="609" spans="1:13" x14ac:dyDescent="0.25">
      <c r="A609" s="1">
        <v>84</v>
      </c>
      <c r="B609" s="3" t="s">
        <v>19</v>
      </c>
      <c r="C609" s="3">
        <v>20</v>
      </c>
      <c r="D609" s="3" t="s">
        <v>791</v>
      </c>
      <c r="E609" s="17">
        <v>1</v>
      </c>
      <c r="F609" s="17">
        <v>1283</v>
      </c>
      <c r="G609" s="17">
        <v>6362</v>
      </c>
      <c r="H609" s="17">
        <v>6389</v>
      </c>
      <c r="I609" s="17">
        <f t="shared" si="43"/>
        <v>1283</v>
      </c>
      <c r="J609" s="17">
        <v>32580</v>
      </c>
      <c r="K609" s="17"/>
      <c r="L609" s="202">
        <f t="shared" si="45"/>
        <v>33863</v>
      </c>
      <c r="M609" s="3" t="s">
        <v>602</v>
      </c>
    </row>
    <row r="610" spans="1:13" x14ac:dyDescent="0.25">
      <c r="A610" s="1">
        <v>85</v>
      </c>
      <c r="B610" s="3" t="s">
        <v>22</v>
      </c>
      <c r="C610" s="3">
        <v>20</v>
      </c>
      <c r="D610" s="3" t="s">
        <v>791</v>
      </c>
      <c r="E610" s="17">
        <v>1.7</v>
      </c>
      <c r="F610" s="17">
        <v>1437</v>
      </c>
      <c r="G610" s="17">
        <v>6363</v>
      </c>
      <c r="H610" s="17">
        <v>6390</v>
      </c>
      <c r="I610" s="17">
        <f t="shared" ref="I610:I627" si="46">E610*F610</f>
        <v>2442.9</v>
      </c>
      <c r="J610" s="17">
        <v>62600</v>
      </c>
      <c r="K610" s="17"/>
      <c r="L610" s="202">
        <f t="shared" si="45"/>
        <v>65042.9</v>
      </c>
      <c r="M610" s="3" t="s">
        <v>744</v>
      </c>
    </row>
    <row r="611" spans="1:13" x14ac:dyDescent="0.25">
      <c r="A611" s="1">
        <v>86</v>
      </c>
      <c r="B611" s="3" t="s">
        <v>14</v>
      </c>
      <c r="C611" s="3">
        <v>20</v>
      </c>
      <c r="D611" s="3" t="s">
        <v>792</v>
      </c>
      <c r="E611" s="17">
        <v>0</v>
      </c>
      <c r="F611" s="17">
        <v>1384</v>
      </c>
      <c r="G611" s="17">
        <v>6382</v>
      </c>
      <c r="H611" s="17">
        <v>6407</v>
      </c>
      <c r="I611" s="17">
        <f t="shared" si="46"/>
        <v>0</v>
      </c>
      <c r="J611" s="17">
        <v>50000</v>
      </c>
      <c r="K611" s="17"/>
      <c r="L611" s="202">
        <f t="shared" si="45"/>
        <v>50000</v>
      </c>
      <c r="M611" s="1" t="s">
        <v>40</v>
      </c>
    </row>
    <row r="612" spans="1:13" x14ac:dyDescent="0.25">
      <c r="A612" s="1">
        <v>87</v>
      </c>
      <c r="B612" s="3" t="s">
        <v>74</v>
      </c>
      <c r="C612" s="3">
        <v>20</v>
      </c>
      <c r="D612" s="3" t="s">
        <v>792</v>
      </c>
      <c r="E612" s="17">
        <v>1</v>
      </c>
      <c r="F612" s="17">
        <v>1410</v>
      </c>
      <c r="G612" s="17">
        <v>6383</v>
      </c>
      <c r="H612" s="17">
        <v>6408</v>
      </c>
      <c r="I612" s="17">
        <f t="shared" si="46"/>
        <v>1410</v>
      </c>
      <c r="J612" s="17">
        <v>39000</v>
      </c>
      <c r="K612" s="17"/>
      <c r="L612" s="202">
        <f t="shared" si="45"/>
        <v>40410</v>
      </c>
      <c r="M612" s="1" t="s">
        <v>40</v>
      </c>
    </row>
    <row r="613" spans="1:13" x14ac:dyDescent="0.25">
      <c r="A613" s="1">
        <v>88</v>
      </c>
      <c r="B613" s="3" t="s">
        <v>65</v>
      </c>
      <c r="C613" s="3">
        <v>20</v>
      </c>
      <c r="D613" s="3" t="s">
        <v>792</v>
      </c>
      <c r="E613" s="17">
        <v>1.75</v>
      </c>
      <c r="F613" s="17">
        <v>1072</v>
      </c>
      <c r="G613" s="17">
        <v>6384</v>
      </c>
      <c r="H613" s="17">
        <v>6421</v>
      </c>
      <c r="I613" s="17">
        <f t="shared" si="46"/>
        <v>1876</v>
      </c>
      <c r="J613" s="17">
        <v>53600</v>
      </c>
      <c r="K613" s="17"/>
      <c r="L613" s="202">
        <f t="shared" si="45"/>
        <v>55476</v>
      </c>
      <c r="M613" s="3" t="s">
        <v>727</v>
      </c>
    </row>
    <row r="614" spans="1:13" x14ac:dyDescent="0.25">
      <c r="A614" s="1">
        <v>89</v>
      </c>
      <c r="B614" s="3" t="s">
        <v>7</v>
      </c>
      <c r="C614" s="3">
        <v>20</v>
      </c>
      <c r="D614" s="3" t="s">
        <v>793</v>
      </c>
      <c r="E614" s="17">
        <v>1.5</v>
      </c>
      <c r="F614" s="17">
        <v>1605</v>
      </c>
      <c r="G614" s="17">
        <v>6385</v>
      </c>
      <c r="H614" s="17">
        <v>6418</v>
      </c>
      <c r="I614" s="17">
        <f t="shared" si="46"/>
        <v>2407.5</v>
      </c>
      <c r="J614" s="17">
        <v>94000</v>
      </c>
      <c r="K614" s="17"/>
      <c r="L614" s="202">
        <f t="shared" si="45"/>
        <v>96407.5</v>
      </c>
      <c r="M614" s="3" t="s">
        <v>602</v>
      </c>
    </row>
    <row r="615" spans="1:13" x14ac:dyDescent="0.25">
      <c r="A615" s="1">
        <v>90</v>
      </c>
      <c r="B615" s="3" t="s">
        <v>402</v>
      </c>
      <c r="C615" s="3">
        <v>15</v>
      </c>
      <c r="D615" s="3" t="s">
        <v>793</v>
      </c>
      <c r="E615" s="1">
        <v>1.5</v>
      </c>
      <c r="F615" s="1">
        <v>1049</v>
      </c>
      <c r="G615" s="1">
        <v>6386</v>
      </c>
      <c r="H615" s="1">
        <v>6419</v>
      </c>
      <c r="I615" s="1">
        <f t="shared" si="46"/>
        <v>1573.5</v>
      </c>
      <c r="J615" s="1">
        <v>11610</v>
      </c>
      <c r="K615" s="1"/>
      <c r="L615" s="314">
        <f t="shared" si="45"/>
        <v>13183.5</v>
      </c>
      <c r="M615" s="3" t="s">
        <v>602</v>
      </c>
    </row>
    <row r="616" spans="1:13" x14ac:dyDescent="0.25">
      <c r="A616" s="1">
        <v>91</v>
      </c>
      <c r="B616" s="3" t="s">
        <v>35</v>
      </c>
      <c r="C616" s="3">
        <v>9</v>
      </c>
      <c r="D616" s="3" t="s">
        <v>793</v>
      </c>
      <c r="E616" s="1">
        <v>1.5</v>
      </c>
      <c r="F616" s="1">
        <v>614</v>
      </c>
      <c r="G616" s="1">
        <v>6387</v>
      </c>
      <c r="H616" s="1">
        <v>6420</v>
      </c>
      <c r="I616" s="1">
        <f t="shared" si="46"/>
        <v>921</v>
      </c>
      <c r="J616" s="1">
        <v>8800</v>
      </c>
      <c r="K616" s="1"/>
      <c r="L616" s="314">
        <f t="shared" si="45"/>
        <v>9721</v>
      </c>
      <c r="M616" s="3" t="s">
        <v>602</v>
      </c>
    </row>
    <row r="617" spans="1:13" x14ac:dyDescent="0.25">
      <c r="A617" s="1">
        <v>92</v>
      </c>
      <c r="B617" s="3" t="s">
        <v>62</v>
      </c>
      <c r="C617" s="3">
        <v>15</v>
      </c>
      <c r="D617" s="3" t="s">
        <v>795</v>
      </c>
      <c r="E617" s="1">
        <v>2</v>
      </c>
      <c r="F617" s="1">
        <v>909</v>
      </c>
      <c r="G617" s="1">
        <v>6441</v>
      </c>
      <c r="H617" s="1">
        <v>6451</v>
      </c>
      <c r="I617" s="1">
        <f t="shared" si="46"/>
        <v>1818</v>
      </c>
      <c r="J617" s="1">
        <v>20500</v>
      </c>
      <c r="K617" s="1"/>
      <c r="L617" s="314">
        <f t="shared" si="45"/>
        <v>22318</v>
      </c>
      <c r="M617" s="3" t="s">
        <v>727</v>
      </c>
    </row>
    <row r="618" spans="1:13" x14ac:dyDescent="0.25">
      <c r="A618" s="1">
        <v>93</v>
      </c>
      <c r="B618" s="3" t="s">
        <v>19</v>
      </c>
      <c r="C618" s="3">
        <v>20</v>
      </c>
      <c r="D618" s="3" t="s">
        <v>795</v>
      </c>
      <c r="E618" s="1">
        <v>1</v>
      </c>
      <c r="F618" s="1">
        <v>1309</v>
      </c>
      <c r="G618" s="1">
        <v>6442</v>
      </c>
      <c r="H618" s="1">
        <v>6452</v>
      </c>
      <c r="I618" s="1">
        <f t="shared" si="46"/>
        <v>1309</v>
      </c>
      <c r="J618" s="1">
        <v>34000</v>
      </c>
      <c r="K618" s="1"/>
      <c r="L618" s="314">
        <f t="shared" si="45"/>
        <v>35309</v>
      </c>
      <c r="M618" s="3" t="s">
        <v>40</v>
      </c>
    </row>
    <row r="619" spans="1:13" x14ac:dyDescent="0.25">
      <c r="A619" s="1">
        <v>94</v>
      </c>
      <c r="B619" s="3" t="s">
        <v>592</v>
      </c>
      <c r="C619" s="3">
        <v>20</v>
      </c>
      <c r="D619" s="1" t="s">
        <v>794</v>
      </c>
      <c r="E619" s="1">
        <v>1</v>
      </c>
      <c r="F619" s="17">
        <v>1532</v>
      </c>
      <c r="G619" s="1">
        <v>6443</v>
      </c>
      <c r="H619" s="158">
        <v>6453</v>
      </c>
      <c r="I619" s="1">
        <f t="shared" si="46"/>
        <v>1532</v>
      </c>
      <c r="J619" s="1">
        <v>39000</v>
      </c>
      <c r="K619" s="1"/>
      <c r="L619" s="314">
        <f t="shared" si="45"/>
        <v>40532</v>
      </c>
      <c r="M619" s="147" t="s">
        <v>40</v>
      </c>
    </row>
    <row r="620" spans="1:13" x14ac:dyDescent="0.25">
      <c r="A620" s="1">
        <v>95</v>
      </c>
      <c r="B620" s="3" t="s">
        <v>587</v>
      </c>
      <c r="C620" s="3">
        <v>15</v>
      </c>
      <c r="D620" s="1" t="s">
        <v>794</v>
      </c>
      <c r="E620" s="299">
        <v>2</v>
      </c>
      <c r="F620" s="17">
        <v>972</v>
      </c>
      <c r="G620" s="1">
        <v>6444</v>
      </c>
      <c r="H620" s="158">
        <v>6454</v>
      </c>
      <c r="I620" s="1">
        <f t="shared" si="46"/>
        <v>1944</v>
      </c>
      <c r="J620" s="1">
        <v>20500</v>
      </c>
      <c r="K620" s="1"/>
      <c r="L620" s="314">
        <f t="shared" ref="L620:L627" si="47">I620+J620+K620</f>
        <v>22444</v>
      </c>
      <c r="M620" s="3" t="s">
        <v>727</v>
      </c>
    </row>
    <row r="621" spans="1:13" x14ac:dyDescent="0.25">
      <c r="A621" s="1">
        <v>96</v>
      </c>
      <c r="B621" s="3" t="s">
        <v>584</v>
      </c>
      <c r="C621" s="3">
        <v>15</v>
      </c>
      <c r="D621" s="1" t="s">
        <v>794</v>
      </c>
      <c r="E621" s="299">
        <v>2</v>
      </c>
      <c r="F621" s="17">
        <v>980</v>
      </c>
      <c r="G621" s="17">
        <v>6445</v>
      </c>
      <c r="H621" s="158">
        <v>6455</v>
      </c>
      <c r="I621" s="1">
        <f t="shared" si="46"/>
        <v>1960</v>
      </c>
      <c r="J621" s="17">
        <v>18000</v>
      </c>
      <c r="K621" s="319"/>
      <c r="L621" s="314">
        <f t="shared" si="47"/>
        <v>19960</v>
      </c>
      <c r="M621" s="3" t="s">
        <v>727</v>
      </c>
    </row>
    <row r="622" spans="1:13" x14ac:dyDescent="0.25">
      <c r="A622" s="1">
        <v>97</v>
      </c>
      <c r="B622" s="3" t="s">
        <v>592</v>
      </c>
      <c r="C622" s="3">
        <v>20</v>
      </c>
      <c r="D622" s="1" t="s">
        <v>794</v>
      </c>
      <c r="E622" s="299">
        <v>1</v>
      </c>
      <c r="F622" s="17">
        <v>1360</v>
      </c>
      <c r="G622" s="1">
        <v>6446</v>
      </c>
      <c r="H622" s="158">
        <v>6456</v>
      </c>
      <c r="I622" s="1">
        <f t="shared" si="46"/>
        <v>1360</v>
      </c>
      <c r="J622" s="17">
        <v>39000</v>
      </c>
      <c r="K622" s="320"/>
      <c r="L622" s="314">
        <f t="shared" si="47"/>
        <v>40360</v>
      </c>
      <c r="M622" s="147" t="s">
        <v>40</v>
      </c>
    </row>
    <row r="623" spans="1:13" x14ac:dyDescent="0.25">
      <c r="A623" s="1">
        <v>98</v>
      </c>
      <c r="B623" s="3" t="s">
        <v>581</v>
      </c>
      <c r="C623" s="3">
        <v>20</v>
      </c>
      <c r="D623" s="1" t="s">
        <v>794</v>
      </c>
      <c r="E623" s="299">
        <v>1.5</v>
      </c>
      <c r="F623" s="17">
        <v>1583</v>
      </c>
      <c r="G623" s="1">
        <v>6447</v>
      </c>
      <c r="H623" s="158">
        <v>6457</v>
      </c>
      <c r="I623" s="1">
        <f t="shared" si="46"/>
        <v>2374.5</v>
      </c>
      <c r="J623" s="17">
        <v>94000</v>
      </c>
      <c r="K623" s="1"/>
      <c r="L623" s="314">
        <f t="shared" si="47"/>
        <v>96374.5</v>
      </c>
      <c r="M623" s="3" t="s">
        <v>591</v>
      </c>
    </row>
    <row r="624" spans="1:13" x14ac:dyDescent="0.25">
      <c r="A624" s="1">
        <v>99</v>
      </c>
      <c r="B624" s="3" t="s">
        <v>590</v>
      </c>
      <c r="C624" s="3">
        <v>20</v>
      </c>
      <c r="D624" s="1" t="s">
        <v>794</v>
      </c>
      <c r="E624" s="299">
        <v>4</v>
      </c>
      <c r="F624" s="17">
        <v>1676</v>
      </c>
      <c r="G624" s="1">
        <v>6448</v>
      </c>
      <c r="H624" s="158">
        <v>6458</v>
      </c>
      <c r="I624" s="1">
        <f t="shared" si="46"/>
        <v>6704</v>
      </c>
      <c r="J624" s="17">
        <v>80000</v>
      </c>
      <c r="K624" s="1"/>
      <c r="L624" s="314">
        <f t="shared" si="47"/>
        <v>86704</v>
      </c>
      <c r="M624" s="147" t="s">
        <v>40</v>
      </c>
    </row>
    <row r="625" spans="1:13" x14ac:dyDescent="0.25">
      <c r="A625" s="1">
        <v>100</v>
      </c>
      <c r="B625" s="3" t="s">
        <v>585</v>
      </c>
      <c r="C625" s="3">
        <v>20</v>
      </c>
      <c r="D625" s="1" t="s">
        <v>794</v>
      </c>
      <c r="E625" s="299">
        <v>2.5</v>
      </c>
      <c r="F625" s="17">
        <v>1642</v>
      </c>
      <c r="G625" s="1">
        <v>6449</v>
      </c>
      <c r="H625" s="158">
        <v>6459</v>
      </c>
      <c r="I625" s="1">
        <f t="shared" si="46"/>
        <v>4105</v>
      </c>
      <c r="J625" s="17">
        <v>73000</v>
      </c>
      <c r="K625" s="1">
        <v>3000</v>
      </c>
      <c r="L625" s="314">
        <f t="shared" si="47"/>
        <v>80105</v>
      </c>
      <c r="M625" s="147" t="s">
        <v>40</v>
      </c>
    </row>
    <row r="626" spans="1:13" x14ac:dyDescent="0.25">
      <c r="A626" s="1">
        <v>101</v>
      </c>
      <c r="B626" s="3" t="s">
        <v>583</v>
      </c>
      <c r="C626" s="3">
        <v>20</v>
      </c>
      <c r="D626" s="1" t="s">
        <v>794</v>
      </c>
      <c r="E626" s="299">
        <v>6.87</v>
      </c>
      <c r="F626" s="17">
        <v>1384</v>
      </c>
      <c r="G626" s="1">
        <v>6450</v>
      </c>
      <c r="H626" s="158">
        <v>6460</v>
      </c>
      <c r="I626" s="1">
        <f t="shared" si="46"/>
        <v>9508.08</v>
      </c>
      <c r="J626" s="17">
        <v>125000</v>
      </c>
      <c r="K626" s="1"/>
      <c r="L626" s="314">
        <f t="shared" si="47"/>
        <v>134508.07999999999</v>
      </c>
      <c r="M626" s="147" t="s">
        <v>40</v>
      </c>
    </row>
    <row r="627" spans="1:13" x14ac:dyDescent="0.25">
      <c r="A627" s="1">
        <v>102</v>
      </c>
      <c r="B627" s="3" t="s">
        <v>582</v>
      </c>
      <c r="C627" s="3">
        <v>20</v>
      </c>
      <c r="D627" s="1" t="s">
        <v>794</v>
      </c>
      <c r="E627" s="299">
        <v>0</v>
      </c>
      <c r="F627" s="17">
        <v>1414</v>
      </c>
      <c r="G627" s="1">
        <v>6451</v>
      </c>
      <c r="H627" s="158">
        <v>6461</v>
      </c>
      <c r="I627" s="1">
        <f t="shared" si="46"/>
        <v>0</v>
      </c>
      <c r="J627" s="1">
        <v>47880</v>
      </c>
      <c r="K627" s="1"/>
      <c r="L627" s="314">
        <f t="shared" si="47"/>
        <v>47880</v>
      </c>
      <c r="M627" s="3" t="s">
        <v>727</v>
      </c>
    </row>
    <row r="628" spans="1:13" x14ac:dyDescent="0.25">
      <c r="A628" s="321"/>
      <c r="B628" s="322"/>
      <c r="C628" s="144">
        <v>1925</v>
      </c>
      <c r="D628" s="322"/>
      <c r="E628" s="321"/>
      <c r="F628" s="322"/>
      <c r="G628" s="321"/>
      <c r="H628" s="321"/>
      <c r="I628" s="321"/>
      <c r="J628" s="321"/>
      <c r="K628" s="321"/>
      <c r="L628" s="316">
        <f>SUM(L526:L627)</f>
        <v>5559245.46</v>
      </c>
      <c r="M628" s="321"/>
    </row>
    <row r="629" spans="1:13" x14ac:dyDescent="0.25">
      <c r="A629" s="317"/>
      <c r="B629" s="323"/>
      <c r="C629" s="323"/>
      <c r="D629" s="324"/>
      <c r="E629" s="325"/>
      <c r="F629" s="323"/>
      <c r="G629" s="325"/>
      <c r="H629" s="317"/>
      <c r="I629" s="317"/>
      <c r="J629" s="317"/>
      <c r="K629" s="317"/>
      <c r="L629" s="317"/>
      <c r="M629" s="326" t="s">
        <v>834</v>
      </c>
    </row>
    <row r="630" spans="1:13" ht="56.25" customHeight="1" x14ac:dyDescent="0.25">
      <c r="A630" s="321" t="s">
        <v>798</v>
      </c>
      <c r="B630" s="333" t="s">
        <v>0</v>
      </c>
      <c r="C630" s="334" t="s">
        <v>426</v>
      </c>
      <c r="D630" s="335" t="s">
        <v>341</v>
      </c>
      <c r="E630" s="334" t="s">
        <v>345</v>
      </c>
      <c r="F630" s="334" t="s">
        <v>342</v>
      </c>
      <c r="G630" s="334" t="s">
        <v>348</v>
      </c>
      <c r="H630" s="336" t="s">
        <v>343</v>
      </c>
      <c r="I630" s="334" t="s">
        <v>272</v>
      </c>
      <c r="J630" s="334" t="s">
        <v>797</v>
      </c>
      <c r="K630" s="334" t="s">
        <v>598</v>
      </c>
      <c r="L630" s="337" t="s">
        <v>599</v>
      </c>
      <c r="M630" s="334" t="s">
        <v>6</v>
      </c>
    </row>
    <row r="631" spans="1:13" x14ac:dyDescent="0.25">
      <c r="A631" s="1">
        <v>1</v>
      </c>
      <c r="B631" s="3" t="s">
        <v>31</v>
      </c>
      <c r="C631" s="320">
        <v>20</v>
      </c>
      <c r="D631" s="15" t="s">
        <v>796</v>
      </c>
      <c r="E631" s="1">
        <v>1</v>
      </c>
      <c r="F631" s="17">
        <v>1433</v>
      </c>
      <c r="G631" s="1">
        <v>6452</v>
      </c>
      <c r="H631" s="1">
        <v>6486</v>
      </c>
      <c r="I631" s="1">
        <f t="shared" ref="I631:I705" si="48">E631*F631</f>
        <v>1433</v>
      </c>
      <c r="J631" s="1">
        <v>54000</v>
      </c>
      <c r="K631" s="1"/>
      <c r="L631" s="314">
        <f>I631+J631</f>
        <v>55433</v>
      </c>
      <c r="M631" s="1" t="s">
        <v>40</v>
      </c>
    </row>
    <row r="632" spans="1:13" x14ac:dyDescent="0.25">
      <c r="A632" s="1">
        <v>2</v>
      </c>
      <c r="B632" s="3" t="s">
        <v>22</v>
      </c>
      <c r="C632" s="320">
        <v>20</v>
      </c>
      <c r="D632" s="15" t="s">
        <v>796</v>
      </c>
      <c r="E632" s="1">
        <v>1.7</v>
      </c>
      <c r="F632" s="17">
        <v>1464</v>
      </c>
      <c r="G632" s="1">
        <v>6453</v>
      </c>
      <c r="H632" s="1">
        <v>6487</v>
      </c>
      <c r="I632" s="1">
        <f t="shared" si="48"/>
        <v>2488.7999999999997</v>
      </c>
      <c r="J632" s="1">
        <v>62600</v>
      </c>
      <c r="K632" s="1"/>
      <c r="L632" s="314">
        <f t="shared" ref="L632:L639" si="49">I632+J632</f>
        <v>65088.800000000003</v>
      </c>
      <c r="M632" s="1" t="s">
        <v>744</v>
      </c>
    </row>
    <row r="633" spans="1:13" x14ac:dyDescent="0.25">
      <c r="A633" s="1">
        <v>3</v>
      </c>
      <c r="B633" s="3" t="s">
        <v>14</v>
      </c>
      <c r="C633" s="320">
        <v>20</v>
      </c>
      <c r="D633" s="15" t="s">
        <v>796</v>
      </c>
      <c r="E633" s="1">
        <v>0</v>
      </c>
      <c r="F633" s="17">
        <v>1609</v>
      </c>
      <c r="G633" s="1">
        <v>6454</v>
      </c>
      <c r="H633" s="1">
        <v>6488</v>
      </c>
      <c r="I633" s="1">
        <f t="shared" si="48"/>
        <v>0</v>
      </c>
      <c r="J633" s="1">
        <v>50000</v>
      </c>
      <c r="K633" s="1"/>
      <c r="L633" s="314">
        <f t="shared" si="49"/>
        <v>50000</v>
      </c>
      <c r="M633" s="1" t="s">
        <v>40</v>
      </c>
    </row>
    <row r="634" spans="1:13" x14ac:dyDescent="0.25">
      <c r="A634" s="1">
        <v>4</v>
      </c>
      <c r="B634" s="3" t="s">
        <v>13</v>
      </c>
      <c r="C634" s="320">
        <v>20</v>
      </c>
      <c r="D634" s="15" t="s">
        <v>796</v>
      </c>
      <c r="E634" s="1">
        <v>2</v>
      </c>
      <c r="F634" s="17">
        <v>1420</v>
      </c>
      <c r="G634" s="1">
        <v>6455</v>
      </c>
      <c r="H634" s="1">
        <v>6489</v>
      </c>
      <c r="I634" s="1">
        <f t="shared" si="48"/>
        <v>2840</v>
      </c>
      <c r="J634" s="1">
        <v>49500</v>
      </c>
      <c r="K634" s="1"/>
      <c r="L634" s="314">
        <f t="shared" si="49"/>
        <v>52340</v>
      </c>
      <c r="M634" s="1" t="s">
        <v>40</v>
      </c>
    </row>
    <row r="635" spans="1:13" x14ac:dyDescent="0.25">
      <c r="A635" s="1">
        <v>5</v>
      </c>
      <c r="B635" s="3" t="s">
        <v>26</v>
      </c>
      <c r="C635" s="320">
        <v>20</v>
      </c>
      <c r="D635" s="15" t="s">
        <v>796</v>
      </c>
      <c r="E635" s="299">
        <v>3</v>
      </c>
      <c r="F635" s="17">
        <v>1388</v>
      </c>
      <c r="G635" s="1">
        <v>6456</v>
      </c>
      <c r="H635" s="1">
        <v>6490</v>
      </c>
      <c r="I635" s="1">
        <f t="shared" si="48"/>
        <v>4164</v>
      </c>
      <c r="J635" s="1">
        <v>62440</v>
      </c>
      <c r="K635" s="1"/>
      <c r="L635" s="314">
        <f t="shared" si="49"/>
        <v>66604</v>
      </c>
      <c r="M635" s="1" t="s">
        <v>744</v>
      </c>
    </row>
    <row r="636" spans="1:13" x14ac:dyDescent="0.25">
      <c r="A636" s="1">
        <v>6</v>
      </c>
      <c r="B636" s="147" t="s">
        <v>32</v>
      </c>
      <c r="C636" s="320">
        <v>20</v>
      </c>
      <c r="D636" s="15" t="s">
        <v>796</v>
      </c>
      <c r="E636" s="299">
        <v>1.75</v>
      </c>
      <c r="F636" s="17">
        <v>1638</v>
      </c>
      <c r="G636" s="1">
        <v>6457</v>
      </c>
      <c r="H636" s="1">
        <v>6491</v>
      </c>
      <c r="I636" s="1">
        <f t="shared" si="48"/>
        <v>2866.5</v>
      </c>
      <c r="J636" s="1">
        <v>36600</v>
      </c>
      <c r="K636" s="1"/>
      <c r="L636" s="314">
        <f t="shared" si="49"/>
        <v>39466.5</v>
      </c>
      <c r="M636" s="3" t="s">
        <v>727</v>
      </c>
    </row>
    <row r="637" spans="1:13" x14ac:dyDescent="0.25">
      <c r="A637" s="1">
        <v>7</v>
      </c>
      <c r="B637" s="3" t="s">
        <v>7</v>
      </c>
      <c r="C637" s="320">
        <v>20</v>
      </c>
      <c r="D637" s="15" t="s">
        <v>799</v>
      </c>
      <c r="E637" s="1">
        <v>1.5</v>
      </c>
      <c r="F637" s="17">
        <v>1413</v>
      </c>
      <c r="G637" s="1">
        <v>6458</v>
      </c>
      <c r="H637" s="17">
        <v>6492</v>
      </c>
      <c r="I637" s="1">
        <f t="shared" si="48"/>
        <v>2119.5</v>
      </c>
      <c r="J637" s="1">
        <v>94000</v>
      </c>
      <c r="K637" s="1"/>
      <c r="L637" s="314">
        <f t="shared" si="49"/>
        <v>96119.5</v>
      </c>
      <c r="M637" s="3" t="s">
        <v>602</v>
      </c>
    </row>
    <row r="638" spans="1:13" x14ac:dyDescent="0.25">
      <c r="A638" s="1">
        <v>8</v>
      </c>
      <c r="B638" s="3" t="s">
        <v>16</v>
      </c>
      <c r="C638" s="320">
        <v>20</v>
      </c>
      <c r="D638" s="15" t="s">
        <v>799</v>
      </c>
      <c r="E638" s="1">
        <v>4</v>
      </c>
      <c r="F638" s="17">
        <v>1699</v>
      </c>
      <c r="G638" s="1">
        <v>6459</v>
      </c>
      <c r="H638" s="17">
        <v>6493</v>
      </c>
      <c r="I638" s="1">
        <f t="shared" si="48"/>
        <v>6796</v>
      </c>
      <c r="J638" s="1">
        <v>77780</v>
      </c>
      <c r="K638" s="1"/>
      <c r="L638" s="314">
        <f t="shared" si="49"/>
        <v>84576</v>
      </c>
      <c r="M638" s="1" t="s">
        <v>744</v>
      </c>
    </row>
    <row r="639" spans="1:13" x14ac:dyDescent="0.25">
      <c r="A639" s="1">
        <v>9</v>
      </c>
      <c r="B639" s="3" t="s">
        <v>19</v>
      </c>
      <c r="C639" s="320">
        <v>20</v>
      </c>
      <c r="D639" s="15" t="s">
        <v>799</v>
      </c>
      <c r="E639" s="1">
        <v>1</v>
      </c>
      <c r="F639" s="17">
        <v>1270</v>
      </c>
      <c r="G639" s="1">
        <v>6460</v>
      </c>
      <c r="H639" s="17">
        <v>6494</v>
      </c>
      <c r="I639" s="1">
        <f t="shared" si="48"/>
        <v>1270</v>
      </c>
      <c r="J639" s="1">
        <v>32580</v>
      </c>
      <c r="K639" s="1"/>
      <c r="L639" s="314">
        <f t="shared" si="49"/>
        <v>33850</v>
      </c>
      <c r="M639" s="3" t="s">
        <v>602</v>
      </c>
    </row>
    <row r="640" spans="1:13" x14ac:dyDescent="0.25">
      <c r="A640" s="1">
        <v>10</v>
      </c>
      <c r="B640" s="219" t="s">
        <v>94</v>
      </c>
      <c r="C640" s="320">
        <v>20</v>
      </c>
      <c r="D640" s="15" t="s">
        <v>801</v>
      </c>
      <c r="E640" s="1">
        <v>2.5</v>
      </c>
      <c r="F640" s="17">
        <v>1444</v>
      </c>
      <c r="G640" s="1">
        <v>6486</v>
      </c>
      <c r="H640" s="17">
        <v>6504</v>
      </c>
      <c r="I640" s="1">
        <f t="shared" si="48"/>
        <v>3610</v>
      </c>
      <c r="J640" s="1">
        <v>73000</v>
      </c>
      <c r="K640" s="1">
        <v>3000</v>
      </c>
      <c r="L640" s="314">
        <f>I640+J640+K640</f>
        <v>79610</v>
      </c>
      <c r="M640" s="1" t="s">
        <v>40</v>
      </c>
    </row>
    <row r="641" spans="1:13" x14ac:dyDescent="0.25">
      <c r="A641" s="1">
        <v>11</v>
      </c>
      <c r="B641" s="219" t="s">
        <v>26</v>
      </c>
      <c r="C641" s="320">
        <v>20</v>
      </c>
      <c r="D641" s="15" t="s">
        <v>801</v>
      </c>
      <c r="E641" s="1">
        <v>3</v>
      </c>
      <c r="F641" s="17">
        <v>1376</v>
      </c>
      <c r="G641" s="1">
        <v>6487</v>
      </c>
      <c r="H641" s="1">
        <v>6505</v>
      </c>
      <c r="I641" s="1">
        <f t="shared" si="48"/>
        <v>4128</v>
      </c>
      <c r="J641" s="1">
        <v>65000</v>
      </c>
      <c r="K641" s="1"/>
      <c r="L641" s="314">
        <f>I641+J641</f>
        <v>69128</v>
      </c>
      <c r="M641" s="1" t="s">
        <v>40</v>
      </c>
    </row>
    <row r="642" spans="1:13" x14ac:dyDescent="0.25">
      <c r="A642" s="1">
        <v>12</v>
      </c>
      <c r="B642" s="3" t="s">
        <v>14</v>
      </c>
      <c r="C642" s="320">
        <v>20</v>
      </c>
      <c r="D642" s="15" t="s">
        <v>802</v>
      </c>
      <c r="E642" s="17">
        <v>0</v>
      </c>
      <c r="F642" s="17">
        <v>1359</v>
      </c>
      <c r="G642" s="17">
        <v>6488</v>
      </c>
      <c r="H642" s="17">
        <v>6506</v>
      </c>
      <c r="I642" s="17">
        <f t="shared" si="48"/>
        <v>0</v>
      </c>
      <c r="J642" s="17">
        <v>47880</v>
      </c>
      <c r="K642" s="17"/>
      <c r="L642" s="202">
        <f>I642+J642</f>
        <v>47880</v>
      </c>
      <c r="M642" s="3" t="s">
        <v>727</v>
      </c>
    </row>
    <row r="643" spans="1:13" x14ac:dyDescent="0.25">
      <c r="A643" s="1">
        <v>13</v>
      </c>
      <c r="B643" s="3" t="s">
        <v>7</v>
      </c>
      <c r="C643" s="320">
        <v>20</v>
      </c>
      <c r="D643" s="15" t="s">
        <v>802</v>
      </c>
      <c r="E643" s="17">
        <v>1.5</v>
      </c>
      <c r="F643" s="17">
        <v>1359</v>
      </c>
      <c r="G643" s="17">
        <v>6489</v>
      </c>
      <c r="H643" s="17">
        <v>6507</v>
      </c>
      <c r="I643" s="17">
        <f t="shared" si="48"/>
        <v>2038.5</v>
      </c>
      <c r="J643" s="17">
        <v>92000</v>
      </c>
      <c r="K643" s="17"/>
      <c r="L643" s="202">
        <f>I643+J643</f>
        <v>94038.5</v>
      </c>
      <c r="M643" s="3" t="s">
        <v>602</v>
      </c>
    </row>
    <row r="644" spans="1:13" x14ac:dyDescent="0.25">
      <c r="A644" s="1">
        <v>14</v>
      </c>
      <c r="B644" s="3" t="s">
        <v>7</v>
      </c>
      <c r="C644" s="320">
        <v>20</v>
      </c>
      <c r="D644" s="15" t="s">
        <v>802</v>
      </c>
      <c r="E644" s="17">
        <v>1.5</v>
      </c>
      <c r="F644" s="17">
        <v>1574</v>
      </c>
      <c r="G644" s="17">
        <v>6490</v>
      </c>
      <c r="H644" s="17">
        <v>6508</v>
      </c>
      <c r="I644" s="17">
        <f t="shared" si="48"/>
        <v>2361</v>
      </c>
      <c r="J644" s="17">
        <v>92000</v>
      </c>
      <c r="K644" s="17"/>
      <c r="L644" s="202">
        <f t="shared" ref="L644:L698" si="50">I644+J644</f>
        <v>94361</v>
      </c>
      <c r="M644" s="3" t="s">
        <v>602</v>
      </c>
    </row>
    <row r="645" spans="1:13" x14ac:dyDescent="0.25">
      <c r="A645" s="1">
        <v>15</v>
      </c>
      <c r="B645" s="3" t="s">
        <v>19</v>
      </c>
      <c r="C645" s="320">
        <v>20</v>
      </c>
      <c r="D645" s="15" t="s">
        <v>802</v>
      </c>
      <c r="E645" s="17">
        <v>1</v>
      </c>
      <c r="F645" s="17">
        <v>1078</v>
      </c>
      <c r="G645" s="17">
        <v>6491</v>
      </c>
      <c r="H645" s="17">
        <v>6520</v>
      </c>
      <c r="I645" s="17">
        <f t="shared" si="48"/>
        <v>1078</v>
      </c>
      <c r="J645" s="17">
        <v>34000</v>
      </c>
      <c r="K645" s="17"/>
      <c r="L645" s="202">
        <f t="shared" si="50"/>
        <v>35078</v>
      </c>
      <c r="M645" s="3" t="s">
        <v>40</v>
      </c>
    </row>
    <row r="646" spans="1:13" x14ac:dyDescent="0.25">
      <c r="A646" s="1">
        <v>16</v>
      </c>
      <c r="B646" s="3" t="s">
        <v>19</v>
      </c>
      <c r="C646" s="320">
        <v>20</v>
      </c>
      <c r="D646" s="15" t="s">
        <v>803</v>
      </c>
      <c r="E646" s="17">
        <v>1</v>
      </c>
      <c r="F646" s="17">
        <v>950</v>
      </c>
      <c r="G646" s="17">
        <v>6492</v>
      </c>
      <c r="H646" s="17">
        <v>6522</v>
      </c>
      <c r="I646" s="17">
        <f t="shared" si="48"/>
        <v>950</v>
      </c>
      <c r="J646" s="17">
        <v>34000</v>
      </c>
      <c r="K646" s="17"/>
      <c r="L646" s="202">
        <f t="shared" si="50"/>
        <v>34950</v>
      </c>
      <c r="M646" s="3" t="s">
        <v>40</v>
      </c>
    </row>
    <row r="647" spans="1:13" x14ac:dyDescent="0.25">
      <c r="A647" s="1">
        <v>17</v>
      </c>
      <c r="B647" s="3" t="s">
        <v>39</v>
      </c>
      <c r="C647" s="320">
        <v>20</v>
      </c>
      <c r="D647" s="15" t="s">
        <v>803</v>
      </c>
      <c r="E647" s="17">
        <v>1</v>
      </c>
      <c r="F647" s="17">
        <v>1527</v>
      </c>
      <c r="G647" s="17">
        <v>6493</v>
      </c>
      <c r="H647" s="17">
        <v>6523</v>
      </c>
      <c r="I647" s="17">
        <f t="shared" si="48"/>
        <v>1527</v>
      </c>
      <c r="J647" s="17">
        <v>80000</v>
      </c>
      <c r="K647" s="17"/>
      <c r="L647" s="202">
        <f t="shared" si="50"/>
        <v>81527</v>
      </c>
      <c r="M647" s="3" t="s">
        <v>40</v>
      </c>
    </row>
    <row r="648" spans="1:13" x14ac:dyDescent="0.25">
      <c r="A648" s="1">
        <v>18</v>
      </c>
      <c r="B648" s="3" t="s">
        <v>31</v>
      </c>
      <c r="C648" s="320">
        <v>20</v>
      </c>
      <c r="D648" s="15" t="s">
        <v>803</v>
      </c>
      <c r="E648" s="17">
        <v>1</v>
      </c>
      <c r="F648" s="17">
        <v>1655</v>
      </c>
      <c r="G648" s="17">
        <v>6494</v>
      </c>
      <c r="H648" s="17">
        <v>6524</v>
      </c>
      <c r="I648" s="17">
        <f t="shared" si="48"/>
        <v>1655</v>
      </c>
      <c r="J648" s="17">
        <v>54000</v>
      </c>
      <c r="K648" s="17"/>
      <c r="L648" s="202">
        <f t="shared" si="50"/>
        <v>55655</v>
      </c>
      <c r="M648" s="3" t="s">
        <v>40</v>
      </c>
    </row>
    <row r="649" spans="1:13" x14ac:dyDescent="0.25">
      <c r="A649" s="1">
        <v>19</v>
      </c>
      <c r="B649" s="3" t="s">
        <v>75</v>
      </c>
      <c r="C649" s="320">
        <v>20</v>
      </c>
      <c r="D649" s="15" t="s">
        <v>803</v>
      </c>
      <c r="E649" s="17">
        <v>4</v>
      </c>
      <c r="F649" s="17">
        <v>1435</v>
      </c>
      <c r="G649" s="17">
        <v>6495</v>
      </c>
      <c r="H649" s="17">
        <v>6529</v>
      </c>
      <c r="I649" s="17">
        <f t="shared" si="48"/>
        <v>5740</v>
      </c>
      <c r="J649" s="17">
        <v>96500</v>
      </c>
      <c r="K649" s="17"/>
      <c r="L649" s="202">
        <f t="shared" si="50"/>
        <v>102240</v>
      </c>
      <c r="M649" s="3" t="s">
        <v>40</v>
      </c>
    </row>
    <row r="650" spans="1:13" x14ac:dyDescent="0.25">
      <c r="A650" s="1">
        <v>20</v>
      </c>
      <c r="B650" s="3" t="s">
        <v>18</v>
      </c>
      <c r="C650" s="320">
        <v>20</v>
      </c>
      <c r="D650" s="15" t="s">
        <v>803</v>
      </c>
      <c r="E650" s="17">
        <v>6.87</v>
      </c>
      <c r="F650" s="17">
        <v>1411</v>
      </c>
      <c r="G650" s="17">
        <v>6496</v>
      </c>
      <c r="H650" s="17">
        <v>6530</v>
      </c>
      <c r="I650" s="17">
        <f t="shared" si="48"/>
        <v>9693.57</v>
      </c>
      <c r="J650" s="17">
        <v>125000</v>
      </c>
      <c r="K650" s="17"/>
      <c r="L650" s="202">
        <f t="shared" si="50"/>
        <v>134693.57</v>
      </c>
      <c r="M650" s="3" t="s">
        <v>40</v>
      </c>
    </row>
    <row r="651" spans="1:13" x14ac:dyDescent="0.25">
      <c r="A651" s="1">
        <v>21</v>
      </c>
      <c r="B651" s="3" t="s">
        <v>19</v>
      </c>
      <c r="C651" s="320">
        <v>20</v>
      </c>
      <c r="D651" s="15" t="s">
        <v>803</v>
      </c>
      <c r="E651" s="17">
        <v>1</v>
      </c>
      <c r="F651" s="17">
        <v>1044</v>
      </c>
      <c r="G651" s="17">
        <v>6497</v>
      </c>
      <c r="H651" s="17">
        <v>6531</v>
      </c>
      <c r="I651" s="17">
        <f t="shared" si="48"/>
        <v>1044</v>
      </c>
      <c r="J651" s="17">
        <v>34000</v>
      </c>
      <c r="K651" s="17"/>
      <c r="L651" s="202">
        <f t="shared" si="50"/>
        <v>35044</v>
      </c>
      <c r="M651" s="3" t="s">
        <v>40</v>
      </c>
    </row>
    <row r="652" spans="1:13" x14ac:dyDescent="0.25">
      <c r="A652" s="1">
        <v>22</v>
      </c>
      <c r="B652" s="3" t="s">
        <v>16</v>
      </c>
      <c r="C652" s="320">
        <v>20</v>
      </c>
      <c r="D652" s="15" t="s">
        <v>804</v>
      </c>
      <c r="E652" s="1">
        <v>4</v>
      </c>
      <c r="F652" s="17">
        <v>1565</v>
      </c>
      <c r="G652" s="17">
        <v>6565</v>
      </c>
      <c r="H652" s="17">
        <v>6545</v>
      </c>
      <c r="I652" s="1">
        <f t="shared" si="48"/>
        <v>6260</v>
      </c>
      <c r="J652" s="1">
        <v>80000</v>
      </c>
      <c r="K652" s="1"/>
      <c r="L652" s="315">
        <f t="shared" si="50"/>
        <v>86260</v>
      </c>
      <c r="M652" s="3" t="s">
        <v>40</v>
      </c>
    </row>
    <row r="653" spans="1:13" x14ac:dyDescent="0.25">
      <c r="A653" s="1">
        <v>23</v>
      </c>
      <c r="B653" s="3" t="s">
        <v>15</v>
      </c>
      <c r="C653" s="320">
        <v>20</v>
      </c>
      <c r="D653" s="15" t="s">
        <v>804</v>
      </c>
      <c r="E653" s="1">
        <v>1</v>
      </c>
      <c r="F653" s="17">
        <v>1611</v>
      </c>
      <c r="G653" s="17">
        <v>6566</v>
      </c>
      <c r="H653" s="17">
        <v>6546</v>
      </c>
      <c r="I653" s="1">
        <f t="shared" si="48"/>
        <v>1611</v>
      </c>
      <c r="J653" s="1">
        <v>61620</v>
      </c>
      <c r="K653" s="1"/>
      <c r="L653" s="314">
        <f t="shared" si="50"/>
        <v>63231</v>
      </c>
      <c r="M653" s="3" t="s">
        <v>727</v>
      </c>
    </row>
    <row r="654" spans="1:13" x14ac:dyDescent="0.25">
      <c r="A654" s="1">
        <v>24</v>
      </c>
      <c r="B654" s="219" t="s">
        <v>26</v>
      </c>
      <c r="C654" s="320">
        <v>20</v>
      </c>
      <c r="D654" s="15" t="s">
        <v>804</v>
      </c>
      <c r="E654" s="1">
        <v>3</v>
      </c>
      <c r="F654" s="17">
        <v>1420</v>
      </c>
      <c r="G654" s="17">
        <v>6567</v>
      </c>
      <c r="H654" s="17">
        <v>6547</v>
      </c>
      <c r="I654" s="1">
        <f t="shared" si="48"/>
        <v>4260</v>
      </c>
      <c r="J654" s="1">
        <v>65000</v>
      </c>
      <c r="K654" s="1"/>
      <c r="L654" s="314">
        <f t="shared" si="50"/>
        <v>69260</v>
      </c>
      <c r="M654" s="3" t="s">
        <v>40</v>
      </c>
    </row>
    <row r="655" spans="1:13" x14ac:dyDescent="0.25">
      <c r="A655" s="1">
        <v>25</v>
      </c>
      <c r="B655" s="3" t="s">
        <v>62</v>
      </c>
      <c r="C655" s="320">
        <v>15</v>
      </c>
      <c r="D655" s="15" t="s">
        <v>805</v>
      </c>
      <c r="E655" s="1">
        <v>2</v>
      </c>
      <c r="F655" s="17">
        <v>958</v>
      </c>
      <c r="G655" s="17">
        <v>6568</v>
      </c>
      <c r="H655" s="17">
        <v>6548</v>
      </c>
      <c r="I655" s="1">
        <f t="shared" si="48"/>
        <v>1916</v>
      </c>
      <c r="J655" s="1">
        <v>20500</v>
      </c>
      <c r="K655" s="1"/>
      <c r="L655" s="314">
        <f t="shared" si="50"/>
        <v>22416</v>
      </c>
      <c r="M655" s="3" t="s">
        <v>727</v>
      </c>
    </row>
    <row r="656" spans="1:13" x14ac:dyDescent="0.25">
      <c r="A656" s="1">
        <v>26</v>
      </c>
      <c r="B656" s="3" t="s">
        <v>22</v>
      </c>
      <c r="C656" s="320">
        <v>20</v>
      </c>
      <c r="D656" s="15" t="s">
        <v>805</v>
      </c>
      <c r="E656" s="1">
        <v>1.7</v>
      </c>
      <c r="F656" s="17">
        <v>1473</v>
      </c>
      <c r="G656" s="17">
        <v>6569</v>
      </c>
      <c r="H656" s="17">
        <v>6549</v>
      </c>
      <c r="I656" s="1">
        <f t="shared" si="48"/>
        <v>2504.1</v>
      </c>
      <c r="J656" s="1">
        <v>66000</v>
      </c>
      <c r="K656" s="1"/>
      <c r="L656" s="314">
        <f t="shared" si="50"/>
        <v>68504.100000000006</v>
      </c>
      <c r="M656" s="3" t="s">
        <v>40</v>
      </c>
    </row>
    <row r="657" spans="1:13" x14ac:dyDescent="0.25">
      <c r="A657" s="1">
        <v>27</v>
      </c>
      <c r="B657" s="3" t="s">
        <v>31</v>
      </c>
      <c r="C657" s="320">
        <v>20</v>
      </c>
      <c r="D657" s="15" t="s">
        <v>805</v>
      </c>
      <c r="E657" s="1">
        <v>1</v>
      </c>
      <c r="F657" s="17">
        <v>1409</v>
      </c>
      <c r="G657" s="17">
        <v>6570</v>
      </c>
      <c r="H657" s="17">
        <v>6550</v>
      </c>
      <c r="I657" s="1">
        <f t="shared" si="48"/>
        <v>1409</v>
      </c>
      <c r="J657" s="1">
        <v>54000</v>
      </c>
      <c r="K657" s="1"/>
      <c r="L657" s="314">
        <f t="shared" si="50"/>
        <v>55409</v>
      </c>
      <c r="M657" s="3" t="s">
        <v>40</v>
      </c>
    </row>
    <row r="658" spans="1:13" x14ac:dyDescent="0.25">
      <c r="A658" s="1">
        <v>28</v>
      </c>
      <c r="B658" s="3" t="s">
        <v>17</v>
      </c>
      <c r="C658" s="320">
        <v>20</v>
      </c>
      <c r="D658" s="15" t="s">
        <v>805</v>
      </c>
      <c r="E658" s="158">
        <v>1</v>
      </c>
      <c r="F658" s="17">
        <v>1421</v>
      </c>
      <c r="G658" s="17">
        <v>6571</v>
      </c>
      <c r="H658" s="17">
        <v>6551</v>
      </c>
      <c r="I658" s="1">
        <f t="shared" si="48"/>
        <v>1421</v>
      </c>
      <c r="J658" s="1">
        <v>39000</v>
      </c>
      <c r="K658" s="1"/>
      <c r="L658" s="314">
        <f t="shared" si="50"/>
        <v>40421</v>
      </c>
      <c r="M658" s="3" t="s">
        <v>40</v>
      </c>
    </row>
    <row r="659" spans="1:13" x14ac:dyDescent="0.25">
      <c r="A659" s="1">
        <v>29</v>
      </c>
      <c r="B659" s="3" t="s">
        <v>7</v>
      </c>
      <c r="C659" s="320">
        <v>20</v>
      </c>
      <c r="D659" s="15" t="s">
        <v>806</v>
      </c>
      <c r="E659" s="17">
        <v>1.5</v>
      </c>
      <c r="F659" s="17">
        <v>1356</v>
      </c>
      <c r="G659" s="17">
        <v>6572</v>
      </c>
      <c r="H659" s="17">
        <v>6561</v>
      </c>
      <c r="I659" s="1">
        <f t="shared" si="48"/>
        <v>2034</v>
      </c>
      <c r="J659" s="1">
        <v>94000</v>
      </c>
      <c r="K659" s="1"/>
      <c r="L659" s="314">
        <f t="shared" si="50"/>
        <v>96034</v>
      </c>
      <c r="M659" s="3" t="s">
        <v>602</v>
      </c>
    </row>
    <row r="660" spans="1:13" x14ac:dyDescent="0.25">
      <c r="A660" s="1">
        <v>30</v>
      </c>
      <c r="B660" s="3" t="s">
        <v>19</v>
      </c>
      <c r="C660" s="320">
        <v>20</v>
      </c>
      <c r="D660" s="15" t="s">
        <v>806</v>
      </c>
      <c r="E660" s="17">
        <v>1</v>
      </c>
      <c r="F660" s="17">
        <v>1064</v>
      </c>
      <c r="G660" s="17">
        <v>6573</v>
      </c>
      <c r="H660" s="17">
        <v>6562</v>
      </c>
      <c r="I660" s="1">
        <f t="shared" si="48"/>
        <v>1064</v>
      </c>
      <c r="J660" s="1">
        <v>32580</v>
      </c>
      <c r="K660" s="1"/>
      <c r="L660" s="314">
        <f t="shared" si="50"/>
        <v>33644</v>
      </c>
      <c r="M660" s="3" t="s">
        <v>602</v>
      </c>
    </row>
    <row r="661" spans="1:13" x14ac:dyDescent="0.25">
      <c r="A661" s="1">
        <v>31</v>
      </c>
      <c r="B661" s="3" t="s">
        <v>19</v>
      </c>
      <c r="C661" s="320">
        <v>20</v>
      </c>
      <c r="D661" s="15" t="s">
        <v>806</v>
      </c>
      <c r="E661" s="17">
        <v>1</v>
      </c>
      <c r="F661" s="17">
        <v>1012</v>
      </c>
      <c r="G661" s="17">
        <v>6574</v>
      </c>
      <c r="H661" s="17">
        <v>6563</v>
      </c>
      <c r="I661" s="1">
        <f t="shared" si="48"/>
        <v>1012</v>
      </c>
      <c r="J661" s="1">
        <v>34000</v>
      </c>
      <c r="K661" s="1"/>
      <c r="L661" s="314">
        <f t="shared" si="50"/>
        <v>35012</v>
      </c>
      <c r="M661" s="3" t="s">
        <v>40</v>
      </c>
    </row>
    <row r="662" spans="1:13" x14ac:dyDescent="0.25">
      <c r="A662" s="1">
        <v>32</v>
      </c>
      <c r="B662" s="3" t="s">
        <v>15</v>
      </c>
      <c r="C662" s="320">
        <v>20</v>
      </c>
      <c r="D662" s="15" t="s">
        <v>806</v>
      </c>
      <c r="E662" s="17">
        <v>1</v>
      </c>
      <c r="F662" s="17">
        <v>1602</v>
      </c>
      <c r="G662" s="17">
        <v>6575</v>
      </c>
      <c r="H662" s="17">
        <v>6564</v>
      </c>
      <c r="I662" s="1">
        <f t="shared" si="48"/>
        <v>1602</v>
      </c>
      <c r="J662" s="1">
        <v>62300</v>
      </c>
      <c r="K662" s="1"/>
      <c r="L662" s="314">
        <f t="shared" si="50"/>
        <v>63902</v>
      </c>
      <c r="M662" s="3" t="s">
        <v>40</v>
      </c>
    </row>
    <row r="663" spans="1:13" x14ac:dyDescent="0.25">
      <c r="A663" s="1">
        <v>33</v>
      </c>
      <c r="B663" s="3" t="s">
        <v>31</v>
      </c>
      <c r="C663" s="320">
        <v>20</v>
      </c>
      <c r="D663" s="15" t="s">
        <v>807</v>
      </c>
      <c r="E663" s="17">
        <v>1</v>
      </c>
      <c r="F663" s="17">
        <v>1578</v>
      </c>
      <c r="G663" s="17">
        <v>6576</v>
      </c>
      <c r="H663" s="17">
        <v>6574</v>
      </c>
      <c r="I663" s="1">
        <f t="shared" si="48"/>
        <v>1578</v>
      </c>
      <c r="J663" s="1">
        <v>54000</v>
      </c>
      <c r="K663" s="1"/>
      <c r="L663" s="314">
        <f t="shared" si="50"/>
        <v>55578</v>
      </c>
      <c r="M663" s="3" t="s">
        <v>40</v>
      </c>
    </row>
    <row r="664" spans="1:13" x14ac:dyDescent="0.25">
      <c r="A664" s="1">
        <v>34</v>
      </c>
      <c r="B664" s="3" t="s">
        <v>17</v>
      </c>
      <c r="C664" s="320">
        <v>20</v>
      </c>
      <c r="D664" s="15" t="s">
        <v>807</v>
      </c>
      <c r="E664" s="17">
        <v>1</v>
      </c>
      <c r="F664" s="17">
        <v>1506</v>
      </c>
      <c r="G664" s="17">
        <v>6577</v>
      </c>
      <c r="H664" s="17">
        <v>6575</v>
      </c>
      <c r="I664" s="1">
        <f t="shared" si="48"/>
        <v>1506</v>
      </c>
      <c r="J664" s="1">
        <v>36720</v>
      </c>
      <c r="K664" s="1"/>
      <c r="L664" s="314">
        <f t="shared" si="50"/>
        <v>38226</v>
      </c>
      <c r="M664" s="3" t="s">
        <v>602</v>
      </c>
    </row>
    <row r="665" spans="1:13" x14ac:dyDescent="0.25">
      <c r="A665" s="1">
        <v>35</v>
      </c>
      <c r="B665" s="3" t="s">
        <v>14</v>
      </c>
      <c r="C665" s="320">
        <v>20</v>
      </c>
      <c r="D665" s="15" t="s">
        <v>807</v>
      </c>
      <c r="E665" s="17">
        <v>0</v>
      </c>
      <c r="F665" s="17">
        <v>1395</v>
      </c>
      <c r="G665" s="17">
        <v>6578</v>
      </c>
      <c r="H665" s="17">
        <v>6576</v>
      </c>
      <c r="I665" s="1">
        <f t="shared" si="48"/>
        <v>0</v>
      </c>
      <c r="J665" s="1">
        <v>50000</v>
      </c>
      <c r="K665" s="1"/>
      <c r="L665" s="314">
        <f t="shared" si="50"/>
        <v>50000</v>
      </c>
      <c r="M665" s="3" t="s">
        <v>40</v>
      </c>
    </row>
    <row r="666" spans="1:13" x14ac:dyDescent="0.25">
      <c r="A666" s="1">
        <v>36</v>
      </c>
      <c r="B666" s="3" t="s">
        <v>13</v>
      </c>
      <c r="C666" s="320">
        <v>20</v>
      </c>
      <c r="D666" s="15" t="s">
        <v>807</v>
      </c>
      <c r="E666" s="17">
        <v>2</v>
      </c>
      <c r="F666" s="17">
        <v>1473</v>
      </c>
      <c r="G666" s="17">
        <v>6579</v>
      </c>
      <c r="H666" s="17">
        <v>6577</v>
      </c>
      <c r="I666" s="1">
        <f t="shared" si="48"/>
        <v>2946</v>
      </c>
      <c r="J666" s="1">
        <v>49500</v>
      </c>
      <c r="K666" s="1"/>
      <c r="L666" s="314">
        <f t="shared" si="50"/>
        <v>52446</v>
      </c>
      <c r="M666" s="3" t="s">
        <v>40</v>
      </c>
    </row>
    <row r="667" spans="1:13" x14ac:dyDescent="0.25">
      <c r="A667" s="1">
        <v>37</v>
      </c>
      <c r="B667" s="3" t="s">
        <v>21</v>
      </c>
      <c r="C667" s="338">
        <v>20</v>
      </c>
      <c r="D667" s="15" t="s">
        <v>807</v>
      </c>
      <c r="E667" s="17">
        <v>2.5</v>
      </c>
      <c r="F667" s="17">
        <v>1665</v>
      </c>
      <c r="G667" s="1">
        <v>6581</v>
      </c>
      <c r="H667" s="1">
        <v>6578</v>
      </c>
      <c r="I667" s="1">
        <f t="shared" si="48"/>
        <v>4162.5</v>
      </c>
      <c r="J667" s="1">
        <v>73000</v>
      </c>
      <c r="K667" s="1">
        <v>3000</v>
      </c>
      <c r="L667" s="314">
        <f>I667+J667+K667</f>
        <v>80162.5</v>
      </c>
      <c r="M667" s="3" t="s">
        <v>40</v>
      </c>
    </row>
    <row r="668" spans="1:13" x14ac:dyDescent="0.25">
      <c r="A668" s="1">
        <v>38</v>
      </c>
      <c r="B668" s="1" t="s">
        <v>26</v>
      </c>
      <c r="C668" s="320">
        <v>20</v>
      </c>
      <c r="D668" s="15" t="s">
        <v>808</v>
      </c>
      <c r="E668" s="1">
        <v>3</v>
      </c>
      <c r="F668" s="1">
        <v>1419</v>
      </c>
      <c r="G668" s="1">
        <v>6582</v>
      </c>
      <c r="H668" s="1">
        <v>6600</v>
      </c>
      <c r="I668" s="1">
        <f t="shared" si="48"/>
        <v>4257</v>
      </c>
      <c r="J668" s="1">
        <v>65000</v>
      </c>
      <c r="K668" s="1"/>
      <c r="L668" s="314">
        <f t="shared" si="50"/>
        <v>69257</v>
      </c>
      <c r="M668" s="3" t="s">
        <v>40</v>
      </c>
    </row>
    <row r="669" spans="1:13" x14ac:dyDescent="0.25">
      <c r="A669" s="1">
        <v>39</v>
      </c>
      <c r="B669" s="3" t="s">
        <v>19</v>
      </c>
      <c r="C669" s="320">
        <v>20</v>
      </c>
      <c r="D669" s="15" t="s">
        <v>808</v>
      </c>
      <c r="E669" s="1">
        <v>1</v>
      </c>
      <c r="F669" s="1">
        <v>1341</v>
      </c>
      <c r="G669" s="1">
        <v>6583</v>
      </c>
      <c r="H669" s="1">
        <v>6601</v>
      </c>
      <c r="I669" s="1">
        <f t="shared" si="48"/>
        <v>1341</v>
      </c>
      <c r="J669" s="1">
        <v>32580</v>
      </c>
      <c r="K669" s="1"/>
      <c r="L669" s="314">
        <f t="shared" si="50"/>
        <v>33921</v>
      </c>
      <c r="M669" s="1" t="s">
        <v>602</v>
      </c>
    </row>
    <row r="670" spans="1:13" x14ac:dyDescent="0.25">
      <c r="A670" s="1">
        <v>40</v>
      </c>
      <c r="B670" s="1" t="s">
        <v>35</v>
      </c>
      <c r="C670" s="320">
        <v>15</v>
      </c>
      <c r="D670" s="15" t="s">
        <v>808</v>
      </c>
      <c r="E670" s="1">
        <v>1.5</v>
      </c>
      <c r="F670" s="1">
        <v>1213</v>
      </c>
      <c r="G670" s="1">
        <v>6594</v>
      </c>
      <c r="H670" s="1">
        <v>6602</v>
      </c>
      <c r="I670" s="1">
        <f t="shared" si="48"/>
        <v>1819.5</v>
      </c>
      <c r="J670" s="1">
        <v>10860</v>
      </c>
      <c r="K670" s="1"/>
      <c r="L670" s="314">
        <f t="shared" si="50"/>
        <v>12679.5</v>
      </c>
      <c r="M670" s="1" t="s">
        <v>602</v>
      </c>
    </row>
    <row r="671" spans="1:13" x14ac:dyDescent="0.25">
      <c r="A671" s="1">
        <v>41</v>
      </c>
      <c r="B671" s="1" t="s">
        <v>33</v>
      </c>
      <c r="C671" s="320">
        <v>15</v>
      </c>
      <c r="D671" s="15" t="s">
        <v>809</v>
      </c>
      <c r="E671" s="17">
        <v>2</v>
      </c>
      <c r="F671" s="1">
        <v>940</v>
      </c>
      <c r="G671" s="1">
        <v>6616</v>
      </c>
      <c r="H671" s="1">
        <v>6614</v>
      </c>
      <c r="I671" s="1">
        <f t="shared" si="48"/>
        <v>1880</v>
      </c>
      <c r="J671" s="299">
        <v>16500</v>
      </c>
      <c r="K671" s="1"/>
      <c r="L671" s="314">
        <f t="shared" si="50"/>
        <v>18380</v>
      </c>
      <c r="M671" s="3" t="s">
        <v>727</v>
      </c>
    </row>
    <row r="672" spans="1:13" x14ac:dyDescent="0.25">
      <c r="A672" s="1">
        <v>42</v>
      </c>
      <c r="B672" s="3" t="s">
        <v>19</v>
      </c>
      <c r="C672" s="320">
        <v>20</v>
      </c>
      <c r="D672" s="15" t="s">
        <v>809</v>
      </c>
      <c r="E672" s="161">
        <v>1</v>
      </c>
      <c r="F672" s="1">
        <v>1163</v>
      </c>
      <c r="G672" s="1">
        <v>6617</v>
      </c>
      <c r="H672" s="1">
        <v>6615</v>
      </c>
      <c r="I672" s="1">
        <f t="shared" si="48"/>
        <v>1163</v>
      </c>
      <c r="J672" s="299">
        <v>34000</v>
      </c>
      <c r="K672" s="1"/>
      <c r="L672" s="314">
        <f t="shared" si="50"/>
        <v>35163</v>
      </c>
      <c r="M672" s="1" t="s">
        <v>40</v>
      </c>
    </row>
    <row r="673" spans="1:13" x14ac:dyDescent="0.25">
      <c r="A673" s="1">
        <v>43</v>
      </c>
      <c r="B673" s="3" t="s">
        <v>7</v>
      </c>
      <c r="C673" s="320">
        <v>20</v>
      </c>
      <c r="D673" s="15" t="s">
        <v>809</v>
      </c>
      <c r="E673" s="17">
        <v>1.5</v>
      </c>
      <c r="F673" s="1">
        <v>1361</v>
      </c>
      <c r="G673" s="1">
        <v>6618</v>
      </c>
      <c r="H673" s="1">
        <v>6616</v>
      </c>
      <c r="I673" s="1">
        <f t="shared" si="48"/>
        <v>2041.5</v>
      </c>
      <c r="J673" s="299">
        <v>94000</v>
      </c>
      <c r="K673" s="1"/>
      <c r="L673" s="314">
        <f t="shared" si="50"/>
        <v>96041.5</v>
      </c>
      <c r="M673" s="1" t="s">
        <v>602</v>
      </c>
    </row>
    <row r="674" spans="1:13" x14ac:dyDescent="0.25">
      <c r="A674" s="1">
        <v>44</v>
      </c>
      <c r="B674" s="3" t="s">
        <v>402</v>
      </c>
      <c r="C674" s="320">
        <v>9</v>
      </c>
      <c r="D674" s="15" t="s">
        <v>809</v>
      </c>
      <c r="E674" s="17">
        <v>1.5</v>
      </c>
      <c r="F674" s="1">
        <v>597</v>
      </c>
      <c r="G674" s="1">
        <v>6619</v>
      </c>
      <c r="H674" s="1">
        <v>6617</v>
      </c>
      <c r="I674" s="1">
        <f t="shared" si="48"/>
        <v>895.5</v>
      </c>
      <c r="J674" s="299">
        <v>9000</v>
      </c>
      <c r="K674" s="1"/>
      <c r="L674" s="314">
        <f t="shared" si="50"/>
        <v>9895.5</v>
      </c>
      <c r="M674" s="1" t="s">
        <v>602</v>
      </c>
    </row>
    <row r="675" spans="1:13" x14ac:dyDescent="0.25">
      <c r="A675" s="1">
        <v>45</v>
      </c>
      <c r="B675" s="147" t="s">
        <v>32</v>
      </c>
      <c r="C675" s="320">
        <v>20</v>
      </c>
      <c r="D675" s="15" t="s">
        <v>809</v>
      </c>
      <c r="E675" s="17">
        <v>1.75</v>
      </c>
      <c r="F675" s="1">
        <v>1371</v>
      </c>
      <c r="G675" s="1">
        <v>6620</v>
      </c>
      <c r="H675" s="1">
        <v>6618</v>
      </c>
      <c r="I675" s="1">
        <f t="shared" si="48"/>
        <v>2399.25</v>
      </c>
      <c r="J675" s="299">
        <v>38000</v>
      </c>
      <c r="K675" s="1"/>
      <c r="L675" s="314">
        <f t="shared" si="50"/>
        <v>40399.25</v>
      </c>
      <c r="M675" s="1" t="s">
        <v>40</v>
      </c>
    </row>
    <row r="676" spans="1:13" x14ac:dyDescent="0.25">
      <c r="A676" s="1">
        <v>46</v>
      </c>
      <c r="B676" s="3" t="s">
        <v>19</v>
      </c>
      <c r="C676" s="320">
        <v>20</v>
      </c>
      <c r="D676" s="15" t="s">
        <v>810</v>
      </c>
      <c r="E676" s="17">
        <v>1</v>
      </c>
      <c r="F676" s="1">
        <v>1433</v>
      </c>
      <c r="G676" s="1">
        <v>6621</v>
      </c>
      <c r="H676" s="1">
        <v>6632</v>
      </c>
      <c r="I676" s="1">
        <f t="shared" si="48"/>
        <v>1433</v>
      </c>
      <c r="J676" s="299">
        <v>32580</v>
      </c>
      <c r="K676" s="1"/>
      <c r="L676" s="314">
        <f t="shared" si="50"/>
        <v>34013</v>
      </c>
      <c r="M676" s="1" t="s">
        <v>602</v>
      </c>
    </row>
    <row r="677" spans="1:13" x14ac:dyDescent="0.25">
      <c r="A677" s="1">
        <v>47</v>
      </c>
      <c r="B677" s="1" t="s">
        <v>65</v>
      </c>
      <c r="C677" s="320">
        <v>20</v>
      </c>
      <c r="D677" s="15" t="s">
        <v>811</v>
      </c>
      <c r="E677" s="17">
        <v>1.75</v>
      </c>
      <c r="F677" s="1">
        <v>1232</v>
      </c>
      <c r="G677" s="1">
        <v>6622</v>
      </c>
      <c r="H677" s="1">
        <v>6645</v>
      </c>
      <c r="I677" s="1">
        <f t="shared" si="48"/>
        <v>2156</v>
      </c>
      <c r="J677" s="299">
        <v>53600</v>
      </c>
      <c r="K677" s="1"/>
      <c r="L677" s="314">
        <f t="shared" si="50"/>
        <v>55756</v>
      </c>
      <c r="M677" s="3" t="s">
        <v>727</v>
      </c>
    </row>
    <row r="678" spans="1:13" x14ac:dyDescent="0.25">
      <c r="A678" s="1">
        <v>48</v>
      </c>
      <c r="B678" s="3" t="s">
        <v>14</v>
      </c>
      <c r="C678" s="320">
        <v>20</v>
      </c>
      <c r="D678" s="15" t="s">
        <v>811</v>
      </c>
      <c r="E678" s="17">
        <v>0</v>
      </c>
      <c r="F678" s="1">
        <v>1474</v>
      </c>
      <c r="G678" s="1">
        <v>6623</v>
      </c>
      <c r="H678" s="1">
        <v>6646</v>
      </c>
      <c r="I678" s="1">
        <f t="shared" si="48"/>
        <v>0</v>
      </c>
      <c r="J678" s="299">
        <v>47880</v>
      </c>
      <c r="K678" s="1"/>
      <c r="L678" s="314">
        <f t="shared" si="50"/>
        <v>47880</v>
      </c>
      <c r="M678" s="3" t="s">
        <v>727</v>
      </c>
    </row>
    <row r="679" spans="1:13" x14ac:dyDescent="0.25">
      <c r="A679" s="1">
        <v>49</v>
      </c>
      <c r="B679" s="3" t="s">
        <v>22</v>
      </c>
      <c r="C679" s="320">
        <v>20</v>
      </c>
      <c r="D679" s="15" t="s">
        <v>811</v>
      </c>
      <c r="E679" s="17">
        <v>1.7</v>
      </c>
      <c r="F679" s="1">
        <v>1497</v>
      </c>
      <c r="G679" s="1">
        <v>6624</v>
      </c>
      <c r="H679" s="1">
        <v>6647</v>
      </c>
      <c r="I679" s="1">
        <f t="shared" si="48"/>
        <v>2544.9</v>
      </c>
      <c r="J679" s="299">
        <v>62600</v>
      </c>
      <c r="K679" s="1"/>
      <c r="L679" s="314">
        <f t="shared" si="50"/>
        <v>65144.9</v>
      </c>
      <c r="M679" s="1" t="s">
        <v>744</v>
      </c>
    </row>
    <row r="680" spans="1:13" x14ac:dyDescent="0.25">
      <c r="A680" s="1">
        <v>50</v>
      </c>
      <c r="B680" s="1" t="s">
        <v>75</v>
      </c>
      <c r="C680" s="320">
        <v>20</v>
      </c>
      <c r="D680" s="15" t="s">
        <v>811</v>
      </c>
      <c r="E680" s="17">
        <v>4</v>
      </c>
      <c r="F680" s="1">
        <v>1147</v>
      </c>
      <c r="G680" s="1">
        <v>6625</v>
      </c>
      <c r="H680" s="1">
        <v>6648</v>
      </c>
      <c r="I680" s="1">
        <f t="shared" si="48"/>
        <v>4588</v>
      </c>
      <c r="J680" s="299">
        <v>89640</v>
      </c>
      <c r="K680" s="1"/>
      <c r="L680" s="314">
        <f t="shared" si="50"/>
        <v>94228</v>
      </c>
      <c r="M680" s="3" t="s">
        <v>727</v>
      </c>
    </row>
    <row r="681" spans="1:13" x14ac:dyDescent="0.25">
      <c r="A681" s="1">
        <v>51</v>
      </c>
      <c r="B681" s="1" t="s">
        <v>584</v>
      </c>
      <c r="C681" s="320">
        <v>20</v>
      </c>
      <c r="D681" s="15" t="s">
        <v>812</v>
      </c>
      <c r="E681" s="17">
        <v>2</v>
      </c>
      <c r="F681" s="1">
        <v>1265</v>
      </c>
      <c r="G681" s="1">
        <v>6626</v>
      </c>
      <c r="H681" s="1">
        <v>6661</v>
      </c>
      <c r="I681" s="1">
        <f t="shared" si="48"/>
        <v>2530</v>
      </c>
      <c r="J681" s="1">
        <v>20000</v>
      </c>
      <c r="K681" s="1"/>
      <c r="L681" s="314">
        <f t="shared" si="50"/>
        <v>22530</v>
      </c>
      <c r="M681" s="1" t="s">
        <v>40</v>
      </c>
    </row>
    <row r="682" spans="1:13" x14ac:dyDescent="0.25">
      <c r="A682" s="1">
        <v>52</v>
      </c>
      <c r="B682" s="1" t="s">
        <v>586</v>
      </c>
      <c r="C682" s="320">
        <v>20</v>
      </c>
      <c r="D682" s="15" t="s">
        <v>812</v>
      </c>
      <c r="E682" s="17">
        <v>1</v>
      </c>
      <c r="F682" s="1">
        <v>1106</v>
      </c>
      <c r="G682" s="1">
        <v>6631</v>
      </c>
      <c r="H682" s="1">
        <v>6662</v>
      </c>
      <c r="I682" s="1">
        <f t="shared" si="48"/>
        <v>1106</v>
      </c>
      <c r="J682" s="1">
        <v>34000</v>
      </c>
      <c r="K682" s="1"/>
      <c r="L682" s="314">
        <f t="shared" si="50"/>
        <v>35106</v>
      </c>
      <c r="M682" s="1" t="s">
        <v>40</v>
      </c>
    </row>
    <row r="683" spans="1:13" x14ac:dyDescent="0.25">
      <c r="A683" s="1">
        <v>53</v>
      </c>
      <c r="B683" s="1" t="s">
        <v>587</v>
      </c>
      <c r="C683" s="320">
        <v>20</v>
      </c>
      <c r="D683" s="15" t="s">
        <v>812</v>
      </c>
      <c r="E683" s="17">
        <v>2</v>
      </c>
      <c r="F683" s="1">
        <v>1249</v>
      </c>
      <c r="G683" s="1">
        <v>6632</v>
      </c>
      <c r="H683" s="1">
        <v>6663</v>
      </c>
      <c r="I683" s="1">
        <f t="shared" si="48"/>
        <v>2498</v>
      </c>
      <c r="J683" s="1">
        <v>25000</v>
      </c>
      <c r="K683" s="1"/>
      <c r="L683" s="314">
        <f t="shared" si="50"/>
        <v>27498</v>
      </c>
      <c r="M683" s="1" t="s">
        <v>40</v>
      </c>
    </row>
    <row r="684" spans="1:13" x14ac:dyDescent="0.25">
      <c r="A684" s="1">
        <v>54</v>
      </c>
      <c r="B684" s="1" t="s">
        <v>589</v>
      </c>
      <c r="C684" s="320">
        <v>15</v>
      </c>
      <c r="D684" s="15" t="s">
        <v>812</v>
      </c>
      <c r="E684" s="17">
        <v>1</v>
      </c>
      <c r="F684" s="1">
        <v>950</v>
      </c>
      <c r="G684" s="1">
        <v>6659</v>
      </c>
      <c r="H684" s="1">
        <v>6664</v>
      </c>
      <c r="I684" s="1">
        <f t="shared" si="48"/>
        <v>950</v>
      </c>
      <c r="J684" s="1">
        <v>11190</v>
      </c>
      <c r="K684" s="1"/>
      <c r="L684" s="314">
        <f t="shared" si="50"/>
        <v>12140</v>
      </c>
      <c r="M684" s="1" t="s">
        <v>591</v>
      </c>
    </row>
    <row r="685" spans="1:13" x14ac:dyDescent="0.25">
      <c r="A685" s="1">
        <v>55</v>
      </c>
      <c r="B685" s="1" t="s">
        <v>590</v>
      </c>
      <c r="C685" s="320">
        <v>20</v>
      </c>
      <c r="D685" s="15" t="s">
        <v>812</v>
      </c>
      <c r="E685" s="17">
        <v>4</v>
      </c>
      <c r="F685" s="1">
        <v>1443</v>
      </c>
      <c r="G685" s="1">
        <v>6634</v>
      </c>
      <c r="H685" s="1">
        <v>6665</v>
      </c>
      <c r="I685" s="1">
        <f t="shared" si="48"/>
        <v>5772</v>
      </c>
      <c r="J685" s="1">
        <v>80000</v>
      </c>
      <c r="K685" s="1"/>
      <c r="L685" s="314">
        <f t="shared" si="50"/>
        <v>85772</v>
      </c>
      <c r="M685" s="1" t="s">
        <v>40</v>
      </c>
    </row>
    <row r="686" spans="1:13" x14ac:dyDescent="0.25">
      <c r="A686" s="1">
        <v>56</v>
      </c>
      <c r="B686" s="1" t="s">
        <v>813</v>
      </c>
      <c r="C686" s="320">
        <v>20</v>
      </c>
      <c r="D686" s="15" t="s">
        <v>812</v>
      </c>
      <c r="E686" s="17">
        <v>1</v>
      </c>
      <c r="F686" s="1">
        <v>1167</v>
      </c>
      <c r="G686" s="1">
        <v>6635</v>
      </c>
      <c r="H686" s="1">
        <v>6669</v>
      </c>
      <c r="I686" s="1">
        <f t="shared" si="48"/>
        <v>1167</v>
      </c>
      <c r="J686" s="1">
        <v>32580</v>
      </c>
      <c r="K686" s="1"/>
      <c r="L686" s="314">
        <f t="shared" si="50"/>
        <v>33747</v>
      </c>
      <c r="M686" s="1" t="s">
        <v>591</v>
      </c>
    </row>
    <row r="687" spans="1:13" x14ac:dyDescent="0.25">
      <c r="A687" s="1">
        <v>57</v>
      </c>
      <c r="B687" s="1" t="s">
        <v>579</v>
      </c>
      <c r="C687" s="320">
        <v>20</v>
      </c>
      <c r="D687" s="15" t="s">
        <v>814</v>
      </c>
      <c r="E687" s="17">
        <v>1</v>
      </c>
      <c r="F687" s="1">
        <v>1853</v>
      </c>
      <c r="G687" s="1">
        <v>6636</v>
      </c>
      <c r="H687" s="1">
        <v>6676</v>
      </c>
      <c r="I687" s="1">
        <f t="shared" si="48"/>
        <v>1853</v>
      </c>
      <c r="J687" s="1">
        <v>62300</v>
      </c>
      <c r="K687" s="1"/>
      <c r="L687" s="314">
        <f t="shared" si="50"/>
        <v>64153</v>
      </c>
      <c r="M687" s="1" t="s">
        <v>40</v>
      </c>
    </row>
    <row r="688" spans="1:13" x14ac:dyDescent="0.25">
      <c r="A688" s="1">
        <v>58</v>
      </c>
      <c r="B688" s="1" t="s">
        <v>592</v>
      </c>
      <c r="C688" s="320">
        <v>20</v>
      </c>
      <c r="D688" s="15" t="s">
        <v>814</v>
      </c>
      <c r="E688" s="17">
        <v>1</v>
      </c>
      <c r="F688" s="1">
        <v>1331</v>
      </c>
      <c r="G688" s="1">
        <v>6637</v>
      </c>
      <c r="H688" s="1">
        <v>6677</v>
      </c>
      <c r="I688" s="1">
        <f t="shared" si="48"/>
        <v>1331</v>
      </c>
      <c r="J688" s="1">
        <v>39000</v>
      </c>
      <c r="K688" s="1"/>
      <c r="L688" s="314">
        <f t="shared" si="50"/>
        <v>40331</v>
      </c>
      <c r="M688" s="1" t="s">
        <v>40</v>
      </c>
    </row>
    <row r="689" spans="1:13" x14ac:dyDescent="0.25">
      <c r="A689" s="1">
        <v>59</v>
      </c>
      <c r="B689" s="1" t="s">
        <v>586</v>
      </c>
      <c r="C689" s="320">
        <v>20</v>
      </c>
      <c r="D689" s="15" t="s">
        <v>814</v>
      </c>
      <c r="E689" s="17">
        <v>1</v>
      </c>
      <c r="F689" s="1">
        <v>1304</v>
      </c>
      <c r="G689" s="1">
        <v>6638</v>
      </c>
      <c r="H689" s="1">
        <v>6678</v>
      </c>
      <c r="I689" s="1">
        <f t="shared" si="48"/>
        <v>1304</v>
      </c>
      <c r="J689" s="1">
        <v>34000</v>
      </c>
      <c r="K689" s="1"/>
      <c r="L689" s="314">
        <f t="shared" si="50"/>
        <v>35304</v>
      </c>
      <c r="M689" s="1" t="s">
        <v>40</v>
      </c>
    </row>
    <row r="690" spans="1:13" x14ac:dyDescent="0.25">
      <c r="A690" s="1">
        <v>60</v>
      </c>
      <c r="B690" s="3" t="s">
        <v>7</v>
      </c>
      <c r="C690" s="320">
        <v>20</v>
      </c>
      <c r="D690" s="15" t="s">
        <v>814</v>
      </c>
      <c r="E690" s="161">
        <v>1.5</v>
      </c>
      <c r="F690" s="1">
        <v>1648</v>
      </c>
      <c r="G690" s="1">
        <v>6639</v>
      </c>
      <c r="H690" s="1">
        <v>6679</v>
      </c>
      <c r="I690" s="1">
        <f t="shared" si="48"/>
        <v>2472</v>
      </c>
      <c r="J690" s="1">
        <v>94000</v>
      </c>
      <c r="K690" s="1"/>
      <c r="L690" s="314">
        <f t="shared" si="50"/>
        <v>96472</v>
      </c>
      <c r="M690" s="1" t="s">
        <v>602</v>
      </c>
    </row>
    <row r="691" spans="1:13" x14ac:dyDescent="0.25">
      <c r="A691" s="1">
        <v>61</v>
      </c>
      <c r="B691" s="1" t="s">
        <v>582</v>
      </c>
      <c r="C691" s="320">
        <v>20</v>
      </c>
      <c r="D691" s="15" t="s">
        <v>814</v>
      </c>
      <c r="E691" s="161">
        <v>0</v>
      </c>
      <c r="F691" s="1">
        <v>1453</v>
      </c>
      <c r="G691" s="1">
        <v>6640</v>
      </c>
      <c r="H691" s="1">
        <v>6680</v>
      </c>
      <c r="I691" s="1">
        <f t="shared" si="48"/>
        <v>0</v>
      </c>
      <c r="J691" s="1">
        <v>50000</v>
      </c>
      <c r="K691" s="1"/>
      <c r="L691" s="314">
        <f t="shared" si="50"/>
        <v>50000</v>
      </c>
      <c r="M691" s="1" t="s">
        <v>40</v>
      </c>
    </row>
    <row r="692" spans="1:13" x14ac:dyDescent="0.25">
      <c r="A692" s="1">
        <v>62</v>
      </c>
      <c r="B692" s="1" t="s">
        <v>585</v>
      </c>
      <c r="C692" s="320">
        <v>20</v>
      </c>
      <c r="D692" s="15" t="s">
        <v>814</v>
      </c>
      <c r="E692" s="161">
        <v>2.5</v>
      </c>
      <c r="F692" s="1">
        <v>1614</v>
      </c>
      <c r="G692" s="1">
        <v>6641</v>
      </c>
      <c r="H692" s="1">
        <v>6681</v>
      </c>
      <c r="I692" s="1">
        <f t="shared" si="48"/>
        <v>4035</v>
      </c>
      <c r="J692" s="1">
        <v>73000</v>
      </c>
      <c r="K692" s="1">
        <v>3000</v>
      </c>
      <c r="L692" s="314">
        <f>I692+J692+K692</f>
        <v>80035</v>
      </c>
      <c r="M692" s="1" t="s">
        <v>40</v>
      </c>
    </row>
    <row r="693" spans="1:13" x14ac:dyDescent="0.25">
      <c r="A693" s="1">
        <v>63</v>
      </c>
      <c r="B693" s="1" t="s">
        <v>590</v>
      </c>
      <c r="C693" s="320">
        <v>20</v>
      </c>
      <c r="D693" s="15" t="s">
        <v>814</v>
      </c>
      <c r="E693" s="161">
        <v>4</v>
      </c>
      <c r="F693" s="1">
        <v>1886</v>
      </c>
      <c r="G693" s="1">
        <v>6642</v>
      </c>
      <c r="H693" s="1">
        <v>6682</v>
      </c>
      <c r="I693" s="1">
        <f t="shared" si="48"/>
        <v>7544</v>
      </c>
      <c r="J693" s="1">
        <v>80000</v>
      </c>
      <c r="K693" s="1"/>
      <c r="L693" s="314">
        <f t="shared" si="50"/>
        <v>87544</v>
      </c>
      <c r="M693" s="1" t="s">
        <v>40</v>
      </c>
    </row>
    <row r="694" spans="1:13" x14ac:dyDescent="0.25">
      <c r="A694" s="1">
        <v>64</v>
      </c>
      <c r="B694" s="1" t="s">
        <v>583</v>
      </c>
      <c r="C694" s="320">
        <v>20</v>
      </c>
      <c r="D694" s="15" t="s">
        <v>814</v>
      </c>
      <c r="E694" s="161">
        <v>6.87</v>
      </c>
      <c r="F694" s="1">
        <v>1486</v>
      </c>
      <c r="G694" s="1">
        <v>6643</v>
      </c>
      <c r="H694" s="1">
        <v>6683</v>
      </c>
      <c r="I694" s="1">
        <f t="shared" si="48"/>
        <v>10208.82</v>
      </c>
      <c r="J694" s="1">
        <v>125000</v>
      </c>
      <c r="K694" s="1"/>
      <c r="L694" s="314">
        <f t="shared" si="50"/>
        <v>135208.82</v>
      </c>
      <c r="M694" s="1" t="s">
        <v>40</v>
      </c>
    </row>
    <row r="695" spans="1:13" x14ac:dyDescent="0.25">
      <c r="A695" s="299">
        <v>65</v>
      </c>
      <c r="B695" s="299" t="s">
        <v>62</v>
      </c>
      <c r="C695" s="338">
        <v>15</v>
      </c>
      <c r="D695" s="16" t="s">
        <v>815</v>
      </c>
      <c r="E695" s="161">
        <v>2</v>
      </c>
      <c r="F695" s="299">
        <v>935</v>
      </c>
      <c r="G695" s="1">
        <v>6644</v>
      </c>
      <c r="H695" s="1">
        <v>6684</v>
      </c>
      <c r="I695" s="1">
        <f t="shared" si="48"/>
        <v>1870</v>
      </c>
      <c r="J695" s="1">
        <v>22500</v>
      </c>
      <c r="K695" s="1"/>
      <c r="L695" s="314">
        <f t="shared" si="50"/>
        <v>24370</v>
      </c>
      <c r="M695" s="1" t="s">
        <v>727</v>
      </c>
    </row>
    <row r="696" spans="1:13" x14ac:dyDescent="0.25">
      <c r="A696" s="299">
        <v>66</v>
      </c>
      <c r="B696" s="3" t="s">
        <v>402</v>
      </c>
      <c r="C696" s="338">
        <v>15</v>
      </c>
      <c r="D696" s="16" t="s">
        <v>815</v>
      </c>
      <c r="E696" s="161">
        <v>1.5</v>
      </c>
      <c r="F696" s="299">
        <v>943</v>
      </c>
      <c r="G696" s="1">
        <v>6645</v>
      </c>
      <c r="H696" s="1">
        <v>6685</v>
      </c>
      <c r="I696" s="1">
        <f t="shared" si="48"/>
        <v>1414.5</v>
      </c>
      <c r="J696" s="1">
        <v>11610</v>
      </c>
      <c r="K696" s="1"/>
      <c r="L696" s="314">
        <f t="shared" si="50"/>
        <v>13024.5</v>
      </c>
      <c r="M696" s="1" t="s">
        <v>602</v>
      </c>
    </row>
    <row r="697" spans="1:13" x14ac:dyDescent="0.25">
      <c r="A697" s="299">
        <v>67</v>
      </c>
      <c r="B697" s="299" t="s">
        <v>19</v>
      </c>
      <c r="C697" s="338">
        <v>20</v>
      </c>
      <c r="D697" s="16" t="s">
        <v>816</v>
      </c>
      <c r="E697" s="161">
        <v>1</v>
      </c>
      <c r="F697" s="299">
        <v>1297</v>
      </c>
      <c r="G697" s="1">
        <v>6660</v>
      </c>
      <c r="H697" s="1">
        <v>6704</v>
      </c>
      <c r="I697" s="1">
        <f t="shared" si="48"/>
        <v>1297</v>
      </c>
      <c r="J697" s="1">
        <v>32580</v>
      </c>
      <c r="K697" s="1"/>
      <c r="L697" s="314">
        <f t="shared" si="50"/>
        <v>33877</v>
      </c>
      <c r="M697" s="1" t="s">
        <v>602</v>
      </c>
    </row>
    <row r="698" spans="1:13" x14ac:dyDescent="0.25">
      <c r="A698" s="299">
        <v>68</v>
      </c>
      <c r="B698" s="299" t="s">
        <v>26</v>
      </c>
      <c r="C698" s="338">
        <v>20</v>
      </c>
      <c r="D698" s="16" t="s">
        <v>816</v>
      </c>
      <c r="E698" s="161">
        <v>3</v>
      </c>
      <c r="F698" s="299">
        <v>1413</v>
      </c>
      <c r="G698" s="1">
        <v>6661</v>
      </c>
      <c r="H698" s="1">
        <v>6705</v>
      </c>
      <c r="I698" s="1">
        <f t="shared" si="48"/>
        <v>4239</v>
      </c>
      <c r="J698" s="1">
        <v>61620</v>
      </c>
      <c r="K698" s="1"/>
      <c r="L698" s="314">
        <f t="shared" si="50"/>
        <v>65859</v>
      </c>
      <c r="M698" s="1" t="s">
        <v>744</v>
      </c>
    </row>
    <row r="699" spans="1:13" x14ac:dyDescent="0.25">
      <c r="A699" s="299">
        <v>69</v>
      </c>
      <c r="B699" s="299" t="s">
        <v>21</v>
      </c>
      <c r="C699" s="338">
        <v>20</v>
      </c>
      <c r="D699" s="16" t="s">
        <v>816</v>
      </c>
      <c r="E699" s="161">
        <v>2.5</v>
      </c>
      <c r="F699" s="299">
        <v>1608</v>
      </c>
      <c r="G699" s="1">
        <v>6662</v>
      </c>
      <c r="H699" s="1">
        <v>6706</v>
      </c>
      <c r="I699" s="1">
        <f t="shared" si="48"/>
        <v>4020</v>
      </c>
      <c r="J699" s="1">
        <v>73000</v>
      </c>
      <c r="K699" s="1">
        <v>3000</v>
      </c>
      <c r="L699" s="314">
        <f>I699+J699+K699</f>
        <v>80020</v>
      </c>
      <c r="M699" s="1" t="s">
        <v>40</v>
      </c>
    </row>
    <row r="700" spans="1:13" x14ac:dyDescent="0.25">
      <c r="A700" s="299">
        <v>70</v>
      </c>
      <c r="B700" s="1" t="s">
        <v>592</v>
      </c>
      <c r="C700" s="338">
        <v>20</v>
      </c>
      <c r="D700" s="1" t="s">
        <v>817</v>
      </c>
      <c r="E700" s="161">
        <v>1</v>
      </c>
      <c r="F700" s="1">
        <v>1504</v>
      </c>
      <c r="G700" s="1">
        <v>6677</v>
      </c>
      <c r="H700" s="1">
        <v>6718</v>
      </c>
      <c r="I700" s="1">
        <f t="shared" si="48"/>
        <v>1504</v>
      </c>
      <c r="J700" s="1">
        <v>32580</v>
      </c>
      <c r="K700" s="1"/>
      <c r="L700" s="314">
        <f>I700+J700+K700</f>
        <v>34084</v>
      </c>
      <c r="M700" s="1" t="s">
        <v>591</v>
      </c>
    </row>
    <row r="701" spans="1:13" x14ac:dyDescent="0.25">
      <c r="A701" s="299">
        <v>71</v>
      </c>
      <c r="B701" s="362" t="s">
        <v>580</v>
      </c>
      <c r="C701" s="338">
        <v>20</v>
      </c>
      <c r="D701" s="1" t="s">
        <v>817</v>
      </c>
      <c r="E701" s="161">
        <v>1</v>
      </c>
      <c r="F701" s="1">
        <v>1529</v>
      </c>
      <c r="G701" s="1">
        <v>6678</v>
      </c>
      <c r="H701" s="1">
        <v>6719</v>
      </c>
      <c r="I701" s="1">
        <f t="shared" si="48"/>
        <v>1529</v>
      </c>
      <c r="J701" s="1">
        <v>52800</v>
      </c>
      <c r="K701" s="1"/>
      <c r="L701" s="314">
        <f t="shared" ref="L701:L719" si="51">I701+J701+K701</f>
        <v>54329</v>
      </c>
      <c r="M701" s="362" t="s">
        <v>818</v>
      </c>
    </row>
    <row r="702" spans="1:13" x14ac:dyDescent="0.25">
      <c r="A702" s="299">
        <v>72</v>
      </c>
      <c r="B702" s="1" t="s">
        <v>586</v>
      </c>
      <c r="C702" s="338">
        <v>20</v>
      </c>
      <c r="D702" s="1" t="s">
        <v>817</v>
      </c>
      <c r="E702" s="161">
        <v>1</v>
      </c>
      <c r="F702" s="1">
        <v>1020</v>
      </c>
      <c r="G702" s="1">
        <v>6679</v>
      </c>
      <c r="H702" s="1">
        <v>6720</v>
      </c>
      <c r="I702" s="1">
        <f t="shared" si="48"/>
        <v>1020</v>
      </c>
      <c r="J702" s="1">
        <v>34000</v>
      </c>
      <c r="K702" s="1"/>
      <c r="L702" s="314">
        <f t="shared" si="51"/>
        <v>35020</v>
      </c>
      <c r="M702" s="1" t="s">
        <v>40</v>
      </c>
    </row>
    <row r="703" spans="1:13" x14ac:dyDescent="0.25">
      <c r="A703" s="299">
        <v>73</v>
      </c>
      <c r="B703" s="1" t="s">
        <v>579</v>
      </c>
      <c r="C703" s="338">
        <v>20</v>
      </c>
      <c r="D703" s="1" t="s">
        <v>817</v>
      </c>
      <c r="E703" s="161">
        <v>1</v>
      </c>
      <c r="F703" s="1">
        <v>1446</v>
      </c>
      <c r="G703" s="1">
        <v>6680</v>
      </c>
      <c r="H703" s="1">
        <v>6721</v>
      </c>
      <c r="I703" s="1">
        <f t="shared" si="48"/>
        <v>1446</v>
      </c>
      <c r="J703" s="1">
        <v>61620</v>
      </c>
      <c r="K703" s="1"/>
      <c r="L703" s="314">
        <f t="shared" si="51"/>
        <v>63066</v>
      </c>
      <c r="M703" s="1" t="s">
        <v>819</v>
      </c>
    </row>
    <row r="704" spans="1:13" x14ac:dyDescent="0.25">
      <c r="A704" s="299">
        <v>74</v>
      </c>
      <c r="B704" s="1" t="s">
        <v>586</v>
      </c>
      <c r="C704" s="338">
        <v>20</v>
      </c>
      <c r="D704" s="1" t="s">
        <v>817</v>
      </c>
      <c r="E704" s="161">
        <v>1</v>
      </c>
      <c r="F704" s="1">
        <v>1163</v>
      </c>
      <c r="G704" s="1">
        <v>6681</v>
      </c>
      <c r="H704" s="1">
        <v>6722</v>
      </c>
      <c r="I704" s="1">
        <f t="shared" si="48"/>
        <v>1163</v>
      </c>
      <c r="J704" s="1">
        <v>32580</v>
      </c>
      <c r="K704" s="1"/>
      <c r="L704" s="314">
        <f t="shared" si="51"/>
        <v>33743</v>
      </c>
      <c r="M704" s="1" t="s">
        <v>591</v>
      </c>
    </row>
    <row r="705" spans="1:13" x14ac:dyDescent="0.25">
      <c r="A705" s="161">
        <v>75</v>
      </c>
      <c r="B705" s="3" t="s">
        <v>583</v>
      </c>
      <c r="C705" s="338">
        <v>20</v>
      </c>
      <c r="D705" s="3" t="s">
        <v>817</v>
      </c>
      <c r="E705" s="17">
        <v>6.87</v>
      </c>
      <c r="F705" s="17">
        <v>1373</v>
      </c>
      <c r="G705" s="17">
        <v>6709</v>
      </c>
      <c r="H705" s="17">
        <v>6726</v>
      </c>
      <c r="I705" s="1">
        <f t="shared" si="48"/>
        <v>9432.51</v>
      </c>
      <c r="J705" s="17">
        <v>120680</v>
      </c>
      <c r="K705" s="17"/>
      <c r="L705" s="314">
        <f t="shared" si="51"/>
        <v>130112.51</v>
      </c>
      <c r="M705" s="17" t="s">
        <v>591</v>
      </c>
    </row>
    <row r="706" spans="1:13" x14ac:dyDescent="0.25">
      <c r="A706" s="161">
        <v>76</v>
      </c>
      <c r="B706" s="3" t="s">
        <v>588</v>
      </c>
      <c r="C706" s="338">
        <v>20</v>
      </c>
      <c r="D706" s="3" t="s">
        <v>820</v>
      </c>
      <c r="E706" s="17">
        <v>3</v>
      </c>
      <c r="F706" s="17">
        <v>1372</v>
      </c>
      <c r="G706" s="17">
        <v>6720</v>
      </c>
      <c r="H706" s="17">
        <v>6727</v>
      </c>
      <c r="I706" s="1">
        <f t="shared" ref="I706:I719" si="52">E706*F706</f>
        <v>4116</v>
      </c>
      <c r="J706" s="17">
        <v>65000</v>
      </c>
      <c r="K706" s="17"/>
      <c r="L706" s="314">
        <f t="shared" si="51"/>
        <v>69116</v>
      </c>
      <c r="M706" s="17" t="s">
        <v>40</v>
      </c>
    </row>
    <row r="707" spans="1:13" x14ac:dyDescent="0.25">
      <c r="A707" s="161">
        <v>77</v>
      </c>
      <c r="B707" s="3" t="s">
        <v>821</v>
      </c>
      <c r="C707" s="338">
        <v>20</v>
      </c>
      <c r="D707" s="3" t="s">
        <v>820</v>
      </c>
      <c r="E707" s="17">
        <v>2</v>
      </c>
      <c r="F707" s="17">
        <v>1447</v>
      </c>
      <c r="G707" s="17">
        <v>6721</v>
      </c>
      <c r="H707" s="17">
        <v>6728</v>
      </c>
      <c r="I707" s="1">
        <f t="shared" si="52"/>
        <v>2894</v>
      </c>
      <c r="J707" s="17">
        <v>49500</v>
      </c>
      <c r="K707" s="17"/>
      <c r="L707" s="314">
        <f t="shared" si="51"/>
        <v>52394</v>
      </c>
      <c r="M707" s="17" t="s">
        <v>40</v>
      </c>
    </row>
    <row r="708" spans="1:13" x14ac:dyDescent="0.25">
      <c r="A708" s="161">
        <v>78</v>
      </c>
      <c r="B708" s="3" t="s">
        <v>592</v>
      </c>
      <c r="C708" s="338">
        <v>20</v>
      </c>
      <c r="D708" s="3" t="s">
        <v>820</v>
      </c>
      <c r="E708" s="17">
        <v>1</v>
      </c>
      <c r="F708" s="17">
        <v>1365</v>
      </c>
      <c r="G708" s="17">
        <v>6722</v>
      </c>
      <c r="H708" s="17">
        <v>6729</v>
      </c>
      <c r="I708" s="1">
        <f t="shared" si="52"/>
        <v>1365</v>
      </c>
      <c r="J708" s="17">
        <v>39000</v>
      </c>
      <c r="K708" s="17"/>
      <c r="L708" s="314">
        <f t="shared" si="51"/>
        <v>40365</v>
      </c>
      <c r="M708" s="17" t="s">
        <v>40</v>
      </c>
    </row>
    <row r="709" spans="1:13" x14ac:dyDescent="0.25">
      <c r="A709" s="161">
        <v>79</v>
      </c>
      <c r="B709" s="3" t="s">
        <v>586</v>
      </c>
      <c r="C709" s="338">
        <v>20</v>
      </c>
      <c r="D709" s="3" t="s">
        <v>820</v>
      </c>
      <c r="E709" s="17">
        <v>1</v>
      </c>
      <c r="F709" s="17">
        <v>1303</v>
      </c>
      <c r="G709" s="17">
        <v>6743</v>
      </c>
      <c r="H709" s="17">
        <v>6730</v>
      </c>
      <c r="I709" s="1">
        <f t="shared" si="52"/>
        <v>1303</v>
      </c>
      <c r="J709" s="17">
        <v>34000</v>
      </c>
      <c r="K709" s="17"/>
      <c r="L709" s="314">
        <f t="shared" si="51"/>
        <v>35303</v>
      </c>
      <c r="M709" s="17" t="s">
        <v>40</v>
      </c>
    </row>
    <row r="710" spans="1:13" x14ac:dyDescent="0.25">
      <c r="A710" s="161">
        <v>80</v>
      </c>
      <c r="B710" s="3" t="s">
        <v>822</v>
      </c>
      <c r="C710" s="338">
        <v>20</v>
      </c>
      <c r="D710" s="3" t="s">
        <v>820</v>
      </c>
      <c r="E710" s="17">
        <v>1.75</v>
      </c>
      <c r="F710" s="17">
        <v>1634</v>
      </c>
      <c r="G710" s="17">
        <v>6744</v>
      </c>
      <c r="H710" s="17">
        <v>6731</v>
      </c>
      <c r="I710" s="1">
        <f t="shared" si="52"/>
        <v>2859.5</v>
      </c>
      <c r="J710" s="17">
        <v>36600</v>
      </c>
      <c r="K710" s="17"/>
      <c r="L710" s="314">
        <f t="shared" si="51"/>
        <v>39459.5</v>
      </c>
      <c r="M710" s="158" t="s">
        <v>819</v>
      </c>
    </row>
    <row r="711" spans="1:13" x14ac:dyDescent="0.25">
      <c r="A711" s="161">
        <v>81</v>
      </c>
      <c r="B711" s="3" t="s">
        <v>7</v>
      </c>
      <c r="C711" s="338">
        <v>20</v>
      </c>
      <c r="D711" s="3" t="s">
        <v>823</v>
      </c>
      <c r="E711" s="17">
        <v>1.5</v>
      </c>
      <c r="F711" s="17">
        <v>1495</v>
      </c>
      <c r="G711" s="17">
        <v>6745</v>
      </c>
      <c r="H711" s="17">
        <v>6747</v>
      </c>
      <c r="I711" s="1">
        <f t="shared" si="52"/>
        <v>2242.5</v>
      </c>
      <c r="J711" s="17">
        <v>94000</v>
      </c>
      <c r="K711" s="17"/>
      <c r="L711" s="314">
        <f t="shared" si="51"/>
        <v>96242.5</v>
      </c>
      <c r="M711" s="1" t="s">
        <v>602</v>
      </c>
    </row>
    <row r="712" spans="1:13" x14ac:dyDescent="0.25">
      <c r="A712" s="161">
        <v>82</v>
      </c>
      <c r="B712" s="3" t="s">
        <v>582</v>
      </c>
      <c r="C712" s="338">
        <v>20</v>
      </c>
      <c r="D712" s="3" t="s">
        <v>823</v>
      </c>
      <c r="E712" s="17">
        <v>0</v>
      </c>
      <c r="F712" s="17">
        <v>1518</v>
      </c>
      <c r="G712" s="17">
        <v>6746</v>
      </c>
      <c r="H712" s="17">
        <v>6748</v>
      </c>
      <c r="I712" s="1">
        <f t="shared" si="52"/>
        <v>0</v>
      </c>
      <c r="J712" s="17">
        <v>47880</v>
      </c>
      <c r="K712" s="17"/>
      <c r="L712" s="314">
        <f t="shared" si="51"/>
        <v>47880</v>
      </c>
      <c r="M712" s="158" t="s">
        <v>819</v>
      </c>
    </row>
    <row r="713" spans="1:13" x14ac:dyDescent="0.25">
      <c r="A713" s="161">
        <v>83</v>
      </c>
      <c r="B713" s="3" t="s">
        <v>584</v>
      </c>
      <c r="C713" s="338">
        <v>20</v>
      </c>
      <c r="D713" s="3" t="s">
        <v>824</v>
      </c>
      <c r="E713" s="17">
        <v>2</v>
      </c>
      <c r="F713" s="17">
        <v>1298</v>
      </c>
      <c r="G713" s="17">
        <v>6747</v>
      </c>
      <c r="H713" s="17">
        <v>6749</v>
      </c>
      <c r="I713" s="1">
        <f t="shared" si="52"/>
        <v>2596</v>
      </c>
      <c r="J713" s="17">
        <v>20280</v>
      </c>
      <c r="K713" s="17"/>
      <c r="L713" s="314">
        <f t="shared" si="51"/>
        <v>22876</v>
      </c>
      <c r="M713" s="158" t="s">
        <v>819</v>
      </c>
    </row>
    <row r="714" spans="1:13" x14ac:dyDescent="0.25">
      <c r="A714" s="161">
        <v>84</v>
      </c>
      <c r="B714" s="3" t="s">
        <v>587</v>
      </c>
      <c r="C714" s="338">
        <v>20</v>
      </c>
      <c r="D714" s="3" t="s">
        <v>824</v>
      </c>
      <c r="E714" s="17">
        <v>2</v>
      </c>
      <c r="F714" s="17">
        <v>1279</v>
      </c>
      <c r="G714" s="17">
        <v>6748</v>
      </c>
      <c r="H714" s="17">
        <v>6750</v>
      </c>
      <c r="I714" s="1">
        <f t="shared" si="52"/>
        <v>2558</v>
      </c>
      <c r="J714" s="17">
        <v>25000</v>
      </c>
      <c r="K714" s="17"/>
      <c r="L714" s="314">
        <f t="shared" si="51"/>
        <v>27558</v>
      </c>
      <c r="M714" s="17" t="s">
        <v>40</v>
      </c>
    </row>
    <row r="715" spans="1:13" x14ac:dyDescent="0.25">
      <c r="A715" s="161">
        <v>85</v>
      </c>
      <c r="B715" s="3" t="s">
        <v>589</v>
      </c>
      <c r="C715" s="320">
        <v>15</v>
      </c>
      <c r="D715" s="3" t="s">
        <v>825</v>
      </c>
      <c r="E715" s="17">
        <v>1</v>
      </c>
      <c r="F715" s="17">
        <v>955</v>
      </c>
      <c r="G715" s="17">
        <v>6749</v>
      </c>
      <c r="H715" s="17">
        <v>6763</v>
      </c>
      <c r="I715" s="1">
        <f t="shared" si="52"/>
        <v>955</v>
      </c>
      <c r="J715" s="17">
        <v>11190</v>
      </c>
      <c r="K715" s="17"/>
      <c r="L715" s="314">
        <f t="shared" si="51"/>
        <v>12145</v>
      </c>
      <c r="M715" s="17" t="s">
        <v>591</v>
      </c>
    </row>
    <row r="716" spans="1:13" x14ac:dyDescent="0.25">
      <c r="A716" s="161">
        <v>86</v>
      </c>
      <c r="B716" s="3" t="s">
        <v>593</v>
      </c>
      <c r="C716" s="320">
        <v>15</v>
      </c>
      <c r="D716" s="3" t="s">
        <v>825</v>
      </c>
      <c r="E716" s="17">
        <v>1.5</v>
      </c>
      <c r="F716" s="17">
        <v>963</v>
      </c>
      <c r="G716" s="17">
        <v>6750</v>
      </c>
      <c r="H716" s="17">
        <v>6764</v>
      </c>
      <c r="I716" s="1">
        <f t="shared" si="52"/>
        <v>1444.5</v>
      </c>
      <c r="J716" s="17">
        <v>10860</v>
      </c>
      <c r="K716" s="17"/>
      <c r="L716" s="314">
        <f t="shared" si="51"/>
        <v>12304.5</v>
      </c>
      <c r="M716" s="17" t="s">
        <v>591</v>
      </c>
    </row>
    <row r="717" spans="1:13" x14ac:dyDescent="0.25">
      <c r="A717" s="161">
        <v>87</v>
      </c>
      <c r="B717" s="3" t="s">
        <v>587</v>
      </c>
      <c r="C717" s="320">
        <v>15</v>
      </c>
      <c r="D717" s="3" t="s">
        <v>825</v>
      </c>
      <c r="E717" s="17">
        <v>2</v>
      </c>
      <c r="F717" s="17">
        <v>980</v>
      </c>
      <c r="G717" s="17">
        <v>6751</v>
      </c>
      <c r="H717" s="17">
        <v>6765</v>
      </c>
      <c r="I717" s="1">
        <f t="shared" si="52"/>
        <v>1960</v>
      </c>
      <c r="J717" s="17">
        <v>20500</v>
      </c>
      <c r="K717" s="17"/>
      <c r="L717" s="314">
        <f t="shared" si="51"/>
        <v>22460</v>
      </c>
      <c r="M717" s="158" t="s">
        <v>819</v>
      </c>
    </row>
    <row r="718" spans="1:13" x14ac:dyDescent="0.25">
      <c r="A718" s="161">
        <v>88</v>
      </c>
      <c r="B718" s="3" t="s">
        <v>402</v>
      </c>
      <c r="C718" s="320">
        <v>15</v>
      </c>
      <c r="D718" s="3" t="s">
        <v>825</v>
      </c>
      <c r="E718" s="17">
        <v>1.5</v>
      </c>
      <c r="F718" s="17">
        <v>1070</v>
      </c>
      <c r="G718" s="17">
        <v>6752</v>
      </c>
      <c r="H718" s="17">
        <v>6766</v>
      </c>
      <c r="I718" s="1">
        <f t="shared" si="52"/>
        <v>1605</v>
      </c>
      <c r="J718" s="17">
        <v>11610</v>
      </c>
      <c r="K718" s="17"/>
      <c r="L718" s="314">
        <f t="shared" si="51"/>
        <v>13215</v>
      </c>
      <c r="M718" s="17" t="s">
        <v>591</v>
      </c>
    </row>
    <row r="719" spans="1:13" x14ac:dyDescent="0.25">
      <c r="A719" s="161">
        <v>89</v>
      </c>
      <c r="B719" s="3" t="s">
        <v>826</v>
      </c>
      <c r="C719" s="320">
        <v>15</v>
      </c>
      <c r="D719" s="3" t="s">
        <v>825</v>
      </c>
      <c r="E719" s="17">
        <v>3</v>
      </c>
      <c r="F719" s="17">
        <v>1057</v>
      </c>
      <c r="G719" s="17">
        <v>6753</v>
      </c>
      <c r="H719" s="17">
        <v>6767</v>
      </c>
      <c r="I719" s="1">
        <f t="shared" si="52"/>
        <v>3171</v>
      </c>
      <c r="J719" s="17">
        <v>64000</v>
      </c>
      <c r="K719" s="17"/>
      <c r="L719" s="314">
        <f t="shared" si="51"/>
        <v>67171</v>
      </c>
      <c r="M719" s="158" t="s">
        <v>819</v>
      </c>
    </row>
    <row r="720" spans="1:13" x14ac:dyDescent="0.25">
      <c r="A720" s="194"/>
      <c r="B720" s="339">
        <v>42339</v>
      </c>
      <c r="C720" s="194">
        <f>SUM(C631:C719)</f>
        <v>1714</v>
      </c>
      <c r="D720" s="194"/>
      <c r="E720" s="194"/>
      <c r="F720" s="194"/>
      <c r="G720" s="194"/>
      <c r="H720" s="194"/>
      <c r="I720" s="194"/>
      <c r="J720" s="194"/>
      <c r="K720" s="194"/>
      <c r="L720" s="194">
        <f>SUM(L631:L719)</f>
        <v>4862782.45</v>
      </c>
      <c r="M720" s="194"/>
    </row>
    <row r="721" spans="1:23" ht="58.5" customHeight="1" x14ac:dyDescent="0.25">
      <c r="A721" s="327" t="s">
        <v>798</v>
      </c>
      <c r="B721" s="328" t="s">
        <v>0</v>
      </c>
      <c r="C721" s="145" t="s">
        <v>426</v>
      </c>
      <c r="D721" s="329" t="s">
        <v>341</v>
      </c>
      <c r="E721" s="145" t="s">
        <v>345</v>
      </c>
      <c r="F721" s="145" t="s">
        <v>342</v>
      </c>
      <c r="G721" s="145" t="s">
        <v>348</v>
      </c>
      <c r="H721" s="209" t="s">
        <v>343</v>
      </c>
      <c r="I721" s="145" t="s">
        <v>272</v>
      </c>
      <c r="J721" s="145" t="s">
        <v>828</v>
      </c>
      <c r="K721" s="145" t="s">
        <v>598</v>
      </c>
      <c r="L721" s="145" t="s">
        <v>599</v>
      </c>
      <c r="M721" s="145" t="s">
        <v>6</v>
      </c>
      <c r="N721" s="31"/>
      <c r="O721" s="31"/>
      <c r="P721" s="31"/>
      <c r="Q721" s="31"/>
      <c r="R721" s="31"/>
      <c r="S721" s="31"/>
      <c r="T721" s="241"/>
      <c r="U721" s="241"/>
      <c r="V721" s="241"/>
      <c r="W721" s="241"/>
    </row>
    <row r="722" spans="1:23" s="240" customFormat="1" x14ac:dyDescent="0.25">
      <c r="A722" s="299">
        <v>1</v>
      </c>
      <c r="B722" s="299" t="s">
        <v>78</v>
      </c>
      <c r="C722" s="338">
        <v>20</v>
      </c>
      <c r="D722" s="366" t="s">
        <v>827</v>
      </c>
      <c r="E722" s="299">
        <v>4</v>
      </c>
      <c r="F722" s="299">
        <v>1541</v>
      </c>
      <c r="G722" s="299">
        <v>6760</v>
      </c>
      <c r="H722" s="299">
        <v>6798</v>
      </c>
      <c r="I722" s="299">
        <f>E722*F722</f>
        <v>6164</v>
      </c>
      <c r="J722" s="299">
        <v>77780</v>
      </c>
      <c r="K722" s="299">
        <v>0</v>
      </c>
      <c r="L722" s="299">
        <f>I722+J722+K722</f>
        <v>83944</v>
      </c>
      <c r="M722" s="299" t="s">
        <v>829</v>
      </c>
      <c r="N722" s="227"/>
      <c r="O722" s="227"/>
      <c r="P722" s="227"/>
      <c r="Q722" s="227"/>
      <c r="R722" s="32"/>
      <c r="S722" s="227"/>
      <c r="T722" s="297"/>
      <c r="U722" s="297"/>
      <c r="V722" s="297"/>
      <c r="W722" s="297"/>
    </row>
    <row r="723" spans="1:23" s="240" customFormat="1" x14ac:dyDescent="0.25">
      <c r="A723" s="299">
        <v>2</v>
      </c>
      <c r="B723" s="299" t="s">
        <v>18</v>
      </c>
      <c r="C723" s="338">
        <v>20</v>
      </c>
      <c r="D723" s="366" t="s">
        <v>827</v>
      </c>
      <c r="E723" s="299">
        <v>6.87</v>
      </c>
      <c r="F723" s="299">
        <v>1344</v>
      </c>
      <c r="G723" s="299">
        <v>6761</v>
      </c>
      <c r="H723" s="299">
        <v>6799</v>
      </c>
      <c r="I723" s="299">
        <f>E723*F723</f>
        <v>9233.2800000000007</v>
      </c>
      <c r="J723" s="299">
        <v>120680</v>
      </c>
      <c r="K723" s="299">
        <v>0</v>
      </c>
      <c r="L723" s="299">
        <f>I723+J723+K723</f>
        <v>129913.28</v>
      </c>
      <c r="M723" s="299" t="s">
        <v>602</v>
      </c>
      <c r="N723" s="227"/>
      <c r="O723" s="227"/>
      <c r="P723" s="227"/>
      <c r="Q723" s="227"/>
      <c r="R723" s="32"/>
      <c r="S723" s="227"/>
      <c r="T723" s="297"/>
      <c r="U723" s="297"/>
      <c r="V723" s="297"/>
      <c r="W723" s="297"/>
    </row>
    <row r="724" spans="1:23" s="240" customFormat="1" x14ac:dyDescent="0.25">
      <c r="A724" s="299">
        <v>3</v>
      </c>
      <c r="B724" s="338" t="s">
        <v>581</v>
      </c>
      <c r="C724" s="338">
        <v>20</v>
      </c>
      <c r="D724" s="299" t="s">
        <v>830</v>
      </c>
      <c r="E724" s="299">
        <v>1.5</v>
      </c>
      <c r="F724" s="161">
        <v>1360</v>
      </c>
      <c r="G724" s="299">
        <v>6769</v>
      </c>
      <c r="H724" s="161">
        <v>6801</v>
      </c>
      <c r="I724" s="299">
        <f t="shared" ref="I724:I743" si="53">E724*F724</f>
        <v>2040</v>
      </c>
      <c r="J724" s="299">
        <v>92000</v>
      </c>
      <c r="K724" s="299">
        <v>0</v>
      </c>
      <c r="L724" s="299">
        <f t="shared" ref="L724:L731" si="54">I724+J724+K724</f>
        <v>94040</v>
      </c>
      <c r="M724" s="23" t="s">
        <v>34</v>
      </c>
      <c r="N724" s="227"/>
      <c r="O724" s="227"/>
      <c r="P724" s="227"/>
      <c r="Q724" s="227"/>
      <c r="R724" s="32"/>
      <c r="S724" s="227"/>
      <c r="T724" s="297"/>
      <c r="U724" s="297"/>
      <c r="V724" s="297"/>
      <c r="W724" s="297"/>
    </row>
    <row r="725" spans="1:23" s="240" customFormat="1" x14ac:dyDescent="0.25">
      <c r="A725" s="299">
        <v>4</v>
      </c>
      <c r="B725" s="338" t="s">
        <v>582</v>
      </c>
      <c r="C725" s="338">
        <v>20</v>
      </c>
      <c r="D725" s="299" t="s">
        <v>830</v>
      </c>
      <c r="E725" s="299">
        <v>0</v>
      </c>
      <c r="F725" s="161">
        <v>1317</v>
      </c>
      <c r="G725" s="299">
        <v>6770</v>
      </c>
      <c r="H725" s="161">
        <v>6802</v>
      </c>
      <c r="I725" s="299">
        <f t="shared" si="53"/>
        <v>0</v>
      </c>
      <c r="J725" s="299">
        <v>47880</v>
      </c>
      <c r="K725" s="299">
        <v>0</v>
      </c>
      <c r="L725" s="299">
        <f t="shared" si="54"/>
        <v>47880</v>
      </c>
      <c r="M725" s="23" t="s">
        <v>831</v>
      </c>
      <c r="N725" s="227"/>
      <c r="O725" s="227"/>
      <c r="P725" s="227"/>
      <c r="Q725" s="227"/>
      <c r="R725" s="32"/>
      <c r="S725" s="227"/>
      <c r="T725" s="297"/>
      <c r="U725" s="297"/>
      <c r="V725" s="297"/>
      <c r="W725" s="297"/>
    </row>
    <row r="726" spans="1:23" s="240" customFormat="1" x14ac:dyDescent="0.25">
      <c r="A726" s="299">
        <v>5</v>
      </c>
      <c r="B726" s="338" t="s">
        <v>593</v>
      </c>
      <c r="C726" s="338">
        <v>15</v>
      </c>
      <c r="D726" s="299" t="s">
        <v>830</v>
      </c>
      <c r="E726" s="299">
        <v>1.5</v>
      </c>
      <c r="F726" s="161">
        <v>1019</v>
      </c>
      <c r="G726" s="299">
        <v>6771</v>
      </c>
      <c r="H726" s="161">
        <v>6803</v>
      </c>
      <c r="I726" s="299">
        <f t="shared" si="53"/>
        <v>1528.5</v>
      </c>
      <c r="J726" s="299">
        <v>10860</v>
      </c>
      <c r="K726" s="299">
        <v>0</v>
      </c>
      <c r="L726" s="299">
        <f t="shared" si="54"/>
        <v>12388.5</v>
      </c>
      <c r="M726" s="23" t="s">
        <v>591</v>
      </c>
      <c r="N726" s="227"/>
      <c r="O726" s="227"/>
      <c r="P726" s="227"/>
      <c r="Q726" s="227"/>
      <c r="R726" s="32"/>
      <c r="S726" s="227"/>
      <c r="T726" s="297"/>
      <c r="U726" s="297"/>
      <c r="V726" s="297"/>
      <c r="W726" s="297"/>
    </row>
    <row r="727" spans="1:23" s="240" customFormat="1" x14ac:dyDescent="0.25">
      <c r="A727" s="299">
        <v>6</v>
      </c>
      <c r="B727" s="338" t="s">
        <v>821</v>
      </c>
      <c r="C727" s="338">
        <v>20</v>
      </c>
      <c r="D727" s="299" t="s">
        <v>830</v>
      </c>
      <c r="E727" s="299">
        <v>2</v>
      </c>
      <c r="F727" s="161">
        <v>1457</v>
      </c>
      <c r="G727" s="299">
        <v>6772</v>
      </c>
      <c r="H727" s="161">
        <v>6804</v>
      </c>
      <c r="I727" s="299">
        <f t="shared" si="53"/>
        <v>2914</v>
      </c>
      <c r="J727" s="299">
        <v>49500</v>
      </c>
      <c r="K727" s="299">
        <v>0</v>
      </c>
      <c r="L727" s="299">
        <f t="shared" si="54"/>
        <v>52414</v>
      </c>
      <c r="M727" s="23" t="s">
        <v>40</v>
      </c>
      <c r="N727" s="227"/>
      <c r="O727" s="227"/>
      <c r="P727" s="227"/>
      <c r="Q727" s="227"/>
      <c r="R727" s="32"/>
      <c r="S727" s="227"/>
      <c r="T727" s="297"/>
      <c r="U727" s="297"/>
      <c r="V727" s="297"/>
      <c r="W727" s="297"/>
    </row>
    <row r="728" spans="1:23" s="240" customFormat="1" x14ac:dyDescent="0.25">
      <c r="A728" s="299">
        <v>7</v>
      </c>
      <c r="B728" s="338" t="s">
        <v>581</v>
      </c>
      <c r="C728" s="338">
        <v>20</v>
      </c>
      <c r="D728" s="299" t="s">
        <v>830</v>
      </c>
      <c r="E728" s="299">
        <v>1.5</v>
      </c>
      <c r="F728" s="161">
        <v>1538</v>
      </c>
      <c r="G728" s="299">
        <v>6773</v>
      </c>
      <c r="H728" s="161">
        <v>6805</v>
      </c>
      <c r="I728" s="299">
        <f t="shared" si="53"/>
        <v>2307</v>
      </c>
      <c r="J728" s="299">
        <v>92000</v>
      </c>
      <c r="K728" s="299">
        <v>0</v>
      </c>
      <c r="L728" s="299">
        <f t="shared" si="54"/>
        <v>94307</v>
      </c>
      <c r="M728" s="23" t="s">
        <v>34</v>
      </c>
      <c r="N728" s="227"/>
      <c r="O728" s="227"/>
      <c r="P728" s="227"/>
      <c r="Q728" s="227"/>
      <c r="R728" s="32"/>
      <c r="S728" s="227"/>
      <c r="T728" s="297"/>
      <c r="U728" s="297"/>
      <c r="V728" s="297"/>
      <c r="W728" s="297"/>
    </row>
    <row r="729" spans="1:23" s="240" customFormat="1" x14ac:dyDescent="0.25">
      <c r="A729" s="299">
        <v>8</v>
      </c>
      <c r="B729" s="338" t="s">
        <v>833</v>
      </c>
      <c r="C729" s="338">
        <v>20</v>
      </c>
      <c r="D729" s="299" t="s">
        <v>832</v>
      </c>
      <c r="E729" s="299">
        <v>1.7</v>
      </c>
      <c r="F729" s="161">
        <v>1451</v>
      </c>
      <c r="G729" s="299">
        <v>6774</v>
      </c>
      <c r="H729" s="161">
        <v>6817</v>
      </c>
      <c r="I729" s="299">
        <f t="shared" si="53"/>
        <v>2466.6999999999998</v>
      </c>
      <c r="J729" s="299">
        <v>62600</v>
      </c>
      <c r="K729" s="299">
        <v>0</v>
      </c>
      <c r="L729" s="299">
        <f t="shared" si="54"/>
        <v>65066.7</v>
      </c>
      <c r="M729" s="23" t="s">
        <v>818</v>
      </c>
      <c r="N729" s="227"/>
      <c r="O729" s="227"/>
      <c r="P729" s="227"/>
      <c r="Q729" s="227"/>
      <c r="R729" s="32"/>
      <c r="S729" s="227"/>
      <c r="T729" s="297"/>
      <c r="U729" s="297"/>
      <c r="V729" s="297"/>
      <c r="W729" s="297"/>
    </row>
    <row r="730" spans="1:23" s="240" customFormat="1" x14ac:dyDescent="0.25">
      <c r="A730" s="299">
        <v>9</v>
      </c>
      <c r="B730" s="338" t="s">
        <v>590</v>
      </c>
      <c r="C730" s="338">
        <v>20</v>
      </c>
      <c r="D730" s="299" t="s">
        <v>832</v>
      </c>
      <c r="E730" s="299">
        <v>4</v>
      </c>
      <c r="F730" s="161">
        <v>1662</v>
      </c>
      <c r="G730" s="299">
        <v>6775</v>
      </c>
      <c r="H730" s="161">
        <v>6818</v>
      </c>
      <c r="I730" s="299">
        <f t="shared" si="53"/>
        <v>6648</v>
      </c>
      <c r="J730" s="299">
        <v>80000</v>
      </c>
      <c r="K730" s="299">
        <v>0</v>
      </c>
      <c r="L730" s="299">
        <f t="shared" si="54"/>
        <v>86648</v>
      </c>
      <c r="M730" s="23" t="s">
        <v>40</v>
      </c>
      <c r="N730" s="227"/>
      <c r="O730" s="227"/>
      <c r="P730" s="227"/>
      <c r="Q730" s="227"/>
      <c r="R730" s="32"/>
      <c r="S730" s="227"/>
      <c r="T730" s="297"/>
      <c r="U730" s="297"/>
      <c r="V730" s="297"/>
      <c r="W730" s="297"/>
    </row>
    <row r="731" spans="1:23" s="240" customFormat="1" x14ac:dyDescent="0.25">
      <c r="A731" s="299">
        <v>10</v>
      </c>
      <c r="B731" s="338" t="s">
        <v>588</v>
      </c>
      <c r="C731" s="338">
        <v>20</v>
      </c>
      <c r="D731" s="299" t="s">
        <v>832</v>
      </c>
      <c r="E731" s="299">
        <v>3</v>
      </c>
      <c r="F731" s="161">
        <v>1425</v>
      </c>
      <c r="G731" s="299">
        <v>6776</v>
      </c>
      <c r="H731" s="161">
        <v>6819</v>
      </c>
      <c r="I731" s="299">
        <f t="shared" si="53"/>
        <v>4275</v>
      </c>
      <c r="J731" s="299">
        <v>62440</v>
      </c>
      <c r="K731" s="299">
        <v>0</v>
      </c>
      <c r="L731" s="299">
        <f t="shared" si="54"/>
        <v>66715</v>
      </c>
      <c r="M731" s="23" t="s">
        <v>818</v>
      </c>
      <c r="N731" s="227"/>
      <c r="O731" s="227"/>
      <c r="P731" s="227"/>
      <c r="Q731" s="227"/>
      <c r="R731" s="32"/>
      <c r="S731" s="227"/>
      <c r="T731" s="297"/>
      <c r="U731" s="297"/>
      <c r="V731" s="297"/>
      <c r="W731" s="297"/>
    </row>
    <row r="732" spans="1:23" s="240" customFormat="1" x14ac:dyDescent="0.25">
      <c r="A732" s="299">
        <v>11</v>
      </c>
      <c r="B732" s="338" t="s">
        <v>813</v>
      </c>
      <c r="C732" s="338">
        <v>20</v>
      </c>
      <c r="D732" s="299" t="s">
        <v>835</v>
      </c>
      <c r="E732" s="299">
        <v>1</v>
      </c>
      <c r="F732" s="161">
        <v>1356</v>
      </c>
      <c r="G732" s="299">
        <v>6793</v>
      </c>
      <c r="H732" s="161">
        <v>6835</v>
      </c>
      <c r="I732" s="299">
        <f t="shared" si="53"/>
        <v>1356</v>
      </c>
      <c r="J732" s="299">
        <v>32580</v>
      </c>
      <c r="K732" s="299">
        <v>0</v>
      </c>
      <c r="L732" s="299">
        <f>I732+J732</f>
        <v>33936</v>
      </c>
      <c r="M732" s="338" t="s">
        <v>591</v>
      </c>
      <c r="N732" s="227"/>
      <c r="O732" s="227"/>
      <c r="P732" s="367"/>
      <c r="Q732" s="227"/>
      <c r="R732" s="32"/>
      <c r="S732" s="227"/>
      <c r="T732" s="297"/>
      <c r="U732" s="297"/>
      <c r="V732" s="297"/>
      <c r="W732" s="297"/>
    </row>
    <row r="733" spans="1:23" s="240" customFormat="1" x14ac:dyDescent="0.25">
      <c r="A733" s="299">
        <v>12</v>
      </c>
      <c r="B733" s="338" t="s">
        <v>587</v>
      </c>
      <c r="C733" s="338">
        <v>20</v>
      </c>
      <c r="D733" s="299" t="s">
        <v>835</v>
      </c>
      <c r="E733" s="299">
        <v>2</v>
      </c>
      <c r="F733" s="161">
        <v>1321</v>
      </c>
      <c r="G733" s="299">
        <v>6794</v>
      </c>
      <c r="H733" s="161">
        <v>6836</v>
      </c>
      <c r="I733" s="299">
        <f t="shared" si="53"/>
        <v>2642</v>
      </c>
      <c r="J733" s="299">
        <v>25220</v>
      </c>
      <c r="K733" s="299">
        <v>0</v>
      </c>
      <c r="L733" s="299">
        <f t="shared" ref="L733:L743" si="55">I733+J733</f>
        <v>27862</v>
      </c>
      <c r="M733" s="338" t="s">
        <v>831</v>
      </c>
      <c r="N733" s="227"/>
      <c r="O733" s="227"/>
      <c r="P733" s="367"/>
      <c r="Q733" s="227"/>
      <c r="R733" s="32"/>
      <c r="S733" s="227"/>
      <c r="T733" s="297"/>
      <c r="U733" s="297"/>
      <c r="V733" s="297"/>
      <c r="W733" s="297"/>
    </row>
    <row r="734" spans="1:23" s="240" customFormat="1" x14ac:dyDescent="0.25">
      <c r="A734" s="299">
        <v>13</v>
      </c>
      <c r="B734" s="338" t="s">
        <v>836</v>
      </c>
      <c r="C734" s="338">
        <v>15</v>
      </c>
      <c r="D734" s="299" t="s">
        <v>835</v>
      </c>
      <c r="E734" s="299">
        <v>1.5</v>
      </c>
      <c r="F734" s="161">
        <v>983</v>
      </c>
      <c r="G734" s="299">
        <v>6795</v>
      </c>
      <c r="H734" s="161">
        <v>6837</v>
      </c>
      <c r="I734" s="299">
        <f t="shared" si="53"/>
        <v>1474.5</v>
      </c>
      <c r="J734" s="299">
        <v>11610</v>
      </c>
      <c r="K734" s="299">
        <v>0</v>
      </c>
      <c r="L734" s="368">
        <f t="shared" si="55"/>
        <v>13084.5</v>
      </c>
      <c r="M734" s="338" t="s">
        <v>591</v>
      </c>
      <c r="N734" s="227"/>
      <c r="O734" s="227"/>
      <c r="P734" s="227"/>
      <c r="Q734" s="227"/>
      <c r="R734" s="32"/>
      <c r="S734" s="227"/>
      <c r="T734" s="297"/>
      <c r="U734" s="297"/>
      <c r="V734" s="297"/>
      <c r="W734" s="297"/>
    </row>
    <row r="735" spans="1:23" s="240" customFormat="1" x14ac:dyDescent="0.25">
      <c r="A735" s="299">
        <v>14</v>
      </c>
      <c r="B735" s="338" t="s">
        <v>837</v>
      </c>
      <c r="C735" s="338">
        <v>20</v>
      </c>
      <c r="D735" s="299" t="s">
        <v>835</v>
      </c>
      <c r="E735" s="299">
        <v>1</v>
      </c>
      <c r="F735" s="161">
        <v>1249</v>
      </c>
      <c r="G735" s="299">
        <v>6796</v>
      </c>
      <c r="H735" s="161">
        <v>6838</v>
      </c>
      <c r="I735" s="299">
        <f t="shared" si="53"/>
        <v>1249</v>
      </c>
      <c r="J735" s="299">
        <v>80000</v>
      </c>
      <c r="K735" s="299">
        <v>0</v>
      </c>
      <c r="L735" s="368">
        <f t="shared" si="55"/>
        <v>81249</v>
      </c>
      <c r="M735" s="338" t="s">
        <v>40</v>
      </c>
      <c r="N735" s="227"/>
      <c r="O735" s="227"/>
      <c r="P735" s="227"/>
      <c r="Q735" s="227"/>
      <c r="R735" s="32"/>
      <c r="S735" s="227"/>
      <c r="T735" s="297"/>
      <c r="U735" s="297"/>
      <c r="V735" s="297"/>
      <c r="W735" s="297"/>
    </row>
    <row r="736" spans="1:23" s="240" customFormat="1" x14ac:dyDescent="0.25">
      <c r="A736" s="299">
        <v>15</v>
      </c>
      <c r="B736" s="338" t="s">
        <v>585</v>
      </c>
      <c r="C736" s="338">
        <v>20</v>
      </c>
      <c r="D736" s="299" t="s">
        <v>835</v>
      </c>
      <c r="E736" s="299">
        <v>2.5</v>
      </c>
      <c r="F736" s="161">
        <v>1647</v>
      </c>
      <c r="G736" s="299">
        <v>6797</v>
      </c>
      <c r="H736" s="161">
        <v>6839</v>
      </c>
      <c r="I736" s="299">
        <f t="shared" si="53"/>
        <v>4117.5</v>
      </c>
      <c r="J736" s="299">
        <v>73000</v>
      </c>
      <c r="K736" s="299">
        <v>3000</v>
      </c>
      <c r="L736" s="368">
        <f>I736+J736+K736</f>
        <v>80117.5</v>
      </c>
      <c r="M736" s="338" t="s">
        <v>40</v>
      </c>
      <c r="N736" s="227"/>
      <c r="O736" s="227"/>
      <c r="P736" s="227"/>
      <c r="Q736" s="227"/>
      <c r="R736" s="32"/>
      <c r="S736" s="227"/>
      <c r="T736" s="297"/>
      <c r="U736" s="297"/>
      <c r="V736" s="297"/>
      <c r="W736" s="297"/>
    </row>
    <row r="737" spans="1:23" s="240" customFormat="1" x14ac:dyDescent="0.25">
      <c r="A737" s="299">
        <v>16</v>
      </c>
      <c r="B737" s="338" t="s">
        <v>584</v>
      </c>
      <c r="C737" s="338">
        <v>15</v>
      </c>
      <c r="D737" s="299" t="s">
        <v>835</v>
      </c>
      <c r="E737" s="299">
        <v>2</v>
      </c>
      <c r="F737" s="161">
        <v>1004</v>
      </c>
      <c r="G737" s="299">
        <v>6798</v>
      </c>
      <c r="H737" s="161">
        <v>6840</v>
      </c>
      <c r="I737" s="299">
        <f t="shared" si="53"/>
        <v>2008</v>
      </c>
      <c r="J737" s="299">
        <v>16000</v>
      </c>
      <c r="K737" s="299">
        <v>0</v>
      </c>
      <c r="L737" s="368">
        <f t="shared" si="55"/>
        <v>18008</v>
      </c>
      <c r="M737" s="338" t="s">
        <v>40</v>
      </c>
      <c r="N737" s="227"/>
      <c r="O737" s="227"/>
      <c r="P737" s="227"/>
      <c r="Q737" s="227"/>
      <c r="R737" s="32"/>
      <c r="S737" s="227"/>
      <c r="T737" s="297"/>
      <c r="U737" s="297"/>
      <c r="V737" s="297"/>
      <c r="W737" s="297"/>
    </row>
    <row r="738" spans="1:23" s="240" customFormat="1" x14ac:dyDescent="0.25">
      <c r="A738" s="299">
        <v>17</v>
      </c>
      <c r="B738" s="338" t="s">
        <v>821</v>
      </c>
      <c r="C738" s="338">
        <v>20</v>
      </c>
      <c r="D738" s="299" t="s">
        <v>838</v>
      </c>
      <c r="E738" s="299">
        <v>2</v>
      </c>
      <c r="F738" s="161">
        <v>1375</v>
      </c>
      <c r="G738" s="299">
        <v>6821</v>
      </c>
      <c r="H738" s="161">
        <v>6846</v>
      </c>
      <c r="I738" s="299">
        <f t="shared" si="53"/>
        <v>2750</v>
      </c>
      <c r="J738" s="299">
        <v>45280</v>
      </c>
      <c r="K738" s="299">
        <v>0</v>
      </c>
      <c r="L738" s="299">
        <f t="shared" si="55"/>
        <v>48030</v>
      </c>
      <c r="M738" s="338" t="s">
        <v>818</v>
      </c>
      <c r="N738" s="227"/>
      <c r="O738" s="227"/>
      <c r="P738" s="227"/>
      <c r="Q738" s="227"/>
      <c r="R738" s="32"/>
      <c r="S738" s="227"/>
      <c r="T738" s="297"/>
      <c r="U738" s="297"/>
      <c r="V738" s="297"/>
      <c r="W738" s="297"/>
    </row>
    <row r="739" spans="1:23" s="240" customFormat="1" x14ac:dyDescent="0.25">
      <c r="A739" s="299">
        <v>18</v>
      </c>
      <c r="B739" s="338" t="s">
        <v>582</v>
      </c>
      <c r="C739" s="338">
        <v>20</v>
      </c>
      <c r="D739" s="299" t="s">
        <v>838</v>
      </c>
      <c r="E739" s="299">
        <v>0</v>
      </c>
      <c r="F739" s="161">
        <v>1383</v>
      </c>
      <c r="G739" s="299">
        <v>6823</v>
      </c>
      <c r="H739" s="161">
        <v>6847</v>
      </c>
      <c r="I739" s="299">
        <f t="shared" si="53"/>
        <v>0</v>
      </c>
      <c r="J739" s="299">
        <v>50000</v>
      </c>
      <c r="K739" s="299">
        <v>0</v>
      </c>
      <c r="L739" s="299">
        <f t="shared" si="55"/>
        <v>50000</v>
      </c>
      <c r="M739" s="338" t="s">
        <v>40</v>
      </c>
      <c r="N739" s="227"/>
      <c r="O739" s="227"/>
      <c r="P739" s="227"/>
      <c r="Q739" s="227"/>
      <c r="R739" s="32"/>
      <c r="S739" s="227"/>
      <c r="T739" s="297"/>
      <c r="U739" s="297"/>
      <c r="V739" s="297"/>
      <c r="W739" s="297"/>
    </row>
    <row r="740" spans="1:23" s="240" customFormat="1" x14ac:dyDescent="0.25">
      <c r="A740" s="299">
        <v>19</v>
      </c>
      <c r="B740" s="338" t="s">
        <v>839</v>
      </c>
      <c r="C740" s="338">
        <v>15</v>
      </c>
      <c r="D740" s="299" t="s">
        <v>838</v>
      </c>
      <c r="E740" s="299">
        <v>1.75</v>
      </c>
      <c r="F740" s="161">
        <v>1034</v>
      </c>
      <c r="G740" s="299">
        <v>6825</v>
      </c>
      <c r="H740" s="161">
        <v>6848</v>
      </c>
      <c r="I740" s="299">
        <f t="shared" si="53"/>
        <v>1809.5</v>
      </c>
      <c r="J740" s="299">
        <v>40000</v>
      </c>
      <c r="K740" s="299">
        <v>0</v>
      </c>
      <c r="L740" s="299">
        <f t="shared" si="55"/>
        <v>41809.5</v>
      </c>
      <c r="M740" s="338" t="s">
        <v>40</v>
      </c>
      <c r="N740" s="227"/>
      <c r="O740" s="227"/>
      <c r="P740" s="227"/>
      <c r="Q740" s="227"/>
      <c r="R740" s="32"/>
      <c r="S740" s="227"/>
      <c r="T740" s="297"/>
      <c r="U740" s="297"/>
      <c r="V740" s="297"/>
      <c r="W740" s="297"/>
    </row>
    <row r="741" spans="1:23" s="240" customFormat="1" x14ac:dyDescent="0.25">
      <c r="A741" s="299">
        <v>20</v>
      </c>
      <c r="B741" s="338" t="s">
        <v>579</v>
      </c>
      <c r="C741" s="338">
        <v>20</v>
      </c>
      <c r="D741" s="299" t="s">
        <v>838</v>
      </c>
      <c r="E741" s="299">
        <v>1</v>
      </c>
      <c r="F741" s="161">
        <v>1420</v>
      </c>
      <c r="G741" s="299">
        <v>6826</v>
      </c>
      <c r="H741" s="161">
        <v>6854</v>
      </c>
      <c r="I741" s="299">
        <f t="shared" si="53"/>
        <v>1420</v>
      </c>
      <c r="J741" s="299">
        <v>61620</v>
      </c>
      <c r="K741" s="299">
        <v>0</v>
      </c>
      <c r="L741" s="299">
        <f t="shared" si="55"/>
        <v>63040</v>
      </c>
      <c r="M741" s="338" t="s">
        <v>831</v>
      </c>
      <c r="N741" s="227"/>
      <c r="O741" s="227"/>
      <c r="P741" s="227"/>
      <c r="Q741" s="227"/>
      <c r="R741" s="32"/>
      <c r="S741" s="227"/>
      <c r="T741" s="297"/>
      <c r="U741" s="297"/>
      <c r="V741" s="297"/>
      <c r="W741" s="297"/>
    </row>
    <row r="742" spans="1:23" s="240" customFormat="1" x14ac:dyDescent="0.25">
      <c r="A742" s="299">
        <v>21</v>
      </c>
      <c r="B742" s="338" t="s">
        <v>581</v>
      </c>
      <c r="C742" s="338">
        <v>20</v>
      </c>
      <c r="D742" s="299" t="s">
        <v>840</v>
      </c>
      <c r="E742" s="299">
        <v>1.5</v>
      </c>
      <c r="F742" s="161">
        <v>1360</v>
      </c>
      <c r="G742" s="161">
        <v>6827</v>
      </c>
      <c r="H742" s="161">
        <v>6855</v>
      </c>
      <c r="I742" s="299">
        <f t="shared" si="53"/>
        <v>2040</v>
      </c>
      <c r="J742" s="299">
        <v>92000</v>
      </c>
      <c r="K742" s="299">
        <v>0</v>
      </c>
      <c r="L742" s="299">
        <f t="shared" si="55"/>
        <v>94040</v>
      </c>
      <c r="M742" s="338" t="s">
        <v>591</v>
      </c>
      <c r="N742" s="227"/>
      <c r="O742" s="227"/>
      <c r="P742" s="227"/>
      <c r="Q742" s="227"/>
      <c r="R742" s="32"/>
      <c r="S742" s="227"/>
      <c r="T742" s="297"/>
      <c r="U742" s="297"/>
      <c r="V742" s="297"/>
      <c r="W742" s="297"/>
    </row>
    <row r="743" spans="1:23" s="240" customFormat="1" x14ac:dyDescent="0.25">
      <c r="A743" s="299">
        <v>22</v>
      </c>
      <c r="B743" s="338" t="s">
        <v>581</v>
      </c>
      <c r="C743" s="338">
        <v>20</v>
      </c>
      <c r="D743" s="299" t="s">
        <v>840</v>
      </c>
      <c r="E743" s="299">
        <v>1.5</v>
      </c>
      <c r="F743" s="161">
        <v>1360</v>
      </c>
      <c r="G743" s="161">
        <v>6840</v>
      </c>
      <c r="H743" s="174">
        <v>6856</v>
      </c>
      <c r="I743" s="299">
        <f t="shared" si="53"/>
        <v>2040</v>
      </c>
      <c r="J743" s="299">
        <v>92000</v>
      </c>
      <c r="K743" s="299">
        <v>0</v>
      </c>
      <c r="L743" s="299">
        <f t="shared" si="55"/>
        <v>94040</v>
      </c>
      <c r="M743" s="338" t="s">
        <v>591</v>
      </c>
      <c r="N743" s="227"/>
      <c r="O743" s="227"/>
      <c r="P743" s="227"/>
      <c r="Q743" s="227"/>
      <c r="R743" s="32"/>
      <c r="S743" s="227"/>
      <c r="T743" s="297"/>
      <c r="U743" s="297"/>
      <c r="V743" s="297"/>
      <c r="W743" s="297"/>
    </row>
    <row r="744" spans="1:23" s="240" customFormat="1" x14ac:dyDescent="0.25">
      <c r="A744" s="299">
        <v>23</v>
      </c>
      <c r="B744" s="338" t="s">
        <v>581</v>
      </c>
      <c r="C744" s="338">
        <v>20</v>
      </c>
      <c r="D744" s="299" t="s">
        <v>841</v>
      </c>
      <c r="E744" s="299">
        <v>1.5</v>
      </c>
      <c r="F744" s="161">
        <v>1360</v>
      </c>
      <c r="G744" s="161">
        <v>6829</v>
      </c>
      <c r="H744" s="174">
        <v>6868</v>
      </c>
      <c r="I744" s="299">
        <f t="shared" ref="I744:I809" si="56">E744*F744</f>
        <v>2040</v>
      </c>
      <c r="J744" s="299">
        <v>94000</v>
      </c>
      <c r="K744" s="299">
        <v>0</v>
      </c>
      <c r="L744" s="299">
        <f t="shared" ref="L744:L808" si="57">I744+J744</f>
        <v>96040</v>
      </c>
      <c r="M744" s="338" t="s">
        <v>34</v>
      </c>
      <c r="N744" s="227"/>
      <c r="O744" s="227"/>
      <c r="P744" s="227"/>
      <c r="Q744" s="227"/>
      <c r="R744" s="32"/>
      <c r="S744" s="227"/>
      <c r="T744" s="297"/>
      <c r="U744" s="297"/>
      <c r="V744" s="297"/>
      <c r="W744" s="297"/>
    </row>
    <row r="745" spans="1:23" s="240" customFormat="1" x14ac:dyDescent="0.25">
      <c r="A745" s="299">
        <v>24</v>
      </c>
      <c r="B745" s="338" t="s">
        <v>833</v>
      </c>
      <c r="C745" s="338">
        <v>20</v>
      </c>
      <c r="D745" s="299" t="s">
        <v>842</v>
      </c>
      <c r="E745" s="299">
        <v>1.7</v>
      </c>
      <c r="F745" s="161">
        <v>1365</v>
      </c>
      <c r="G745" s="161">
        <v>6833</v>
      </c>
      <c r="H745" s="174">
        <v>6869</v>
      </c>
      <c r="I745" s="299">
        <f t="shared" si="56"/>
        <v>2320.5</v>
      </c>
      <c r="J745" s="299">
        <v>66000</v>
      </c>
      <c r="K745" s="299">
        <v>0</v>
      </c>
      <c r="L745" s="299">
        <f t="shared" si="57"/>
        <v>68320.5</v>
      </c>
      <c r="M745" s="338" t="s">
        <v>40</v>
      </c>
      <c r="N745" s="227"/>
      <c r="O745" s="227"/>
      <c r="P745" s="367"/>
      <c r="Q745" s="227"/>
      <c r="R745" s="32"/>
      <c r="S745" s="227"/>
      <c r="T745" s="297"/>
      <c r="U745" s="297"/>
      <c r="V745" s="297"/>
      <c r="W745" s="297"/>
    </row>
    <row r="746" spans="1:23" s="240" customFormat="1" x14ac:dyDescent="0.25">
      <c r="A746" s="299">
        <v>25</v>
      </c>
      <c r="B746" s="338" t="s">
        <v>588</v>
      </c>
      <c r="C746" s="338">
        <v>20</v>
      </c>
      <c r="D746" s="299" t="s">
        <v>842</v>
      </c>
      <c r="E746" s="299">
        <v>3</v>
      </c>
      <c r="F746" s="161">
        <v>1381</v>
      </c>
      <c r="G746" s="161">
        <v>6834</v>
      </c>
      <c r="H746" s="174">
        <v>6870</v>
      </c>
      <c r="I746" s="299">
        <f t="shared" si="56"/>
        <v>4143</v>
      </c>
      <c r="J746" s="299">
        <v>65000</v>
      </c>
      <c r="K746" s="299">
        <v>0</v>
      </c>
      <c r="L746" s="299">
        <f t="shared" si="57"/>
        <v>69143</v>
      </c>
      <c r="M746" s="338" t="s">
        <v>40</v>
      </c>
      <c r="N746" s="227"/>
      <c r="O746" s="369"/>
      <c r="P746" s="369"/>
      <c r="Q746" s="369"/>
      <c r="R746" s="370"/>
      <c r="S746" s="369"/>
      <c r="T746" s="297"/>
      <c r="U746" s="297"/>
      <c r="V746" s="297"/>
      <c r="W746" s="297"/>
    </row>
    <row r="747" spans="1:23" s="240" customFormat="1" x14ac:dyDescent="0.25">
      <c r="A747" s="299">
        <v>26</v>
      </c>
      <c r="B747" s="338" t="s">
        <v>590</v>
      </c>
      <c r="C747" s="338">
        <v>20</v>
      </c>
      <c r="D747" s="299" t="s">
        <v>842</v>
      </c>
      <c r="E747" s="299">
        <v>4</v>
      </c>
      <c r="F747" s="161">
        <v>1397</v>
      </c>
      <c r="G747" s="161">
        <v>6835</v>
      </c>
      <c r="H747" s="174">
        <v>6871</v>
      </c>
      <c r="I747" s="299">
        <f t="shared" si="56"/>
        <v>5588</v>
      </c>
      <c r="J747" s="299">
        <v>77780</v>
      </c>
      <c r="K747" s="299">
        <v>0</v>
      </c>
      <c r="L747" s="299">
        <f t="shared" si="57"/>
        <v>83368</v>
      </c>
      <c r="M747" s="338" t="s">
        <v>818</v>
      </c>
      <c r="N747" s="227"/>
      <c r="O747" s="227"/>
      <c r="P747" s="227"/>
      <c r="Q747" s="227"/>
      <c r="R747" s="32"/>
      <c r="S747" s="227"/>
      <c r="T747" s="297"/>
      <c r="U747" s="297"/>
      <c r="V747" s="297"/>
      <c r="W747" s="297"/>
    </row>
    <row r="748" spans="1:23" s="240" customFormat="1" x14ac:dyDescent="0.25">
      <c r="A748" s="299">
        <v>27</v>
      </c>
      <c r="B748" s="338" t="s">
        <v>581</v>
      </c>
      <c r="C748" s="338">
        <v>20</v>
      </c>
      <c r="D748" s="299" t="s">
        <v>842</v>
      </c>
      <c r="E748" s="299">
        <v>1.5</v>
      </c>
      <c r="F748" s="161">
        <v>1360</v>
      </c>
      <c r="G748" s="161">
        <v>6836</v>
      </c>
      <c r="H748" s="174">
        <v>6872</v>
      </c>
      <c r="I748" s="299">
        <f t="shared" si="56"/>
        <v>2040</v>
      </c>
      <c r="J748" s="299">
        <v>92000</v>
      </c>
      <c r="K748" s="299">
        <v>0</v>
      </c>
      <c r="L748" s="299">
        <f t="shared" si="57"/>
        <v>94040</v>
      </c>
      <c r="M748" s="338" t="s">
        <v>591</v>
      </c>
      <c r="N748" s="227"/>
      <c r="O748" s="227"/>
      <c r="P748" s="227"/>
      <c r="Q748" s="227"/>
      <c r="R748" s="32"/>
      <c r="S748" s="227"/>
      <c r="T748" s="297"/>
      <c r="U748" s="297"/>
      <c r="V748" s="297"/>
      <c r="W748" s="297"/>
    </row>
    <row r="749" spans="1:23" s="240" customFormat="1" x14ac:dyDescent="0.25">
      <c r="A749" s="299">
        <v>28</v>
      </c>
      <c r="B749" s="338" t="s">
        <v>581</v>
      </c>
      <c r="C749" s="338">
        <v>20</v>
      </c>
      <c r="D749" s="299" t="s">
        <v>842</v>
      </c>
      <c r="E749" s="299">
        <v>1.5</v>
      </c>
      <c r="F749" s="161">
        <v>1573</v>
      </c>
      <c r="G749" s="161">
        <v>6837</v>
      </c>
      <c r="H749" s="174">
        <v>6873</v>
      </c>
      <c r="I749" s="299">
        <f t="shared" si="56"/>
        <v>2359.5</v>
      </c>
      <c r="J749" s="299">
        <v>92000</v>
      </c>
      <c r="K749" s="299">
        <v>0</v>
      </c>
      <c r="L749" s="299">
        <f t="shared" si="57"/>
        <v>94359.5</v>
      </c>
      <c r="M749" s="338" t="s">
        <v>591</v>
      </c>
      <c r="N749" s="227"/>
      <c r="O749" s="227"/>
      <c r="P749" s="227"/>
      <c r="Q749" s="369"/>
      <c r="R749" s="32"/>
      <c r="S749" s="227"/>
      <c r="T749" s="297"/>
      <c r="U749" s="297"/>
      <c r="V749" s="297"/>
      <c r="W749" s="297"/>
    </row>
    <row r="750" spans="1:23" s="240" customFormat="1" x14ac:dyDescent="0.25">
      <c r="A750" s="299">
        <v>29</v>
      </c>
      <c r="B750" s="338" t="s">
        <v>75</v>
      </c>
      <c r="C750" s="338">
        <v>20</v>
      </c>
      <c r="D750" s="299" t="s">
        <v>842</v>
      </c>
      <c r="E750" s="299">
        <v>4</v>
      </c>
      <c r="F750" s="161">
        <v>1394</v>
      </c>
      <c r="G750" s="161">
        <v>6841</v>
      </c>
      <c r="H750" s="174">
        <v>6876</v>
      </c>
      <c r="I750" s="299">
        <f t="shared" si="56"/>
        <v>5576</v>
      </c>
      <c r="J750" s="299">
        <v>89640</v>
      </c>
      <c r="K750" s="299">
        <v>0</v>
      </c>
      <c r="L750" s="299">
        <f t="shared" si="57"/>
        <v>95216</v>
      </c>
      <c r="M750" s="338" t="s">
        <v>727</v>
      </c>
      <c r="N750" s="227"/>
      <c r="O750" s="227"/>
      <c r="P750" s="227"/>
      <c r="Q750" s="227"/>
      <c r="R750" s="32"/>
      <c r="S750" s="227"/>
      <c r="T750" s="297"/>
      <c r="U750" s="297"/>
      <c r="V750" s="297"/>
      <c r="W750" s="297"/>
    </row>
    <row r="751" spans="1:23" s="240" customFormat="1" x14ac:dyDescent="0.25">
      <c r="A751" s="299">
        <v>30</v>
      </c>
      <c r="B751" s="338" t="s">
        <v>579</v>
      </c>
      <c r="C751" s="338">
        <v>20</v>
      </c>
      <c r="D751" s="299" t="s">
        <v>842</v>
      </c>
      <c r="E751" s="299">
        <v>1</v>
      </c>
      <c r="F751" s="161">
        <v>2042</v>
      </c>
      <c r="G751" s="161">
        <v>6838</v>
      </c>
      <c r="H751" s="174">
        <v>6874</v>
      </c>
      <c r="I751" s="299">
        <f t="shared" ref="I751" si="58">E751*F751</f>
        <v>2042</v>
      </c>
      <c r="J751" s="299">
        <v>62300</v>
      </c>
      <c r="K751" s="299">
        <v>0</v>
      </c>
      <c r="L751" s="299">
        <f t="shared" ref="L751" si="59">I751+J751</f>
        <v>64342</v>
      </c>
      <c r="M751" s="338" t="s">
        <v>40</v>
      </c>
      <c r="N751" s="227"/>
      <c r="O751" s="227"/>
      <c r="P751" s="227"/>
      <c r="Q751" s="227"/>
      <c r="R751" s="32"/>
      <c r="S751" s="227"/>
      <c r="T751" s="297"/>
      <c r="U751" s="297"/>
      <c r="V751" s="297"/>
      <c r="W751" s="297"/>
    </row>
    <row r="752" spans="1:23" s="240" customFormat="1" x14ac:dyDescent="0.25">
      <c r="A752" s="299">
        <v>31</v>
      </c>
      <c r="B752" s="338" t="s">
        <v>843</v>
      </c>
      <c r="C752" s="338">
        <v>15</v>
      </c>
      <c r="D752" s="299" t="s">
        <v>842</v>
      </c>
      <c r="E752" s="299">
        <v>1</v>
      </c>
      <c r="F752" s="161">
        <v>979</v>
      </c>
      <c r="G752" s="161">
        <v>6842</v>
      </c>
      <c r="H752" s="174">
        <v>6877</v>
      </c>
      <c r="I752" s="299">
        <f t="shared" si="56"/>
        <v>979</v>
      </c>
      <c r="J752" s="299">
        <v>11190</v>
      </c>
      <c r="K752" s="299">
        <v>0</v>
      </c>
      <c r="L752" s="299">
        <f t="shared" si="57"/>
        <v>12169</v>
      </c>
      <c r="M752" s="338" t="s">
        <v>591</v>
      </c>
      <c r="N752" s="227"/>
      <c r="O752" s="227"/>
      <c r="P752" s="32"/>
      <c r="Q752" s="227"/>
      <c r="R752" s="297"/>
    </row>
    <row r="753" spans="1:18" s="240" customFormat="1" x14ac:dyDescent="0.25">
      <c r="A753" s="299">
        <v>32</v>
      </c>
      <c r="B753" s="338" t="s">
        <v>580</v>
      </c>
      <c r="C753" s="338">
        <v>20</v>
      </c>
      <c r="D753" s="299" t="s">
        <v>844</v>
      </c>
      <c r="E753" s="299">
        <v>1</v>
      </c>
      <c r="F753" s="161">
        <v>1598</v>
      </c>
      <c r="G753" s="161">
        <v>6908</v>
      </c>
      <c r="H753" s="161">
        <v>6897</v>
      </c>
      <c r="I753" s="161">
        <f t="shared" si="56"/>
        <v>1598</v>
      </c>
      <c r="J753" s="161">
        <v>52800</v>
      </c>
      <c r="K753" s="299">
        <v>0</v>
      </c>
      <c r="L753" s="161">
        <f t="shared" si="57"/>
        <v>54398</v>
      </c>
      <c r="M753" s="161" t="s">
        <v>818</v>
      </c>
      <c r="N753" s="227"/>
      <c r="O753" s="227"/>
      <c r="P753" s="32"/>
      <c r="Q753" s="227"/>
      <c r="R753" s="297"/>
    </row>
    <row r="754" spans="1:18" s="240" customFormat="1" x14ac:dyDescent="0.25">
      <c r="A754" s="299">
        <v>33</v>
      </c>
      <c r="B754" s="338" t="s">
        <v>579</v>
      </c>
      <c r="C754" s="338">
        <v>20</v>
      </c>
      <c r="D754" s="299" t="s">
        <v>844</v>
      </c>
      <c r="E754" s="299">
        <v>1</v>
      </c>
      <c r="F754" s="161">
        <v>1588</v>
      </c>
      <c r="G754" s="161">
        <v>6909</v>
      </c>
      <c r="H754" s="161">
        <v>6898</v>
      </c>
      <c r="I754" s="161">
        <f t="shared" si="56"/>
        <v>1588</v>
      </c>
      <c r="J754" s="161">
        <v>61620</v>
      </c>
      <c r="K754" s="299">
        <v>0</v>
      </c>
      <c r="L754" s="161">
        <f t="shared" si="57"/>
        <v>63208</v>
      </c>
      <c r="M754" s="161" t="s">
        <v>831</v>
      </c>
      <c r="N754" s="227"/>
      <c r="O754" s="227"/>
      <c r="P754" s="32"/>
      <c r="Q754" s="227"/>
      <c r="R754" s="297"/>
    </row>
    <row r="755" spans="1:18" s="240" customFormat="1" x14ac:dyDescent="0.25">
      <c r="A755" s="299">
        <v>34</v>
      </c>
      <c r="B755" s="338" t="s">
        <v>813</v>
      </c>
      <c r="C755" s="338">
        <v>20</v>
      </c>
      <c r="D755" s="299" t="s">
        <v>844</v>
      </c>
      <c r="E755" s="299">
        <v>1</v>
      </c>
      <c r="F755" s="161">
        <v>1341</v>
      </c>
      <c r="G755" s="161">
        <v>6910</v>
      </c>
      <c r="H755" s="161">
        <v>6899</v>
      </c>
      <c r="I755" s="161">
        <f t="shared" si="56"/>
        <v>1341</v>
      </c>
      <c r="J755" s="161">
        <v>34000</v>
      </c>
      <c r="K755" s="299">
        <v>0</v>
      </c>
      <c r="L755" s="161">
        <f t="shared" si="57"/>
        <v>35341</v>
      </c>
      <c r="M755" s="161" t="s">
        <v>40</v>
      </c>
      <c r="N755" s="33"/>
      <c r="O755" s="33"/>
      <c r="P755" s="33"/>
      <c r="Q755" s="33"/>
      <c r="R755" s="297"/>
    </row>
    <row r="756" spans="1:18" s="240" customFormat="1" x14ac:dyDescent="0.25">
      <c r="A756" s="299">
        <v>35</v>
      </c>
      <c r="B756" s="338" t="s">
        <v>592</v>
      </c>
      <c r="C756" s="338">
        <v>20</v>
      </c>
      <c r="D756" s="299" t="s">
        <v>844</v>
      </c>
      <c r="E756" s="299">
        <v>1</v>
      </c>
      <c r="F756" s="161">
        <v>1577</v>
      </c>
      <c r="G756" s="161">
        <v>6911</v>
      </c>
      <c r="H756" s="161">
        <v>6900</v>
      </c>
      <c r="I756" s="161">
        <f t="shared" si="56"/>
        <v>1577</v>
      </c>
      <c r="J756" s="161">
        <v>36720</v>
      </c>
      <c r="K756" s="299">
        <v>0</v>
      </c>
      <c r="L756" s="161">
        <f t="shared" si="57"/>
        <v>38297</v>
      </c>
      <c r="M756" s="161" t="s">
        <v>591</v>
      </c>
      <c r="N756" s="32"/>
      <c r="O756" s="32"/>
      <c r="P756" s="32"/>
      <c r="Q756" s="32"/>
      <c r="R756" s="297"/>
    </row>
    <row r="757" spans="1:18" s="240" customFormat="1" x14ac:dyDescent="0.25">
      <c r="A757" s="299">
        <v>36</v>
      </c>
      <c r="B757" s="338" t="s">
        <v>583</v>
      </c>
      <c r="C757" s="338">
        <v>20</v>
      </c>
      <c r="D757" s="299" t="s">
        <v>844</v>
      </c>
      <c r="E757" s="299">
        <v>6.86</v>
      </c>
      <c r="F757" s="161">
        <v>1421</v>
      </c>
      <c r="G757" s="161">
        <v>6912</v>
      </c>
      <c r="H757" s="161">
        <v>6901</v>
      </c>
      <c r="I757" s="161">
        <f t="shared" si="56"/>
        <v>9748.0600000000013</v>
      </c>
      <c r="J757" s="161">
        <v>120680</v>
      </c>
      <c r="K757" s="299">
        <v>0</v>
      </c>
      <c r="L757" s="161">
        <f t="shared" si="57"/>
        <v>130428.06</v>
      </c>
      <c r="M757" s="161" t="s">
        <v>591</v>
      </c>
      <c r="N757" s="32"/>
      <c r="O757" s="32"/>
      <c r="P757" s="32"/>
      <c r="Q757" s="32"/>
      <c r="R757" s="297"/>
    </row>
    <row r="758" spans="1:18" s="240" customFormat="1" x14ac:dyDescent="0.25">
      <c r="A758" s="299">
        <v>37</v>
      </c>
      <c r="B758" s="338" t="s">
        <v>588</v>
      </c>
      <c r="C758" s="338">
        <v>20</v>
      </c>
      <c r="D758" s="299" t="s">
        <v>844</v>
      </c>
      <c r="E758" s="299">
        <v>3</v>
      </c>
      <c r="F758" s="161">
        <v>1403</v>
      </c>
      <c r="G758" s="161">
        <v>6913</v>
      </c>
      <c r="H758" s="161">
        <v>6908</v>
      </c>
      <c r="I758" s="161">
        <f t="shared" si="56"/>
        <v>4209</v>
      </c>
      <c r="J758" s="161">
        <v>62440</v>
      </c>
      <c r="K758" s="299">
        <v>0</v>
      </c>
      <c r="L758" s="161">
        <f t="shared" si="57"/>
        <v>66649</v>
      </c>
      <c r="M758" s="161" t="s">
        <v>818</v>
      </c>
      <c r="N758" s="32"/>
      <c r="O758" s="32"/>
      <c r="P758" s="32"/>
      <c r="Q758" s="32"/>
      <c r="R758" s="297"/>
    </row>
    <row r="759" spans="1:18" s="240" customFormat="1" x14ac:dyDescent="0.25">
      <c r="A759" s="299">
        <v>38</v>
      </c>
      <c r="B759" s="338" t="s">
        <v>822</v>
      </c>
      <c r="C759" s="338">
        <v>15</v>
      </c>
      <c r="D759" s="299" t="s">
        <v>845</v>
      </c>
      <c r="E759" s="299">
        <v>1.75</v>
      </c>
      <c r="F759" s="161">
        <v>1205</v>
      </c>
      <c r="G759" s="161">
        <v>6914</v>
      </c>
      <c r="H759" s="161">
        <v>6909</v>
      </c>
      <c r="I759" s="161">
        <f t="shared" si="56"/>
        <v>2108.75</v>
      </c>
      <c r="J759" s="161">
        <v>29500</v>
      </c>
      <c r="K759" s="299">
        <v>0</v>
      </c>
      <c r="L759" s="161">
        <f t="shared" si="57"/>
        <v>31608.75</v>
      </c>
      <c r="M759" s="161" t="s">
        <v>40</v>
      </c>
      <c r="N759" s="32"/>
      <c r="O759" s="32"/>
      <c r="P759" s="32"/>
      <c r="Q759" s="32"/>
      <c r="R759" s="297"/>
    </row>
    <row r="760" spans="1:18" s="240" customFormat="1" x14ac:dyDescent="0.25">
      <c r="A760" s="299">
        <v>39</v>
      </c>
      <c r="B760" s="338" t="s">
        <v>584</v>
      </c>
      <c r="C760" s="338">
        <v>15</v>
      </c>
      <c r="D760" s="299" t="s">
        <v>845</v>
      </c>
      <c r="E760" s="299">
        <v>2</v>
      </c>
      <c r="F760" s="161">
        <v>1006</v>
      </c>
      <c r="G760" s="161">
        <v>6915</v>
      </c>
      <c r="H760" s="161">
        <v>6910</v>
      </c>
      <c r="I760" s="161">
        <f t="shared" si="56"/>
        <v>2012</v>
      </c>
      <c r="J760" s="161">
        <v>16000</v>
      </c>
      <c r="K760" s="299">
        <v>0</v>
      </c>
      <c r="L760" s="161">
        <f t="shared" si="57"/>
        <v>18012</v>
      </c>
      <c r="M760" s="161" t="s">
        <v>831</v>
      </c>
      <c r="N760" s="32"/>
      <c r="O760" s="32"/>
      <c r="P760" s="32"/>
      <c r="Q760" s="32"/>
      <c r="R760" s="297"/>
    </row>
    <row r="761" spans="1:18" s="240" customFormat="1" x14ac:dyDescent="0.25">
      <c r="A761" s="299">
        <v>40</v>
      </c>
      <c r="B761" s="338" t="s">
        <v>589</v>
      </c>
      <c r="C761" s="338">
        <v>15</v>
      </c>
      <c r="D761" s="299" t="s">
        <v>845</v>
      </c>
      <c r="E761" s="299">
        <v>1</v>
      </c>
      <c r="F761" s="161">
        <v>597</v>
      </c>
      <c r="G761" s="161">
        <v>6916</v>
      </c>
      <c r="H761" s="161">
        <v>6911</v>
      </c>
      <c r="I761" s="161">
        <f t="shared" si="56"/>
        <v>597</v>
      </c>
      <c r="J761" s="161">
        <v>11190</v>
      </c>
      <c r="K761" s="299">
        <v>0</v>
      </c>
      <c r="L761" s="161">
        <f t="shared" si="57"/>
        <v>11787</v>
      </c>
      <c r="M761" s="161" t="s">
        <v>591</v>
      </c>
      <c r="N761" s="32"/>
      <c r="O761" s="32"/>
      <c r="P761" s="32"/>
      <c r="Q761" s="32"/>
      <c r="R761" s="297"/>
    </row>
    <row r="762" spans="1:18" s="240" customFormat="1" x14ac:dyDescent="0.25">
      <c r="A762" s="299">
        <v>41</v>
      </c>
      <c r="B762" s="338" t="s">
        <v>581</v>
      </c>
      <c r="C762" s="338">
        <v>20</v>
      </c>
      <c r="D762" s="299" t="s">
        <v>845</v>
      </c>
      <c r="E762" s="299">
        <v>1.5</v>
      </c>
      <c r="F762" s="161">
        <v>1381</v>
      </c>
      <c r="G762" s="161">
        <v>6917</v>
      </c>
      <c r="H762" s="161">
        <v>6912</v>
      </c>
      <c r="I762" s="161">
        <f t="shared" si="56"/>
        <v>2071.5</v>
      </c>
      <c r="J762" s="161">
        <v>94000</v>
      </c>
      <c r="K762" s="299">
        <v>0</v>
      </c>
      <c r="L762" s="161">
        <f t="shared" si="57"/>
        <v>96071.5</v>
      </c>
      <c r="M762" s="161" t="s">
        <v>34</v>
      </c>
      <c r="N762" s="32"/>
      <c r="O762" s="32"/>
      <c r="P762" s="32"/>
      <c r="Q762" s="32"/>
      <c r="R762" s="297"/>
    </row>
    <row r="763" spans="1:18" s="240" customFormat="1" x14ac:dyDescent="0.25">
      <c r="A763" s="299">
        <v>42</v>
      </c>
      <c r="B763" s="338" t="s">
        <v>836</v>
      </c>
      <c r="C763" s="338">
        <v>15</v>
      </c>
      <c r="D763" s="371" t="s">
        <v>846</v>
      </c>
      <c r="E763" s="299">
        <v>1.5</v>
      </c>
      <c r="F763" s="372">
        <v>894</v>
      </c>
      <c r="G763" s="161">
        <v>6918</v>
      </c>
      <c r="H763" s="161">
        <v>6921</v>
      </c>
      <c r="I763" s="161">
        <f t="shared" si="56"/>
        <v>1341</v>
      </c>
      <c r="J763" s="161">
        <v>11610</v>
      </c>
      <c r="K763" s="299">
        <v>0</v>
      </c>
      <c r="L763" s="161">
        <f t="shared" si="57"/>
        <v>12951</v>
      </c>
      <c r="M763" s="161" t="s">
        <v>591</v>
      </c>
      <c r="N763" s="32"/>
      <c r="O763" s="32"/>
      <c r="P763" s="32"/>
      <c r="Q763" s="32"/>
      <c r="R763" s="297"/>
    </row>
    <row r="764" spans="1:18" s="240" customFormat="1" x14ac:dyDescent="0.25">
      <c r="A764" s="299">
        <v>43</v>
      </c>
      <c r="B764" s="338" t="s">
        <v>582</v>
      </c>
      <c r="C764" s="338">
        <v>20</v>
      </c>
      <c r="D764" s="299" t="s">
        <v>846</v>
      </c>
      <c r="E764" s="299">
        <v>0</v>
      </c>
      <c r="F764" s="372">
        <v>1399</v>
      </c>
      <c r="G764" s="161">
        <v>6919</v>
      </c>
      <c r="H764" s="161">
        <v>6922</v>
      </c>
      <c r="I764" s="161">
        <f t="shared" si="56"/>
        <v>0</v>
      </c>
      <c r="J764" s="161">
        <v>47880</v>
      </c>
      <c r="K764" s="299">
        <v>0</v>
      </c>
      <c r="L764" s="161">
        <f t="shared" si="57"/>
        <v>47880</v>
      </c>
      <c r="M764" s="161" t="s">
        <v>831</v>
      </c>
      <c r="N764" s="32"/>
      <c r="O764" s="32"/>
      <c r="P764" s="32"/>
      <c r="Q764" s="32"/>
      <c r="R764" s="297"/>
    </row>
    <row r="765" spans="1:18" s="240" customFormat="1" x14ac:dyDescent="0.25">
      <c r="A765" s="299">
        <v>44</v>
      </c>
      <c r="B765" s="338" t="s">
        <v>579</v>
      </c>
      <c r="C765" s="338">
        <v>20</v>
      </c>
      <c r="D765" s="299" t="s">
        <v>847</v>
      </c>
      <c r="E765" s="299">
        <v>1</v>
      </c>
      <c r="F765" s="161">
        <v>1344</v>
      </c>
      <c r="G765" s="161">
        <v>6920</v>
      </c>
      <c r="H765" s="161">
        <v>6936</v>
      </c>
      <c r="I765" s="161">
        <f t="shared" si="56"/>
        <v>1344</v>
      </c>
      <c r="J765" s="161">
        <v>61620</v>
      </c>
      <c r="K765" s="299">
        <v>0</v>
      </c>
      <c r="L765" s="161">
        <f t="shared" si="57"/>
        <v>62964</v>
      </c>
      <c r="M765" s="161" t="s">
        <v>831</v>
      </c>
      <c r="N765" s="32"/>
      <c r="O765" s="32"/>
      <c r="P765" s="32"/>
      <c r="Q765" s="32"/>
      <c r="R765" s="297"/>
    </row>
    <row r="766" spans="1:18" s="240" customFormat="1" x14ac:dyDescent="0.25">
      <c r="A766" s="299">
        <v>45</v>
      </c>
      <c r="B766" s="338" t="s">
        <v>580</v>
      </c>
      <c r="C766" s="338">
        <v>20</v>
      </c>
      <c r="D766" s="299" t="s">
        <v>847</v>
      </c>
      <c r="E766" s="299">
        <v>1</v>
      </c>
      <c r="F766" s="161">
        <v>1663</v>
      </c>
      <c r="G766" s="161">
        <v>6921</v>
      </c>
      <c r="H766" s="161">
        <v>6937</v>
      </c>
      <c r="I766" s="161">
        <f t="shared" si="56"/>
        <v>1663</v>
      </c>
      <c r="J766" s="161">
        <v>54000</v>
      </c>
      <c r="K766" s="299">
        <v>0</v>
      </c>
      <c r="L766" s="161">
        <f t="shared" si="57"/>
        <v>55663</v>
      </c>
      <c r="M766" s="161" t="s">
        <v>40</v>
      </c>
      <c r="N766" s="32"/>
      <c r="O766" s="32"/>
      <c r="P766" s="32"/>
      <c r="Q766" s="32"/>
      <c r="R766" s="297"/>
    </row>
    <row r="767" spans="1:18" s="240" customFormat="1" x14ac:dyDescent="0.25">
      <c r="A767" s="299">
        <v>46</v>
      </c>
      <c r="B767" s="338" t="s">
        <v>581</v>
      </c>
      <c r="C767" s="338">
        <v>20</v>
      </c>
      <c r="D767" s="299" t="s">
        <v>847</v>
      </c>
      <c r="E767" s="299">
        <v>1.5</v>
      </c>
      <c r="F767" s="161">
        <v>1573</v>
      </c>
      <c r="G767" s="161">
        <v>6922</v>
      </c>
      <c r="H767" s="161">
        <v>6938</v>
      </c>
      <c r="I767" s="161">
        <f t="shared" si="56"/>
        <v>2359.5</v>
      </c>
      <c r="J767" s="161">
        <v>94000</v>
      </c>
      <c r="K767" s="299">
        <v>0</v>
      </c>
      <c r="L767" s="161">
        <f t="shared" si="57"/>
        <v>96359.5</v>
      </c>
      <c r="M767" s="161" t="s">
        <v>591</v>
      </c>
      <c r="N767" s="32"/>
      <c r="O767" s="32"/>
      <c r="P767" s="32"/>
      <c r="Q767" s="32"/>
      <c r="R767" s="297"/>
    </row>
    <row r="768" spans="1:18" s="240" customFormat="1" x14ac:dyDescent="0.25">
      <c r="A768" s="299">
        <v>47</v>
      </c>
      <c r="B768" s="338" t="s">
        <v>813</v>
      </c>
      <c r="C768" s="338">
        <v>20</v>
      </c>
      <c r="D768" s="299" t="s">
        <v>847</v>
      </c>
      <c r="E768" s="299">
        <v>1</v>
      </c>
      <c r="F768" s="161">
        <v>1236</v>
      </c>
      <c r="G768" s="161">
        <v>6923</v>
      </c>
      <c r="H768" s="161">
        <v>6939</v>
      </c>
      <c r="I768" s="161">
        <f t="shared" si="56"/>
        <v>1236</v>
      </c>
      <c r="J768" s="161">
        <v>34000</v>
      </c>
      <c r="K768" s="299">
        <v>0</v>
      </c>
      <c r="L768" s="161">
        <f t="shared" si="57"/>
        <v>35236</v>
      </c>
      <c r="M768" s="161" t="s">
        <v>40</v>
      </c>
      <c r="N768" s="32"/>
      <c r="O768" s="32"/>
      <c r="P768" s="32"/>
      <c r="Q768" s="32"/>
      <c r="R768" s="297"/>
    </row>
    <row r="769" spans="1:18" s="240" customFormat="1" x14ac:dyDescent="0.25">
      <c r="A769" s="299">
        <v>48</v>
      </c>
      <c r="B769" s="338" t="s">
        <v>833</v>
      </c>
      <c r="C769" s="338">
        <v>20</v>
      </c>
      <c r="D769" s="299" t="s">
        <v>847</v>
      </c>
      <c r="E769" s="299">
        <v>1.7</v>
      </c>
      <c r="F769" s="161">
        <v>1530</v>
      </c>
      <c r="G769" s="161">
        <v>6924</v>
      </c>
      <c r="H769" s="161">
        <v>6940</v>
      </c>
      <c r="I769" s="161">
        <f t="shared" si="56"/>
        <v>2601</v>
      </c>
      <c r="J769" s="161">
        <v>62600</v>
      </c>
      <c r="K769" s="299">
        <v>0</v>
      </c>
      <c r="L769" s="161">
        <f t="shared" si="57"/>
        <v>65201</v>
      </c>
      <c r="M769" s="161" t="s">
        <v>818</v>
      </c>
      <c r="N769" s="32"/>
      <c r="O769" s="32"/>
      <c r="P769" s="32"/>
      <c r="Q769" s="32"/>
      <c r="R769" s="297"/>
    </row>
    <row r="770" spans="1:18" s="240" customFormat="1" x14ac:dyDescent="0.25">
      <c r="A770" s="299">
        <v>49</v>
      </c>
      <c r="B770" s="338" t="s">
        <v>813</v>
      </c>
      <c r="C770" s="338">
        <v>20</v>
      </c>
      <c r="D770" s="299" t="s">
        <v>847</v>
      </c>
      <c r="E770" s="299">
        <v>1</v>
      </c>
      <c r="F770" s="161">
        <v>1211</v>
      </c>
      <c r="G770" s="161">
        <v>6925</v>
      </c>
      <c r="H770" s="161">
        <v>6941</v>
      </c>
      <c r="I770" s="161">
        <f t="shared" si="56"/>
        <v>1211</v>
      </c>
      <c r="J770" s="161">
        <v>32580</v>
      </c>
      <c r="K770" s="299">
        <v>0</v>
      </c>
      <c r="L770" s="161">
        <f t="shared" si="57"/>
        <v>33791</v>
      </c>
      <c r="M770" s="161" t="s">
        <v>591</v>
      </c>
      <c r="N770" s="32"/>
      <c r="O770" s="32"/>
      <c r="P770" s="32"/>
      <c r="Q770" s="32"/>
      <c r="R770" s="297"/>
    </row>
    <row r="771" spans="1:18" s="240" customFormat="1" x14ac:dyDescent="0.25">
      <c r="A771" s="299">
        <v>50</v>
      </c>
      <c r="B771" s="338" t="s">
        <v>590</v>
      </c>
      <c r="C771" s="338">
        <v>20</v>
      </c>
      <c r="D771" s="299" t="s">
        <v>848</v>
      </c>
      <c r="E771" s="299">
        <v>4</v>
      </c>
      <c r="F771" s="161">
        <v>1634</v>
      </c>
      <c r="G771" s="161">
        <v>6926</v>
      </c>
      <c r="H771" s="161">
        <v>6942</v>
      </c>
      <c r="I771" s="161">
        <f t="shared" si="56"/>
        <v>6536</v>
      </c>
      <c r="J771" s="161">
        <v>77780</v>
      </c>
      <c r="K771" s="299">
        <v>0</v>
      </c>
      <c r="L771" s="161">
        <f t="shared" si="57"/>
        <v>84316</v>
      </c>
      <c r="M771" s="161" t="s">
        <v>818</v>
      </c>
      <c r="N771" s="32"/>
      <c r="O771" s="32"/>
      <c r="P771" s="32"/>
      <c r="Q771" s="32"/>
      <c r="R771" s="297"/>
    </row>
    <row r="772" spans="1:18" s="240" customFormat="1" x14ac:dyDescent="0.25">
      <c r="A772" s="299">
        <v>51</v>
      </c>
      <c r="B772" s="338" t="s">
        <v>813</v>
      </c>
      <c r="C772" s="338">
        <v>20</v>
      </c>
      <c r="D772" s="299" t="s">
        <v>848</v>
      </c>
      <c r="E772" s="299">
        <v>1</v>
      </c>
      <c r="F772" s="161">
        <v>1250</v>
      </c>
      <c r="G772" s="161"/>
      <c r="H772" s="161">
        <v>6946</v>
      </c>
      <c r="I772" s="161">
        <f t="shared" si="56"/>
        <v>1250</v>
      </c>
      <c r="J772" s="161">
        <v>32580</v>
      </c>
      <c r="K772" s="299">
        <v>0</v>
      </c>
      <c r="L772" s="161">
        <f t="shared" si="57"/>
        <v>33830</v>
      </c>
      <c r="M772" s="161" t="s">
        <v>591</v>
      </c>
      <c r="N772" s="32"/>
      <c r="O772" s="32"/>
      <c r="P772" s="32"/>
      <c r="Q772" s="32"/>
      <c r="R772" s="297"/>
    </row>
    <row r="773" spans="1:18" s="240" customFormat="1" x14ac:dyDescent="0.25">
      <c r="A773" s="299">
        <v>52</v>
      </c>
      <c r="B773" s="338" t="s">
        <v>592</v>
      </c>
      <c r="C773" s="338">
        <v>20</v>
      </c>
      <c r="D773" s="299" t="s">
        <v>848</v>
      </c>
      <c r="E773" s="299">
        <v>1</v>
      </c>
      <c r="F773" s="161">
        <v>1482</v>
      </c>
      <c r="G773" s="161"/>
      <c r="H773" s="161">
        <v>6943</v>
      </c>
      <c r="I773" s="161">
        <f t="shared" si="56"/>
        <v>1482</v>
      </c>
      <c r="J773" s="161">
        <v>36720</v>
      </c>
      <c r="K773" s="299">
        <v>0</v>
      </c>
      <c r="L773" s="161">
        <f t="shared" si="57"/>
        <v>38202</v>
      </c>
      <c r="M773" s="161" t="s">
        <v>591</v>
      </c>
      <c r="N773" s="32"/>
      <c r="O773" s="32"/>
      <c r="P773" s="32"/>
      <c r="Q773" s="32"/>
      <c r="R773" s="297"/>
    </row>
    <row r="774" spans="1:18" s="240" customFormat="1" x14ac:dyDescent="0.25">
      <c r="A774" s="299">
        <v>53</v>
      </c>
      <c r="B774" s="338" t="s">
        <v>14</v>
      </c>
      <c r="C774" s="338">
        <v>20</v>
      </c>
      <c r="D774" s="299" t="s">
        <v>848</v>
      </c>
      <c r="E774" s="299">
        <v>0</v>
      </c>
      <c r="F774" s="161">
        <v>1366</v>
      </c>
      <c r="G774" s="161"/>
      <c r="H774" s="161">
        <v>6994</v>
      </c>
      <c r="I774" s="161">
        <f t="shared" si="56"/>
        <v>0</v>
      </c>
      <c r="J774" s="161">
        <v>50000</v>
      </c>
      <c r="K774" s="299">
        <v>0</v>
      </c>
      <c r="L774" s="161">
        <f t="shared" si="57"/>
        <v>50000</v>
      </c>
      <c r="M774" s="161" t="s">
        <v>40</v>
      </c>
      <c r="N774" s="32"/>
      <c r="O774" s="32"/>
      <c r="P774" s="32"/>
      <c r="Q774" s="32"/>
      <c r="R774" s="297"/>
    </row>
    <row r="775" spans="1:18" s="240" customFormat="1" x14ac:dyDescent="0.25">
      <c r="A775" s="299">
        <v>54</v>
      </c>
      <c r="B775" s="338" t="s">
        <v>849</v>
      </c>
      <c r="C775" s="338">
        <v>20</v>
      </c>
      <c r="D775" s="299" t="s">
        <v>848</v>
      </c>
      <c r="E775" s="299">
        <v>1</v>
      </c>
      <c r="F775" s="161">
        <v>1412</v>
      </c>
      <c r="G775" s="161"/>
      <c r="H775" s="161">
        <v>6945</v>
      </c>
      <c r="I775" s="161">
        <f t="shared" si="56"/>
        <v>1412</v>
      </c>
      <c r="J775" s="161">
        <v>76380</v>
      </c>
      <c r="K775" s="299">
        <v>0</v>
      </c>
      <c r="L775" s="161">
        <f t="shared" si="57"/>
        <v>77792</v>
      </c>
      <c r="M775" s="161" t="s">
        <v>818</v>
      </c>
      <c r="N775" s="297"/>
      <c r="O775" s="297"/>
      <c r="P775" s="297"/>
      <c r="Q775" s="297"/>
      <c r="R775" s="297"/>
    </row>
    <row r="776" spans="1:18" s="240" customFormat="1" x14ac:dyDescent="0.25">
      <c r="A776" s="299">
        <v>55</v>
      </c>
      <c r="B776" s="338" t="s">
        <v>583</v>
      </c>
      <c r="C776" s="338">
        <v>20</v>
      </c>
      <c r="D776" s="299" t="s">
        <v>850</v>
      </c>
      <c r="E776" s="299">
        <v>6.86</v>
      </c>
      <c r="F776" s="161">
        <v>1390</v>
      </c>
      <c r="G776" s="161"/>
      <c r="H776" s="161">
        <v>6953</v>
      </c>
      <c r="I776" s="161">
        <f t="shared" si="56"/>
        <v>9535.4</v>
      </c>
      <c r="J776" s="161">
        <v>125000</v>
      </c>
      <c r="K776" s="299">
        <v>0</v>
      </c>
      <c r="L776" s="161">
        <f t="shared" si="57"/>
        <v>134535.4</v>
      </c>
      <c r="M776" s="161" t="s">
        <v>40</v>
      </c>
      <c r="N776" s="297"/>
      <c r="O776" s="297"/>
      <c r="P776" s="297"/>
      <c r="Q776" s="297"/>
      <c r="R776" s="297"/>
    </row>
    <row r="777" spans="1:18" s="240" customFormat="1" x14ac:dyDescent="0.25">
      <c r="A777" s="299">
        <v>56</v>
      </c>
      <c r="B777" s="338" t="s">
        <v>593</v>
      </c>
      <c r="C777" s="338">
        <v>9</v>
      </c>
      <c r="D777" s="299" t="s">
        <v>850</v>
      </c>
      <c r="E777" s="299">
        <v>1.5</v>
      </c>
      <c r="F777" s="372">
        <v>510</v>
      </c>
      <c r="G777" s="161"/>
      <c r="H777" s="161">
        <v>6954</v>
      </c>
      <c r="I777" s="161">
        <f t="shared" si="56"/>
        <v>765</v>
      </c>
      <c r="J777" s="161">
        <v>10860</v>
      </c>
      <c r="K777" s="299">
        <v>0</v>
      </c>
      <c r="L777" s="161">
        <f t="shared" si="57"/>
        <v>11625</v>
      </c>
      <c r="M777" s="161" t="s">
        <v>591</v>
      </c>
      <c r="N777" s="297"/>
      <c r="O777" s="297"/>
      <c r="P777" s="297"/>
      <c r="Q777" s="297"/>
      <c r="R777" s="297"/>
    </row>
    <row r="778" spans="1:18" s="240" customFormat="1" x14ac:dyDescent="0.25">
      <c r="A778" s="299">
        <v>57</v>
      </c>
      <c r="B778" s="373" t="s">
        <v>851</v>
      </c>
      <c r="C778" s="373">
        <v>15</v>
      </c>
      <c r="D778" s="374" t="s">
        <v>850</v>
      </c>
      <c r="E778" s="299">
        <v>4</v>
      </c>
      <c r="F778" s="183">
        <v>1203</v>
      </c>
      <c r="G778" s="161"/>
      <c r="H778" s="161">
        <v>6955</v>
      </c>
      <c r="I778" s="161">
        <f t="shared" si="56"/>
        <v>4812</v>
      </c>
      <c r="J778" s="161">
        <v>75270</v>
      </c>
      <c r="K778" s="299">
        <v>0</v>
      </c>
      <c r="L778" s="161">
        <f t="shared" si="57"/>
        <v>80082</v>
      </c>
      <c r="M778" s="183" t="s">
        <v>591</v>
      </c>
      <c r="N778" s="297"/>
      <c r="O778" s="297"/>
      <c r="P778" s="297"/>
      <c r="Q778" s="297"/>
      <c r="R778" s="297"/>
    </row>
    <row r="779" spans="1:18" s="240" customFormat="1" x14ac:dyDescent="0.25">
      <c r="A779" s="299">
        <v>58</v>
      </c>
      <c r="B779" s="338" t="s">
        <v>592</v>
      </c>
      <c r="C779" s="338">
        <v>20</v>
      </c>
      <c r="D779" s="299" t="s">
        <v>852</v>
      </c>
      <c r="E779" s="299">
        <v>1</v>
      </c>
      <c r="F779" s="161">
        <v>1366</v>
      </c>
      <c r="G779" s="161"/>
      <c r="H779" s="161">
        <v>6967</v>
      </c>
      <c r="I779" s="161">
        <f t="shared" si="56"/>
        <v>1366</v>
      </c>
      <c r="J779" s="161">
        <v>39000</v>
      </c>
      <c r="K779" s="299">
        <v>0</v>
      </c>
      <c r="L779" s="161">
        <f t="shared" si="57"/>
        <v>40366</v>
      </c>
      <c r="M779" s="161" t="s">
        <v>40</v>
      </c>
      <c r="N779" s="297"/>
      <c r="O779" s="297"/>
      <c r="P779" s="297"/>
      <c r="Q779" s="297"/>
      <c r="R779" s="297"/>
    </row>
    <row r="780" spans="1:18" s="240" customFormat="1" x14ac:dyDescent="0.25">
      <c r="A780" s="299">
        <v>59</v>
      </c>
      <c r="B780" s="338" t="s">
        <v>580</v>
      </c>
      <c r="C780" s="338">
        <v>20</v>
      </c>
      <c r="D780" s="299" t="s">
        <v>852</v>
      </c>
      <c r="E780" s="299">
        <v>1</v>
      </c>
      <c r="F780" s="161">
        <v>1482</v>
      </c>
      <c r="G780" s="161"/>
      <c r="H780" s="161">
        <v>6968</v>
      </c>
      <c r="I780" s="161">
        <f t="shared" si="56"/>
        <v>1482</v>
      </c>
      <c r="J780" s="161">
        <v>52800</v>
      </c>
      <c r="K780" s="299">
        <v>0</v>
      </c>
      <c r="L780" s="161">
        <f t="shared" si="57"/>
        <v>54282</v>
      </c>
      <c r="M780" s="161" t="s">
        <v>818</v>
      </c>
      <c r="N780" s="297"/>
      <c r="O780" s="297"/>
      <c r="P780" s="297"/>
      <c r="Q780" s="297"/>
      <c r="R780" s="297"/>
    </row>
    <row r="781" spans="1:18" s="240" customFormat="1" x14ac:dyDescent="0.25">
      <c r="A781" s="299">
        <v>60</v>
      </c>
      <c r="B781" s="338" t="s">
        <v>813</v>
      </c>
      <c r="C781" s="338">
        <v>20</v>
      </c>
      <c r="D781" s="299" t="s">
        <v>852</v>
      </c>
      <c r="E781" s="299">
        <v>1</v>
      </c>
      <c r="F781" s="161">
        <v>1403</v>
      </c>
      <c r="G781" s="161"/>
      <c r="H781" s="161">
        <v>6969</v>
      </c>
      <c r="I781" s="161">
        <f t="shared" si="56"/>
        <v>1403</v>
      </c>
      <c r="J781" s="161">
        <v>32580</v>
      </c>
      <c r="K781" s="299">
        <v>0</v>
      </c>
      <c r="L781" s="161">
        <f t="shared" si="57"/>
        <v>33983</v>
      </c>
      <c r="M781" s="183" t="s">
        <v>591</v>
      </c>
      <c r="N781" s="297"/>
      <c r="O781" s="297"/>
      <c r="P781" s="297"/>
      <c r="Q781" s="297"/>
      <c r="R781" s="297"/>
    </row>
    <row r="782" spans="1:18" s="240" customFormat="1" x14ac:dyDescent="0.25">
      <c r="A782" s="299">
        <v>61</v>
      </c>
      <c r="B782" s="338" t="s">
        <v>585</v>
      </c>
      <c r="C782" s="338">
        <v>20</v>
      </c>
      <c r="D782" s="299" t="s">
        <v>852</v>
      </c>
      <c r="E782" s="299">
        <v>2.5</v>
      </c>
      <c r="F782" s="161">
        <v>1743</v>
      </c>
      <c r="G782" s="161"/>
      <c r="H782" s="161">
        <v>6970</v>
      </c>
      <c r="I782" s="161">
        <f t="shared" si="56"/>
        <v>4357.5</v>
      </c>
      <c r="J782" s="161">
        <v>67200</v>
      </c>
      <c r="K782" s="161">
        <v>3000</v>
      </c>
      <c r="L782" s="161">
        <f>I782+J782+K782</f>
        <v>74557.5</v>
      </c>
      <c r="M782" s="161" t="s">
        <v>818</v>
      </c>
      <c r="N782" s="297"/>
      <c r="O782" s="297"/>
      <c r="P782" s="297"/>
      <c r="Q782" s="297"/>
      <c r="R782" s="297"/>
    </row>
    <row r="783" spans="1:18" s="240" customFormat="1" x14ac:dyDescent="0.25">
      <c r="A783" s="299">
        <v>62</v>
      </c>
      <c r="B783" s="338" t="s">
        <v>587</v>
      </c>
      <c r="C783" s="338">
        <v>15</v>
      </c>
      <c r="D783" s="299" t="s">
        <v>852</v>
      </c>
      <c r="E783" s="299">
        <v>2</v>
      </c>
      <c r="F783" s="161">
        <v>985</v>
      </c>
      <c r="G783" s="161"/>
      <c r="H783" s="161">
        <v>6971</v>
      </c>
      <c r="I783" s="161">
        <f t="shared" si="56"/>
        <v>1970</v>
      </c>
      <c r="J783" s="161">
        <v>20000</v>
      </c>
      <c r="K783" s="161">
        <v>0</v>
      </c>
      <c r="L783" s="161">
        <f t="shared" si="57"/>
        <v>21970</v>
      </c>
      <c r="M783" s="161" t="s">
        <v>831</v>
      </c>
      <c r="N783" s="297"/>
      <c r="O783" s="297"/>
      <c r="P783" s="297"/>
      <c r="Q783" s="297"/>
      <c r="R783" s="297"/>
    </row>
    <row r="784" spans="1:18" s="240" customFormat="1" x14ac:dyDescent="0.25">
      <c r="A784" s="299">
        <v>63</v>
      </c>
      <c r="B784" s="299" t="s">
        <v>821</v>
      </c>
      <c r="C784" s="338">
        <v>20</v>
      </c>
      <c r="D784" s="299" t="s">
        <v>853</v>
      </c>
      <c r="E784" s="299">
        <v>2</v>
      </c>
      <c r="F784" s="299">
        <v>1444</v>
      </c>
      <c r="G784" s="299"/>
      <c r="H784" s="299">
        <v>6979</v>
      </c>
      <c r="I784" s="299">
        <f t="shared" si="56"/>
        <v>2888</v>
      </c>
      <c r="J784" s="299">
        <v>45280</v>
      </c>
      <c r="K784" s="161">
        <v>0</v>
      </c>
      <c r="L784" s="299">
        <f t="shared" si="57"/>
        <v>48168</v>
      </c>
      <c r="M784" s="299" t="s">
        <v>818</v>
      </c>
      <c r="N784" s="297"/>
      <c r="O784" s="297"/>
      <c r="P784" s="297"/>
      <c r="Q784" s="297"/>
      <c r="R784" s="297"/>
    </row>
    <row r="785" spans="1:18" s="240" customFormat="1" x14ac:dyDescent="0.25">
      <c r="A785" s="299">
        <v>64</v>
      </c>
      <c r="B785" s="299" t="s">
        <v>822</v>
      </c>
      <c r="C785" s="338">
        <v>15</v>
      </c>
      <c r="D785" s="299" t="s">
        <v>853</v>
      </c>
      <c r="E785" s="299">
        <v>1.75</v>
      </c>
      <c r="F785" s="299">
        <v>1282</v>
      </c>
      <c r="G785" s="299"/>
      <c r="H785" s="299">
        <v>6980</v>
      </c>
      <c r="I785" s="299">
        <f t="shared" si="56"/>
        <v>2243.5</v>
      </c>
      <c r="J785" s="299">
        <v>27000</v>
      </c>
      <c r="K785" s="161">
        <v>0</v>
      </c>
      <c r="L785" s="299">
        <f t="shared" si="57"/>
        <v>29243.5</v>
      </c>
      <c r="M785" s="299" t="s">
        <v>40</v>
      </c>
      <c r="N785" s="297"/>
      <c r="O785" s="297"/>
      <c r="P785" s="297"/>
      <c r="Q785" s="297"/>
      <c r="R785" s="297"/>
    </row>
    <row r="786" spans="1:18" s="240" customFormat="1" x14ac:dyDescent="0.25">
      <c r="A786" s="299">
        <v>65</v>
      </c>
      <c r="B786" s="299" t="s">
        <v>588</v>
      </c>
      <c r="C786" s="338">
        <v>20</v>
      </c>
      <c r="D786" s="299" t="s">
        <v>853</v>
      </c>
      <c r="E786" s="299">
        <v>3</v>
      </c>
      <c r="F786" s="299">
        <v>1494</v>
      </c>
      <c r="G786" s="299"/>
      <c r="H786" s="299">
        <v>6981</v>
      </c>
      <c r="I786" s="299">
        <f t="shared" si="56"/>
        <v>4482</v>
      </c>
      <c r="J786" s="299">
        <v>65000</v>
      </c>
      <c r="K786" s="161">
        <v>0</v>
      </c>
      <c r="L786" s="299">
        <f t="shared" si="57"/>
        <v>69482</v>
      </c>
      <c r="M786" s="299" t="s">
        <v>40</v>
      </c>
      <c r="N786" s="297"/>
      <c r="O786" s="297"/>
      <c r="P786" s="297"/>
      <c r="Q786" s="297"/>
      <c r="R786" s="297"/>
    </row>
    <row r="787" spans="1:18" s="240" customFormat="1" x14ac:dyDescent="0.25">
      <c r="A787" s="299">
        <v>66</v>
      </c>
      <c r="B787" s="299" t="s">
        <v>813</v>
      </c>
      <c r="C787" s="338">
        <v>20</v>
      </c>
      <c r="D787" s="299" t="s">
        <v>854</v>
      </c>
      <c r="E787" s="299">
        <v>1</v>
      </c>
      <c r="F787" s="299">
        <v>1533</v>
      </c>
      <c r="G787" s="299"/>
      <c r="H787" s="299">
        <v>6984</v>
      </c>
      <c r="I787" s="299">
        <f t="shared" si="56"/>
        <v>1533</v>
      </c>
      <c r="J787" s="299">
        <v>34000</v>
      </c>
      <c r="K787" s="161">
        <v>0</v>
      </c>
      <c r="L787" s="299">
        <f t="shared" si="57"/>
        <v>35533</v>
      </c>
      <c r="M787" s="299" t="s">
        <v>40</v>
      </c>
      <c r="N787" s="297"/>
      <c r="O787" s="297"/>
      <c r="P787" s="297"/>
      <c r="Q787" s="297"/>
      <c r="R787" s="297"/>
    </row>
    <row r="788" spans="1:18" s="240" customFormat="1" x14ac:dyDescent="0.25">
      <c r="A788" s="299">
        <v>67</v>
      </c>
      <c r="B788" s="299" t="s">
        <v>581</v>
      </c>
      <c r="C788" s="338">
        <v>20</v>
      </c>
      <c r="D788" s="299" t="s">
        <v>854</v>
      </c>
      <c r="E788" s="299">
        <v>1.5</v>
      </c>
      <c r="F788" s="299">
        <v>1590</v>
      </c>
      <c r="G788" s="299"/>
      <c r="H788" s="299">
        <v>6985</v>
      </c>
      <c r="I788" s="299">
        <f t="shared" si="56"/>
        <v>2385</v>
      </c>
      <c r="J788" s="299">
        <v>94000</v>
      </c>
      <c r="K788" s="161">
        <v>0</v>
      </c>
      <c r="L788" s="299">
        <f t="shared" si="57"/>
        <v>96385</v>
      </c>
      <c r="M788" s="299" t="s">
        <v>591</v>
      </c>
      <c r="N788" s="297"/>
      <c r="O788" s="297"/>
      <c r="P788" s="297"/>
      <c r="Q788" s="297"/>
      <c r="R788" s="297"/>
    </row>
    <row r="789" spans="1:18" s="240" customFormat="1" x14ac:dyDescent="0.25">
      <c r="A789" s="299">
        <v>68</v>
      </c>
      <c r="B789" s="299" t="s">
        <v>583</v>
      </c>
      <c r="C789" s="338">
        <v>20</v>
      </c>
      <c r="D789" s="299" t="s">
        <v>854</v>
      </c>
      <c r="E789" s="299">
        <v>6.86</v>
      </c>
      <c r="F789" s="299">
        <v>1385</v>
      </c>
      <c r="G789" s="299"/>
      <c r="H789" s="299">
        <v>6986</v>
      </c>
      <c r="I789" s="299">
        <f t="shared" si="56"/>
        <v>9501.1</v>
      </c>
      <c r="J789" s="299">
        <v>120680</v>
      </c>
      <c r="K789" s="161">
        <v>0</v>
      </c>
      <c r="L789" s="299">
        <f t="shared" si="57"/>
        <v>130181.1</v>
      </c>
      <c r="M789" s="299" t="s">
        <v>591</v>
      </c>
      <c r="N789" s="297"/>
      <c r="O789" s="297"/>
      <c r="P789" s="297"/>
      <c r="Q789" s="297"/>
      <c r="R789" s="297"/>
    </row>
    <row r="790" spans="1:18" s="240" customFormat="1" x14ac:dyDescent="0.25">
      <c r="A790" s="299">
        <v>69</v>
      </c>
      <c r="B790" s="299" t="s">
        <v>582</v>
      </c>
      <c r="C790" s="338">
        <v>20</v>
      </c>
      <c r="D790" s="299" t="s">
        <v>854</v>
      </c>
      <c r="E790" s="299">
        <v>0</v>
      </c>
      <c r="F790" s="299">
        <v>1585</v>
      </c>
      <c r="G790" s="299"/>
      <c r="H790" s="299">
        <v>6987</v>
      </c>
      <c r="I790" s="299">
        <f t="shared" si="56"/>
        <v>0</v>
      </c>
      <c r="J790" s="299">
        <v>49500</v>
      </c>
      <c r="K790" s="161">
        <v>0</v>
      </c>
      <c r="L790" s="299">
        <f t="shared" si="57"/>
        <v>49500</v>
      </c>
      <c r="M790" s="299" t="s">
        <v>40</v>
      </c>
      <c r="N790" s="297"/>
      <c r="O790" s="297"/>
      <c r="P790" s="297"/>
      <c r="Q790" s="297"/>
      <c r="R790" s="297"/>
    </row>
    <row r="791" spans="1:18" s="240" customFormat="1" x14ac:dyDescent="0.25">
      <c r="A791" s="299">
        <v>70</v>
      </c>
      <c r="B791" s="299" t="s">
        <v>593</v>
      </c>
      <c r="C791" s="338">
        <v>15</v>
      </c>
      <c r="D791" s="299" t="s">
        <v>855</v>
      </c>
      <c r="E791" s="299">
        <v>1.5</v>
      </c>
      <c r="F791" s="299">
        <v>1039</v>
      </c>
      <c r="G791" s="299"/>
      <c r="H791" s="299">
        <v>6988</v>
      </c>
      <c r="I791" s="299">
        <f t="shared" si="56"/>
        <v>1558.5</v>
      </c>
      <c r="J791" s="299">
        <v>10860</v>
      </c>
      <c r="K791" s="161">
        <v>0</v>
      </c>
      <c r="L791" s="299">
        <f t="shared" si="57"/>
        <v>12418.5</v>
      </c>
      <c r="M791" s="299" t="s">
        <v>591</v>
      </c>
      <c r="N791" s="297"/>
      <c r="O791" s="297"/>
      <c r="P791" s="297"/>
      <c r="Q791" s="297"/>
      <c r="R791" s="297"/>
    </row>
    <row r="792" spans="1:18" s="240" customFormat="1" x14ac:dyDescent="0.25">
      <c r="A792" s="299">
        <v>71</v>
      </c>
      <c r="B792" s="299" t="s">
        <v>836</v>
      </c>
      <c r="C792" s="338">
        <v>15</v>
      </c>
      <c r="D792" s="299" t="s">
        <v>855</v>
      </c>
      <c r="E792" s="299">
        <v>1.5</v>
      </c>
      <c r="F792" s="299">
        <v>1017</v>
      </c>
      <c r="G792" s="299"/>
      <c r="H792" s="299">
        <v>6989</v>
      </c>
      <c r="I792" s="299">
        <f t="shared" si="56"/>
        <v>1525.5</v>
      </c>
      <c r="J792" s="299">
        <v>11610</v>
      </c>
      <c r="K792" s="161">
        <v>0</v>
      </c>
      <c r="L792" s="299">
        <f t="shared" si="57"/>
        <v>13135.5</v>
      </c>
      <c r="M792" s="299" t="s">
        <v>591</v>
      </c>
      <c r="N792" s="297"/>
      <c r="O792" s="297"/>
      <c r="P792" s="297"/>
      <c r="Q792" s="297"/>
      <c r="R792" s="297"/>
    </row>
    <row r="793" spans="1:18" s="240" customFormat="1" x14ac:dyDescent="0.25">
      <c r="A793" s="299">
        <v>72</v>
      </c>
      <c r="B793" s="299" t="s">
        <v>589</v>
      </c>
      <c r="C793" s="338">
        <v>15</v>
      </c>
      <c r="D793" s="299" t="s">
        <v>855</v>
      </c>
      <c r="E793" s="299">
        <v>1</v>
      </c>
      <c r="F793" s="299">
        <v>978</v>
      </c>
      <c r="G793" s="299"/>
      <c r="H793" s="299">
        <v>6990</v>
      </c>
      <c r="I793" s="299">
        <f t="shared" si="56"/>
        <v>978</v>
      </c>
      <c r="J793" s="299">
        <v>11190</v>
      </c>
      <c r="K793" s="161">
        <v>0</v>
      </c>
      <c r="L793" s="299">
        <f t="shared" si="57"/>
        <v>12168</v>
      </c>
      <c r="M793" s="299" t="s">
        <v>591</v>
      </c>
      <c r="N793" s="297"/>
      <c r="O793" s="297"/>
      <c r="P793" s="297"/>
      <c r="Q793" s="297"/>
      <c r="R793" s="297"/>
    </row>
    <row r="794" spans="1:18" s="240" customFormat="1" x14ac:dyDescent="0.25">
      <c r="A794" s="299">
        <v>73</v>
      </c>
      <c r="B794" s="299" t="s">
        <v>583</v>
      </c>
      <c r="C794" s="338">
        <v>20</v>
      </c>
      <c r="D794" s="299" t="s">
        <v>856</v>
      </c>
      <c r="E794" s="299">
        <v>6.86</v>
      </c>
      <c r="F794" s="299">
        <v>1325</v>
      </c>
      <c r="G794" s="299"/>
      <c r="H794" s="299">
        <v>6991</v>
      </c>
      <c r="I794" s="299">
        <f t="shared" si="56"/>
        <v>9089.5</v>
      </c>
      <c r="J794" s="299">
        <v>125000</v>
      </c>
      <c r="K794" s="161">
        <v>0</v>
      </c>
      <c r="L794" s="299">
        <f t="shared" si="57"/>
        <v>134089.5</v>
      </c>
      <c r="M794" s="299" t="s">
        <v>40</v>
      </c>
      <c r="N794" s="297"/>
      <c r="O794" s="297"/>
      <c r="P794" s="297"/>
      <c r="Q794" s="297"/>
      <c r="R794" s="297"/>
    </row>
    <row r="795" spans="1:18" s="240" customFormat="1" x14ac:dyDescent="0.25">
      <c r="A795" s="299">
        <v>74</v>
      </c>
      <c r="B795" s="299" t="s">
        <v>587</v>
      </c>
      <c r="C795" s="338">
        <v>15</v>
      </c>
      <c r="D795" s="299" t="s">
        <v>856</v>
      </c>
      <c r="E795" s="299">
        <v>2</v>
      </c>
      <c r="F795" s="299">
        <v>970</v>
      </c>
      <c r="G795" s="299"/>
      <c r="H795" s="299">
        <v>6992</v>
      </c>
      <c r="I795" s="299">
        <f t="shared" si="56"/>
        <v>1940</v>
      </c>
      <c r="J795" s="299">
        <v>20000</v>
      </c>
      <c r="K795" s="161">
        <v>0</v>
      </c>
      <c r="L795" s="299">
        <f t="shared" si="57"/>
        <v>21940</v>
      </c>
      <c r="M795" s="299" t="s">
        <v>831</v>
      </c>
      <c r="N795" s="297"/>
      <c r="O795" s="297"/>
      <c r="P795" s="297"/>
      <c r="Q795" s="297"/>
      <c r="R795" s="297"/>
    </row>
    <row r="796" spans="1:18" s="240" customFormat="1" x14ac:dyDescent="0.25">
      <c r="A796" s="299">
        <v>75</v>
      </c>
      <c r="B796" s="299" t="s">
        <v>584</v>
      </c>
      <c r="C796" s="338">
        <v>20</v>
      </c>
      <c r="D796" s="299" t="s">
        <v>856</v>
      </c>
      <c r="E796" s="299">
        <v>2</v>
      </c>
      <c r="F796" s="299">
        <v>1300</v>
      </c>
      <c r="G796" s="299"/>
      <c r="H796" s="299">
        <v>6993</v>
      </c>
      <c r="I796" s="299">
        <f t="shared" si="56"/>
        <v>2600</v>
      </c>
      <c r="J796" s="299">
        <v>20280</v>
      </c>
      <c r="K796" s="161">
        <v>0</v>
      </c>
      <c r="L796" s="299">
        <f t="shared" si="57"/>
        <v>22880</v>
      </c>
      <c r="M796" s="299" t="s">
        <v>831</v>
      </c>
      <c r="N796" s="297"/>
      <c r="O796" s="297"/>
      <c r="P796" s="297"/>
      <c r="Q796" s="297"/>
      <c r="R796" s="297"/>
    </row>
    <row r="797" spans="1:18" s="240" customFormat="1" x14ac:dyDescent="0.25">
      <c r="A797" s="299">
        <v>76</v>
      </c>
      <c r="B797" s="299" t="s">
        <v>833</v>
      </c>
      <c r="C797" s="338">
        <v>20</v>
      </c>
      <c r="D797" s="299" t="s">
        <v>857</v>
      </c>
      <c r="E797" s="299">
        <v>1.7</v>
      </c>
      <c r="F797" s="299">
        <v>1526</v>
      </c>
      <c r="G797" s="299"/>
      <c r="H797" s="299">
        <v>6996</v>
      </c>
      <c r="I797" s="299">
        <f t="shared" si="56"/>
        <v>2594.1999999999998</v>
      </c>
      <c r="J797" s="299">
        <v>62600</v>
      </c>
      <c r="K797" s="161">
        <v>0</v>
      </c>
      <c r="L797" s="299">
        <f t="shared" si="57"/>
        <v>65194.2</v>
      </c>
      <c r="M797" s="299" t="s">
        <v>818</v>
      </c>
      <c r="N797" s="297"/>
      <c r="O797" s="297"/>
      <c r="P797" s="297"/>
      <c r="Q797" s="297"/>
      <c r="R797" s="297"/>
    </row>
    <row r="798" spans="1:18" s="240" customFormat="1" x14ac:dyDescent="0.25">
      <c r="A798" s="299">
        <v>77</v>
      </c>
      <c r="B798" s="299" t="s">
        <v>592</v>
      </c>
      <c r="C798" s="338">
        <v>20</v>
      </c>
      <c r="D798" s="299" t="s">
        <v>857</v>
      </c>
      <c r="E798" s="299">
        <v>1</v>
      </c>
      <c r="F798" s="299">
        <v>1410</v>
      </c>
      <c r="G798" s="299"/>
      <c r="H798" s="299">
        <v>6997</v>
      </c>
      <c r="I798" s="299">
        <f t="shared" si="56"/>
        <v>1410</v>
      </c>
      <c r="J798" s="299">
        <v>39000</v>
      </c>
      <c r="K798" s="161">
        <v>0</v>
      </c>
      <c r="L798" s="299">
        <f t="shared" si="57"/>
        <v>40410</v>
      </c>
      <c r="M798" s="299" t="s">
        <v>40</v>
      </c>
      <c r="N798" s="297"/>
      <c r="O798" s="297"/>
      <c r="P798" s="297"/>
      <c r="Q798" s="297"/>
      <c r="R798" s="297"/>
    </row>
    <row r="799" spans="1:18" s="240" customFormat="1" x14ac:dyDescent="0.25">
      <c r="A799" s="299">
        <v>78</v>
      </c>
      <c r="B799" s="299" t="s">
        <v>579</v>
      </c>
      <c r="C799" s="338">
        <v>20</v>
      </c>
      <c r="D799" s="299" t="s">
        <v>858</v>
      </c>
      <c r="E799" s="299">
        <v>1</v>
      </c>
      <c r="F799" s="299">
        <v>1452</v>
      </c>
      <c r="G799" s="299"/>
      <c r="H799" s="299">
        <v>6998</v>
      </c>
      <c r="I799" s="299">
        <f t="shared" si="56"/>
        <v>1452</v>
      </c>
      <c r="J799" s="299">
        <v>62300</v>
      </c>
      <c r="K799" s="161">
        <v>0</v>
      </c>
      <c r="L799" s="299">
        <f t="shared" si="57"/>
        <v>63752</v>
      </c>
      <c r="M799" s="299" t="s">
        <v>40</v>
      </c>
      <c r="N799" s="297"/>
      <c r="O799" s="297"/>
      <c r="P799" s="297"/>
      <c r="Q799" s="297"/>
      <c r="R799" s="297"/>
    </row>
    <row r="800" spans="1:18" s="240" customFormat="1" x14ac:dyDescent="0.25">
      <c r="A800" s="299">
        <v>79</v>
      </c>
      <c r="B800" s="299" t="s">
        <v>580</v>
      </c>
      <c r="C800" s="338">
        <v>20</v>
      </c>
      <c r="D800" s="299" t="s">
        <v>858</v>
      </c>
      <c r="E800" s="299">
        <v>1</v>
      </c>
      <c r="F800" s="299">
        <v>1499</v>
      </c>
      <c r="G800" s="299"/>
      <c r="H800" s="299">
        <v>6999</v>
      </c>
      <c r="I800" s="299">
        <f t="shared" si="56"/>
        <v>1499</v>
      </c>
      <c r="J800" s="299">
        <v>56000</v>
      </c>
      <c r="K800" s="161">
        <v>0</v>
      </c>
      <c r="L800" s="299">
        <f t="shared" si="57"/>
        <v>57499</v>
      </c>
      <c r="M800" s="299" t="s">
        <v>40</v>
      </c>
      <c r="N800" s="297"/>
      <c r="O800" s="297"/>
      <c r="P800" s="297"/>
      <c r="Q800" s="297"/>
      <c r="R800" s="297"/>
    </row>
    <row r="801" spans="1:20" s="240" customFormat="1" x14ac:dyDescent="0.25">
      <c r="A801" s="299">
        <v>80</v>
      </c>
      <c r="B801" s="299" t="s">
        <v>582</v>
      </c>
      <c r="C801" s="338">
        <v>20</v>
      </c>
      <c r="D801" s="299" t="s">
        <v>858</v>
      </c>
      <c r="E801" s="299">
        <v>0</v>
      </c>
      <c r="F801" s="299">
        <v>1384</v>
      </c>
      <c r="G801" s="299"/>
      <c r="H801" s="299">
        <v>7000</v>
      </c>
      <c r="I801" s="299">
        <f t="shared" si="56"/>
        <v>0</v>
      </c>
      <c r="J801" s="299">
        <v>47880</v>
      </c>
      <c r="K801" s="161">
        <v>0</v>
      </c>
      <c r="L801" s="299">
        <f t="shared" si="57"/>
        <v>47880</v>
      </c>
      <c r="M801" s="299" t="s">
        <v>831</v>
      </c>
      <c r="N801" s="297"/>
      <c r="O801" s="297"/>
      <c r="P801" s="297"/>
      <c r="Q801" s="297"/>
      <c r="R801" s="297"/>
    </row>
    <row r="802" spans="1:20" s="240" customFormat="1" x14ac:dyDescent="0.25">
      <c r="A802" s="299">
        <v>81</v>
      </c>
      <c r="B802" s="299" t="s">
        <v>813</v>
      </c>
      <c r="C802" s="338">
        <v>20</v>
      </c>
      <c r="D802" s="299" t="s">
        <v>858</v>
      </c>
      <c r="E802" s="299">
        <v>1</v>
      </c>
      <c r="F802" s="299">
        <v>1172</v>
      </c>
      <c r="G802" s="299"/>
      <c r="H802" s="299">
        <v>7001</v>
      </c>
      <c r="I802" s="299">
        <f t="shared" si="56"/>
        <v>1172</v>
      </c>
      <c r="J802" s="299">
        <v>34000</v>
      </c>
      <c r="K802" s="161">
        <v>0</v>
      </c>
      <c r="L802" s="299">
        <f t="shared" si="57"/>
        <v>35172</v>
      </c>
      <c r="M802" s="299" t="s">
        <v>40</v>
      </c>
      <c r="N802" s="297"/>
      <c r="O802" s="297"/>
      <c r="P802" s="297"/>
      <c r="Q802" s="297"/>
      <c r="R802" s="297"/>
    </row>
    <row r="803" spans="1:20" s="240" customFormat="1" x14ac:dyDescent="0.25">
      <c r="A803" s="299">
        <v>82</v>
      </c>
      <c r="B803" s="299" t="s">
        <v>587</v>
      </c>
      <c r="C803" s="338">
        <v>20</v>
      </c>
      <c r="D803" s="299" t="s">
        <v>859</v>
      </c>
      <c r="E803" s="299">
        <v>2</v>
      </c>
      <c r="F803" s="299">
        <v>1275</v>
      </c>
      <c r="G803" s="299"/>
      <c r="H803" s="299">
        <v>7002</v>
      </c>
      <c r="I803" s="299">
        <f t="shared" si="56"/>
        <v>2550</v>
      </c>
      <c r="J803" s="299">
        <v>25000</v>
      </c>
      <c r="K803" s="161">
        <v>0</v>
      </c>
      <c r="L803" s="299">
        <f t="shared" si="57"/>
        <v>27550</v>
      </c>
      <c r="M803" s="299" t="s">
        <v>40</v>
      </c>
      <c r="N803" s="297"/>
      <c r="O803" s="297"/>
      <c r="P803" s="297"/>
      <c r="Q803" s="297"/>
      <c r="R803" s="297"/>
    </row>
    <row r="804" spans="1:20" s="240" customFormat="1" x14ac:dyDescent="0.25">
      <c r="A804" s="299">
        <v>83</v>
      </c>
      <c r="B804" s="299" t="s">
        <v>813</v>
      </c>
      <c r="C804" s="338">
        <v>20</v>
      </c>
      <c r="D804" s="299" t="s">
        <v>859</v>
      </c>
      <c r="E804" s="299">
        <v>1</v>
      </c>
      <c r="F804" s="299">
        <v>1270</v>
      </c>
      <c r="G804" s="299"/>
      <c r="H804" s="299">
        <v>7003</v>
      </c>
      <c r="I804" s="299">
        <f t="shared" si="56"/>
        <v>1270</v>
      </c>
      <c r="J804" s="299">
        <v>32580</v>
      </c>
      <c r="K804" s="161">
        <v>0</v>
      </c>
      <c r="L804" s="299">
        <f t="shared" si="57"/>
        <v>33850</v>
      </c>
      <c r="M804" s="299" t="s">
        <v>591</v>
      </c>
      <c r="N804" s="297"/>
      <c r="O804" s="297"/>
      <c r="P804" s="297"/>
      <c r="Q804" s="297"/>
      <c r="R804" s="297"/>
    </row>
    <row r="805" spans="1:20" s="240" customFormat="1" x14ac:dyDescent="0.25">
      <c r="A805" s="299">
        <v>84</v>
      </c>
      <c r="B805" s="299" t="s">
        <v>581</v>
      </c>
      <c r="C805" s="338">
        <v>20</v>
      </c>
      <c r="D805" s="299" t="s">
        <v>859</v>
      </c>
      <c r="E805" s="299">
        <v>1.5</v>
      </c>
      <c r="F805" s="299">
        <v>1668</v>
      </c>
      <c r="G805" s="299"/>
      <c r="H805" s="299">
        <v>7004</v>
      </c>
      <c r="I805" s="299">
        <f t="shared" si="56"/>
        <v>2502</v>
      </c>
      <c r="J805" s="299">
        <v>94000</v>
      </c>
      <c r="K805" s="161">
        <v>0</v>
      </c>
      <c r="L805" s="299">
        <f t="shared" si="57"/>
        <v>96502</v>
      </c>
      <c r="M805" s="299" t="s">
        <v>591</v>
      </c>
      <c r="N805" s="297"/>
      <c r="O805" s="297"/>
      <c r="P805" s="297"/>
      <c r="Q805" s="297"/>
      <c r="R805" s="297"/>
    </row>
    <row r="806" spans="1:20" s="240" customFormat="1" x14ac:dyDescent="0.25">
      <c r="A806" s="299">
        <v>85</v>
      </c>
      <c r="B806" s="299" t="s">
        <v>584</v>
      </c>
      <c r="C806" s="338">
        <v>20</v>
      </c>
      <c r="D806" s="299" t="s">
        <v>859</v>
      </c>
      <c r="E806" s="299">
        <v>2</v>
      </c>
      <c r="F806" s="299">
        <v>1259</v>
      </c>
      <c r="G806" s="299"/>
      <c r="H806" s="299">
        <v>7005</v>
      </c>
      <c r="I806" s="299">
        <f t="shared" si="56"/>
        <v>2518</v>
      </c>
      <c r="J806" s="299">
        <v>20280</v>
      </c>
      <c r="K806" s="161">
        <v>0</v>
      </c>
      <c r="L806" s="299">
        <f t="shared" si="57"/>
        <v>22798</v>
      </c>
      <c r="M806" s="299" t="s">
        <v>831</v>
      </c>
      <c r="N806" s="297"/>
      <c r="O806" s="297"/>
      <c r="P806" s="297"/>
      <c r="Q806" s="297"/>
      <c r="R806" s="297"/>
    </row>
    <row r="807" spans="1:20" s="240" customFormat="1" x14ac:dyDescent="0.25">
      <c r="A807" s="299">
        <v>86</v>
      </c>
      <c r="B807" s="299" t="s">
        <v>35</v>
      </c>
      <c r="C807" s="338">
        <v>15</v>
      </c>
      <c r="D807" s="299" t="s">
        <v>860</v>
      </c>
      <c r="E807" s="299">
        <v>1.5</v>
      </c>
      <c r="F807" s="299">
        <v>984</v>
      </c>
      <c r="G807" s="299"/>
      <c r="H807" s="299">
        <v>7009</v>
      </c>
      <c r="I807" s="299">
        <f t="shared" si="56"/>
        <v>1476</v>
      </c>
      <c r="J807" s="299">
        <v>10860</v>
      </c>
      <c r="K807" s="161">
        <v>0</v>
      </c>
      <c r="L807" s="299">
        <f t="shared" si="57"/>
        <v>12336</v>
      </c>
      <c r="M807" s="299" t="s">
        <v>602</v>
      </c>
      <c r="N807" s="297"/>
      <c r="O807" s="297"/>
      <c r="P807" s="297"/>
      <c r="Q807" s="297"/>
      <c r="R807" s="297"/>
    </row>
    <row r="808" spans="1:20" s="240" customFormat="1" x14ac:dyDescent="0.25">
      <c r="A808" s="299">
        <v>87</v>
      </c>
      <c r="B808" s="299" t="s">
        <v>19</v>
      </c>
      <c r="C808" s="338">
        <v>20</v>
      </c>
      <c r="D808" s="299" t="s">
        <v>860</v>
      </c>
      <c r="E808" s="299">
        <v>1</v>
      </c>
      <c r="F808" s="299">
        <v>1180</v>
      </c>
      <c r="G808" s="299"/>
      <c r="H808" s="299">
        <v>7010</v>
      </c>
      <c r="I808" s="299">
        <f t="shared" si="56"/>
        <v>1180</v>
      </c>
      <c r="J808" s="299">
        <v>34000</v>
      </c>
      <c r="K808" s="161">
        <v>0</v>
      </c>
      <c r="L808" s="299">
        <f t="shared" si="57"/>
        <v>35180</v>
      </c>
      <c r="M808" s="299" t="s">
        <v>40</v>
      </c>
      <c r="N808" s="297"/>
      <c r="O808" s="297"/>
      <c r="P808" s="297"/>
      <c r="Q808" s="297"/>
      <c r="R808" s="297"/>
    </row>
    <row r="809" spans="1:20" s="240" customFormat="1" x14ac:dyDescent="0.25">
      <c r="A809" s="299">
        <v>88</v>
      </c>
      <c r="B809" s="299" t="s">
        <v>21</v>
      </c>
      <c r="C809" s="338">
        <v>20</v>
      </c>
      <c r="D809" s="299" t="s">
        <v>860</v>
      </c>
      <c r="E809" s="299">
        <v>2.5</v>
      </c>
      <c r="F809" s="299">
        <v>1621</v>
      </c>
      <c r="G809" s="299"/>
      <c r="H809" s="299">
        <v>7012</v>
      </c>
      <c r="I809" s="299">
        <f t="shared" si="56"/>
        <v>4052.5</v>
      </c>
      <c r="J809" s="299">
        <v>67200</v>
      </c>
      <c r="K809" s="299">
        <v>3000</v>
      </c>
      <c r="L809" s="299">
        <f>I809+J809+K809</f>
        <v>74252.5</v>
      </c>
      <c r="M809" s="299" t="s">
        <v>829</v>
      </c>
      <c r="N809" s="297"/>
      <c r="O809" s="297"/>
      <c r="P809" s="297"/>
      <c r="Q809" s="297"/>
      <c r="R809" s="297"/>
    </row>
    <row r="810" spans="1:20" s="240" customFormat="1" x14ac:dyDescent="0.25">
      <c r="A810" s="371"/>
      <c r="B810" s="371"/>
      <c r="C810" s="322">
        <f>SUM(C722:C809)</f>
        <v>1664</v>
      </c>
      <c r="D810" s="321"/>
      <c r="E810" s="321"/>
      <c r="F810" s="321"/>
      <c r="G810" s="321"/>
      <c r="H810" s="321"/>
      <c r="I810" s="321"/>
      <c r="J810" s="321"/>
      <c r="K810" s="321"/>
      <c r="L810" s="321">
        <f>SUM(L722:L809)</f>
        <v>5034417.49</v>
      </c>
      <c r="M810" s="371"/>
      <c r="N810" s="297"/>
      <c r="O810" s="297"/>
      <c r="P810" s="297"/>
      <c r="Q810" s="297"/>
      <c r="R810" s="297"/>
    </row>
    <row r="811" spans="1:20" x14ac:dyDescent="0.25">
      <c r="A811" s="317"/>
      <c r="B811" s="317"/>
      <c r="C811" s="323"/>
      <c r="D811" s="325"/>
      <c r="E811" s="325"/>
      <c r="F811" s="325"/>
      <c r="G811" s="325"/>
      <c r="H811" s="325"/>
      <c r="I811" s="325"/>
      <c r="J811" s="325"/>
      <c r="K811" s="325"/>
      <c r="L811" s="325"/>
      <c r="M811" s="317"/>
    </row>
    <row r="812" spans="1:20" x14ac:dyDescent="0.25">
      <c r="B812" s="342">
        <v>42370</v>
      </c>
      <c r="L812" s="31" t="s">
        <v>884</v>
      </c>
      <c r="M812" s="341" t="s">
        <v>883</v>
      </c>
      <c r="N812" s="226"/>
      <c r="O812" s="226"/>
      <c r="P812" s="226"/>
      <c r="Q812" s="226"/>
      <c r="R812" s="297"/>
      <c r="S812" s="297"/>
      <c r="T812" s="241"/>
    </row>
    <row r="813" spans="1:20" ht="36.75" x14ac:dyDescent="0.25">
      <c r="A813" s="344" t="s">
        <v>798</v>
      </c>
      <c r="B813" s="345" t="s">
        <v>0</v>
      </c>
      <c r="C813" s="346" t="s">
        <v>426</v>
      </c>
      <c r="D813" s="347" t="s">
        <v>341</v>
      </c>
      <c r="E813" s="346" t="s">
        <v>345</v>
      </c>
      <c r="F813" s="346" t="s">
        <v>342</v>
      </c>
      <c r="G813" s="346" t="s">
        <v>348</v>
      </c>
      <c r="H813" s="348" t="s">
        <v>343</v>
      </c>
      <c r="I813" s="346" t="s">
        <v>272</v>
      </c>
      <c r="J813" s="346" t="s">
        <v>889</v>
      </c>
      <c r="K813" s="346" t="s">
        <v>598</v>
      </c>
      <c r="L813" s="346" t="s">
        <v>599</v>
      </c>
      <c r="M813" s="346" t="s">
        <v>6</v>
      </c>
      <c r="N813" s="346" t="s">
        <v>1324</v>
      </c>
      <c r="O813" s="286"/>
      <c r="P813" s="286"/>
      <c r="Q813" s="286"/>
      <c r="S813" s="241"/>
      <c r="T813" s="241"/>
    </row>
    <row r="814" spans="1:20" x14ac:dyDescent="0.25">
      <c r="A814" s="5">
        <v>1</v>
      </c>
      <c r="B814" s="349" t="s">
        <v>581</v>
      </c>
      <c r="C814" s="349">
        <v>20</v>
      </c>
      <c r="D814" s="12" t="s">
        <v>861</v>
      </c>
      <c r="E814" s="5">
        <v>1.5</v>
      </c>
      <c r="F814" s="349">
        <v>1360</v>
      </c>
      <c r="G814" s="360">
        <v>7004</v>
      </c>
      <c r="H814" s="349">
        <v>7054</v>
      </c>
      <c r="I814" s="5">
        <f>E814*F814</f>
        <v>2040</v>
      </c>
      <c r="J814" s="5">
        <v>94000</v>
      </c>
      <c r="K814" s="5">
        <v>0</v>
      </c>
      <c r="L814" s="5">
        <f>I814+J814+K814</f>
        <v>96040</v>
      </c>
      <c r="M814" s="349" t="s">
        <v>34</v>
      </c>
      <c r="N814" s="476" t="s">
        <v>1254</v>
      </c>
      <c r="O814" s="286"/>
      <c r="P814" s="286"/>
      <c r="Q814" s="286"/>
      <c r="S814" s="241"/>
      <c r="T814" s="241"/>
    </row>
    <row r="815" spans="1:20" x14ac:dyDescent="0.25">
      <c r="A815" s="5">
        <v>2</v>
      </c>
      <c r="B815" s="349" t="s">
        <v>590</v>
      </c>
      <c r="C815" s="349">
        <v>20</v>
      </c>
      <c r="D815" s="12" t="s">
        <v>861</v>
      </c>
      <c r="E815" s="5">
        <v>4</v>
      </c>
      <c r="F815" s="349">
        <v>1577</v>
      </c>
      <c r="G815" s="360">
        <v>6969</v>
      </c>
      <c r="H815" s="349">
        <v>7055</v>
      </c>
      <c r="I815" s="5">
        <f t="shared" ref="I815:I883" si="60">E815*F815</f>
        <v>6308</v>
      </c>
      <c r="J815" s="5">
        <v>66700</v>
      </c>
      <c r="K815" s="5">
        <v>0</v>
      </c>
      <c r="L815" s="5">
        <f t="shared" ref="L815:L878" si="61">I815+J815+K815</f>
        <v>73008</v>
      </c>
      <c r="M815" s="349" t="s">
        <v>34</v>
      </c>
      <c r="N815" s="476" t="s">
        <v>1255</v>
      </c>
      <c r="O815" s="286"/>
      <c r="P815" s="286"/>
      <c r="Q815" s="286"/>
      <c r="S815" s="241"/>
      <c r="T815" s="241"/>
    </row>
    <row r="816" spans="1:20" x14ac:dyDescent="0.25">
      <c r="A816" s="5">
        <v>3</v>
      </c>
      <c r="B816" s="349" t="s">
        <v>581</v>
      </c>
      <c r="C816" s="349">
        <v>20</v>
      </c>
      <c r="D816" s="12" t="s">
        <v>863</v>
      </c>
      <c r="E816" s="5">
        <v>1.5</v>
      </c>
      <c r="F816" s="349">
        <v>1360</v>
      </c>
      <c r="G816" s="360">
        <v>7001</v>
      </c>
      <c r="H816" s="349">
        <v>7056</v>
      </c>
      <c r="I816" s="5">
        <f t="shared" si="60"/>
        <v>2040</v>
      </c>
      <c r="J816" s="5">
        <v>94000</v>
      </c>
      <c r="K816" s="5">
        <v>0</v>
      </c>
      <c r="L816" s="5">
        <f t="shared" si="61"/>
        <v>96040</v>
      </c>
      <c r="M816" s="349" t="s">
        <v>862</v>
      </c>
      <c r="N816" s="476" t="s">
        <v>1256</v>
      </c>
      <c r="O816" s="286"/>
      <c r="P816" s="286"/>
      <c r="Q816" s="286"/>
      <c r="S816" s="241"/>
      <c r="T816" s="241"/>
    </row>
    <row r="817" spans="1:20" x14ac:dyDescent="0.25">
      <c r="A817" s="5">
        <v>4</v>
      </c>
      <c r="B817" s="349" t="s">
        <v>813</v>
      </c>
      <c r="C817" s="349">
        <v>20</v>
      </c>
      <c r="D817" s="12" t="s">
        <v>869</v>
      </c>
      <c r="E817" s="5">
        <v>1</v>
      </c>
      <c r="F817" s="349">
        <v>1283</v>
      </c>
      <c r="G817" s="360">
        <v>6968</v>
      </c>
      <c r="H817" s="349">
        <v>7057</v>
      </c>
      <c r="I817" s="5">
        <f t="shared" si="60"/>
        <v>1283</v>
      </c>
      <c r="J817" s="5">
        <v>26000</v>
      </c>
      <c r="K817" s="5">
        <v>0</v>
      </c>
      <c r="L817" s="5">
        <f t="shared" si="61"/>
        <v>27283</v>
      </c>
      <c r="M817" s="349" t="s">
        <v>34</v>
      </c>
      <c r="N817" s="476" t="s">
        <v>1257</v>
      </c>
      <c r="O817" s="286"/>
      <c r="P817" s="286"/>
      <c r="Q817" s="286"/>
      <c r="S817" s="241"/>
      <c r="T817" s="241"/>
    </row>
    <row r="818" spans="1:20" x14ac:dyDescent="0.25">
      <c r="A818" s="5">
        <v>5</v>
      </c>
      <c r="B818" s="349" t="s">
        <v>588</v>
      </c>
      <c r="C818" s="349">
        <v>20</v>
      </c>
      <c r="D818" s="12" t="s">
        <v>869</v>
      </c>
      <c r="E818" s="5">
        <v>3</v>
      </c>
      <c r="F818" s="350">
        <v>1437</v>
      </c>
      <c r="G818" s="360">
        <v>6990</v>
      </c>
      <c r="H818" s="349">
        <v>7058</v>
      </c>
      <c r="I818" s="5">
        <f t="shared" si="60"/>
        <v>4311</v>
      </c>
      <c r="J818" s="5">
        <v>49300</v>
      </c>
      <c r="K818" s="5">
        <v>0</v>
      </c>
      <c r="L818" s="5">
        <f t="shared" si="61"/>
        <v>53611</v>
      </c>
      <c r="M818" s="349" t="s">
        <v>864</v>
      </c>
      <c r="N818" s="476" t="s">
        <v>1258</v>
      </c>
      <c r="O818" s="286"/>
      <c r="P818" s="286"/>
      <c r="Q818" s="286"/>
      <c r="S818" s="241"/>
      <c r="T818" s="241"/>
    </row>
    <row r="819" spans="1:20" x14ac:dyDescent="0.25">
      <c r="A819" s="5">
        <v>6</v>
      </c>
      <c r="B819" s="349" t="s">
        <v>581</v>
      </c>
      <c r="C819" s="349">
        <v>20</v>
      </c>
      <c r="D819" s="12" t="s">
        <v>869</v>
      </c>
      <c r="E819" s="5">
        <v>1.5</v>
      </c>
      <c r="F819" s="349">
        <v>1360</v>
      </c>
      <c r="G819" s="360">
        <v>7005</v>
      </c>
      <c r="H819" s="349">
        <v>7059</v>
      </c>
      <c r="I819" s="5">
        <f t="shared" si="60"/>
        <v>2040</v>
      </c>
      <c r="J819" s="5">
        <v>94000</v>
      </c>
      <c r="K819" s="5">
        <v>0</v>
      </c>
      <c r="L819" s="5">
        <f t="shared" si="61"/>
        <v>96040</v>
      </c>
      <c r="M819" s="349" t="s">
        <v>34</v>
      </c>
      <c r="N819" s="476" t="s">
        <v>1259</v>
      </c>
      <c r="S819" s="241"/>
      <c r="T819" s="241"/>
    </row>
    <row r="820" spans="1:20" x14ac:dyDescent="0.25">
      <c r="A820" s="5">
        <v>7</v>
      </c>
      <c r="B820" s="349" t="s">
        <v>821</v>
      </c>
      <c r="C820" s="349">
        <v>20</v>
      </c>
      <c r="D820" s="12" t="s">
        <v>865</v>
      </c>
      <c r="E820" s="5">
        <v>2</v>
      </c>
      <c r="F820" s="350">
        <v>1430</v>
      </c>
      <c r="G820" s="44">
        <v>6970</v>
      </c>
      <c r="H820" s="349">
        <v>7060</v>
      </c>
      <c r="I820" s="5">
        <f t="shared" si="60"/>
        <v>2860</v>
      </c>
      <c r="J820" s="5">
        <v>38080</v>
      </c>
      <c r="K820" s="5">
        <v>0</v>
      </c>
      <c r="L820" s="5">
        <f t="shared" si="61"/>
        <v>40940</v>
      </c>
      <c r="M820" s="349" t="s">
        <v>34</v>
      </c>
      <c r="N820" s="476" t="s">
        <v>1260</v>
      </c>
      <c r="S820" s="241"/>
      <c r="T820" s="241"/>
    </row>
    <row r="821" spans="1:20" x14ac:dyDescent="0.25">
      <c r="A821" s="5">
        <v>8</v>
      </c>
      <c r="B821" s="349" t="s">
        <v>581</v>
      </c>
      <c r="C821" s="349">
        <v>20</v>
      </c>
      <c r="D821" s="12" t="s">
        <v>865</v>
      </c>
      <c r="E821" s="5">
        <v>1.5</v>
      </c>
      <c r="F821" s="349">
        <v>1383</v>
      </c>
      <c r="G821" s="44">
        <v>7006</v>
      </c>
      <c r="H821" s="349">
        <v>7061</v>
      </c>
      <c r="I821" s="5">
        <f t="shared" si="60"/>
        <v>2074.5</v>
      </c>
      <c r="J821" s="5">
        <v>94000</v>
      </c>
      <c r="K821" s="5">
        <v>0</v>
      </c>
      <c r="L821" s="5">
        <f t="shared" si="61"/>
        <v>96074.5</v>
      </c>
      <c r="M821" s="349" t="s">
        <v>34</v>
      </c>
      <c r="N821" s="476" t="s">
        <v>1261</v>
      </c>
    </row>
    <row r="822" spans="1:20" x14ac:dyDescent="0.25">
      <c r="A822" s="5">
        <v>9</v>
      </c>
      <c r="B822" s="349" t="s">
        <v>866</v>
      </c>
      <c r="C822" s="349">
        <v>20</v>
      </c>
      <c r="D822" s="12" t="s">
        <v>865</v>
      </c>
      <c r="E822" s="5">
        <v>3.5</v>
      </c>
      <c r="F822" s="349">
        <v>1334</v>
      </c>
      <c r="G822" s="44">
        <v>6991</v>
      </c>
      <c r="H822" s="349">
        <v>7062</v>
      </c>
      <c r="I822" s="5">
        <f t="shared" si="60"/>
        <v>4669</v>
      </c>
      <c r="J822" s="5">
        <v>57800</v>
      </c>
      <c r="K822" s="5">
        <v>0</v>
      </c>
      <c r="L822" s="5">
        <f t="shared" si="61"/>
        <v>62469</v>
      </c>
      <c r="M822" s="349" t="s">
        <v>864</v>
      </c>
      <c r="N822" s="476" t="s">
        <v>1262</v>
      </c>
    </row>
    <row r="823" spans="1:20" x14ac:dyDescent="0.25">
      <c r="A823" s="5">
        <v>10</v>
      </c>
      <c r="B823" s="349" t="s">
        <v>589</v>
      </c>
      <c r="C823" s="349">
        <v>15</v>
      </c>
      <c r="D823" s="12" t="s">
        <v>865</v>
      </c>
      <c r="E823" s="5">
        <v>1</v>
      </c>
      <c r="F823" s="349">
        <v>963</v>
      </c>
      <c r="G823" s="44">
        <v>6992</v>
      </c>
      <c r="H823" s="349">
        <v>7063</v>
      </c>
      <c r="I823" s="5">
        <f t="shared" si="60"/>
        <v>963</v>
      </c>
      <c r="J823" s="5">
        <v>10500</v>
      </c>
      <c r="K823" s="5">
        <v>0</v>
      </c>
      <c r="L823" s="5">
        <f t="shared" si="61"/>
        <v>11463</v>
      </c>
      <c r="M823" s="349" t="s">
        <v>864</v>
      </c>
      <c r="N823" s="476" t="s">
        <v>1263</v>
      </c>
    </row>
    <row r="824" spans="1:20" x14ac:dyDescent="0.25">
      <c r="A824" s="5">
        <v>11</v>
      </c>
      <c r="B824" s="349" t="s">
        <v>582</v>
      </c>
      <c r="C824" s="349">
        <v>20</v>
      </c>
      <c r="D824" s="12" t="s">
        <v>865</v>
      </c>
      <c r="E824" s="5">
        <v>0</v>
      </c>
      <c r="F824" s="349">
        <v>1436</v>
      </c>
      <c r="G824" s="44">
        <v>6971</v>
      </c>
      <c r="H824" s="349">
        <v>7064</v>
      </c>
      <c r="I824" s="5">
        <f t="shared" si="60"/>
        <v>0</v>
      </c>
      <c r="J824" s="5">
        <v>41800</v>
      </c>
      <c r="K824" s="5">
        <v>0</v>
      </c>
      <c r="L824" s="5">
        <f t="shared" si="61"/>
        <v>41800</v>
      </c>
      <c r="M824" s="349" t="s">
        <v>34</v>
      </c>
      <c r="N824" s="476" t="s">
        <v>1264</v>
      </c>
    </row>
    <row r="825" spans="1:20" x14ac:dyDescent="0.25">
      <c r="A825" s="5">
        <v>12</v>
      </c>
      <c r="B825" s="349" t="s">
        <v>813</v>
      </c>
      <c r="C825" s="349">
        <v>20</v>
      </c>
      <c r="D825" s="12" t="s">
        <v>865</v>
      </c>
      <c r="E825" s="5">
        <v>1</v>
      </c>
      <c r="F825" s="349">
        <v>1239</v>
      </c>
      <c r="G825" s="44">
        <v>6972</v>
      </c>
      <c r="H825" s="349">
        <v>7065</v>
      </c>
      <c r="I825" s="5">
        <f t="shared" si="60"/>
        <v>1239</v>
      </c>
      <c r="J825" s="5">
        <v>26000</v>
      </c>
      <c r="K825" s="5">
        <v>0</v>
      </c>
      <c r="L825" s="5">
        <f t="shared" si="61"/>
        <v>27239</v>
      </c>
      <c r="M825" s="349" t="s">
        <v>34</v>
      </c>
      <c r="N825" s="476" t="s">
        <v>1265</v>
      </c>
    </row>
    <row r="826" spans="1:20" x14ac:dyDescent="0.25">
      <c r="A826" s="5">
        <v>13</v>
      </c>
      <c r="B826" s="349" t="s">
        <v>579</v>
      </c>
      <c r="C826" s="349">
        <v>20</v>
      </c>
      <c r="D826" s="12" t="s">
        <v>865</v>
      </c>
      <c r="E826" s="5">
        <v>1</v>
      </c>
      <c r="F826" s="349">
        <v>1261</v>
      </c>
      <c r="G826" s="44">
        <v>6993</v>
      </c>
      <c r="H826" s="349">
        <v>7066</v>
      </c>
      <c r="I826" s="5">
        <f t="shared" si="60"/>
        <v>1261</v>
      </c>
      <c r="J826" s="5">
        <v>48400</v>
      </c>
      <c r="K826" s="5">
        <v>0</v>
      </c>
      <c r="L826" s="5">
        <f t="shared" si="61"/>
        <v>49661</v>
      </c>
      <c r="M826" s="349" t="s">
        <v>864</v>
      </c>
      <c r="N826" s="476" t="s">
        <v>1266</v>
      </c>
    </row>
    <row r="827" spans="1:20" x14ac:dyDescent="0.25">
      <c r="A827" s="5">
        <v>14</v>
      </c>
      <c r="B827" s="349" t="s">
        <v>839</v>
      </c>
      <c r="C827" s="349">
        <v>15</v>
      </c>
      <c r="D827" s="12" t="s">
        <v>865</v>
      </c>
      <c r="E827" s="5">
        <v>1.75</v>
      </c>
      <c r="F827" s="349">
        <v>919</v>
      </c>
      <c r="G827" s="44">
        <v>6994</v>
      </c>
      <c r="H827" s="349">
        <v>7067</v>
      </c>
      <c r="I827" s="5">
        <f t="shared" si="60"/>
        <v>1608.25</v>
      </c>
      <c r="J827" s="5">
        <v>34500</v>
      </c>
      <c r="K827" s="5">
        <v>0</v>
      </c>
      <c r="L827" s="5">
        <f t="shared" si="61"/>
        <v>36108.25</v>
      </c>
      <c r="M827" s="349" t="s">
        <v>864</v>
      </c>
      <c r="N827" s="476" t="s">
        <v>1267</v>
      </c>
    </row>
    <row r="828" spans="1:20" x14ac:dyDescent="0.25">
      <c r="A828" s="5">
        <v>15</v>
      </c>
      <c r="B828" s="349" t="s">
        <v>851</v>
      </c>
      <c r="C828" s="349">
        <v>20</v>
      </c>
      <c r="D828" s="12" t="s">
        <v>867</v>
      </c>
      <c r="E828" s="5">
        <v>4</v>
      </c>
      <c r="F828" s="349">
        <v>1351</v>
      </c>
      <c r="G828" s="44">
        <v>6973</v>
      </c>
      <c r="H828" s="349">
        <v>7068</v>
      </c>
      <c r="I828" s="5">
        <f t="shared" si="60"/>
        <v>5404</v>
      </c>
      <c r="J828" s="5">
        <v>76400</v>
      </c>
      <c r="K828" s="5">
        <v>0</v>
      </c>
      <c r="L828" s="5">
        <f t="shared" si="61"/>
        <v>81804</v>
      </c>
      <c r="M828" s="349" t="s">
        <v>34</v>
      </c>
      <c r="N828" s="476" t="s">
        <v>1268</v>
      </c>
    </row>
    <row r="829" spans="1:20" x14ac:dyDescent="0.25">
      <c r="A829" s="5">
        <v>16</v>
      </c>
      <c r="B829" s="349" t="s">
        <v>592</v>
      </c>
      <c r="C829" s="349">
        <v>20</v>
      </c>
      <c r="D829" s="12" t="s">
        <v>867</v>
      </c>
      <c r="E829" s="5">
        <v>1</v>
      </c>
      <c r="F829" s="349">
        <v>1277</v>
      </c>
      <c r="G829" s="44">
        <v>6974</v>
      </c>
      <c r="H829" s="349">
        <v>7069</v>
      </c>
      <c r="I829" s="5">
        <f t="shared" si="60"/>
        <v>1277</v>
      </c>
      <c r="J829" s="5">
        <v>29880</v>
      </c>
      <c r="K829" s="5">
        <v>0</v>
      </c>
      <c r="L829" s="5">
        <f t="shared" si="61"/>
        <v>31157</v>
      </c>
      <c r="M829" s="349" t="s">
        <v>34</v>
      </c>
      <c r="N829" s="476" t="s">
        <v>1269</v>
      </c>
    </row>
    <row r="830" spans="1:20" x14ac:dyDescent="0.25">
      <c r="A830" s="5">
        <v>17</v>
      </c>
      <c r="B830" s="349" t="s">
        <v>580</v>
      </c>
      <c r="C830" s="349">
        <v>20</v>
      </c>
      <c r="D830" s="12" t="s">
        <v>507</v>
      </c>
      <c r="E830" s="5">
        <v>1</v>
      </c>
      <c r="F830" s="349">
        <v>1413</v>
      </c>
      <c r="G830" s="44">
        <v>6995</v>
      </c>
      <c r="H830" s="349">
        <v>7070</v>
      </c>
      <c r="I830" s="5">
        <f t="shared" si="60"/>
        <v>1413</v>
      </c>
      <c r="J830" s="5">
        <v>39000</v>
      </c>
      <c r="K830" s="5">
        <v>0</v>
      </c>
      <c r="L830" s="5">
        <f t="shared" si="61"/>
        <v>40413</v>
      </c>
      <c r="M830" s="349" t="s">
        <v>864</v>
      </c>
      <c r="N830" s="476" t="s">
        <v>1270</v>
      </c>
    </row>
    <row r="831" spans="1:20" x14ac:dyDescent="0.25">
      <c r="A831" s="5">
        <v>18</v>
      </c>
      <c r="B831" s="349" t="s">
        <v>833</v>
      </c>
      <c r="C831" s="349">
        <v>20</v>
      </c>
      <c r="D831" s="12" t="s">
        <v>867</v>
      </c>
      <c r="E831" s="5">
        <v>1.7</v>
      </c>
      <c r="F831" s="349">
        <v>1374</v>
      </c>
      <c r="G831" s="44">
        <v>6975</v>
      </c>
      <c r="H831" s="349">
        <v>7071</v>
      </c>
      <c r="I831" s="5">
        <f t="shared" si="60"/>
        <v>2335.7999999999997</v>
      </c>
      <c r="J831" s="5">
        <v>51400</v>
      </c>
      <c r="K831" s="5">
        <v>0</v>
      </c>
      <c r="L831" s="5" t="s">
        <v>888</v>
      </c>
      <c r="M831" s="349" t="s">
        <v>34</v>
      </c>
      <c r="N831" s="476" t="s">
        <v>1271</v>
      </c>
    </row>
    <row r="832" spans="1:20" x14ac:dyDescent="0.25">
      <c r="A832" s="5">
        <v>19</v>
      </c>
      <c r="B832" s="349" t="s">
        <v>585</v>
      </c>
      <c r="C832" s="349">
        <v>20</v>
      </c>
      <c r="D832" s="12" t="s">
        <v>867</v>
      </c>
      <c r="E832" s="5">
        <v>2.5</v>
      </c>
      <c r="F832" s="349">
        <v>1527</v>
      </c>
      <c r="G832" s="44">
        <v>6976</v>
      </c>
      <c r="H832" s="349">
        <v>7072</v>
      </c>
      <c r="I832" s="5">
        <f t="shared" si="60"/>
        <v>3817.5</v>
      </c>
      <c r="J832" s="5">
        <v>56800</v>
      </c>
      <c r="K832" s="5">
        <v>3000</v>
      </c>
      <c r="L832" s="5">
        <f t="shared" si="61"/>
        <v>63617.5</v>
      </c>
      <c r="M832" s="349" t="s">
        <v>34</v>
      </c>
      <c r="N832" s="476" t="s">
        <v>1272</v>
      </c>
    </row>
    <row r="833" spans="1:14" x14ac:dyDescent="0.25">
      <c r="A833" s="5">
        <v>20</v>
      </c>
      <c r="B833" s="349" t="s">
        <v>582</v>
      </c>
      <c r="C833" s="349">
        <v>20</v>
      </c>
      <c r="D833" s="12" t="s">
        <v>867</v>
      </c>
      <c r="E833" s="5">
        <v>0</v>
      </c>
      <c r="F833" s="349">
        <v>1348</v>
      </c>
      <c r="G833" s="44">
        <v>6977</v>
      </c>
      <c r="H833" s="349">
        <v>7073</v>
      </c>
      <c r="I833" s="5">
        <f t="shared" si="60"/>
        <v>0</v>
      </c>
      <c r="J833" s="5">
        <v>41800</v>
      </c>
      <c r="K833" s="5">
        <v>0</v>
      </c>
      <c r="L833" s="5">
        <f t="shared" si="61"/>
        <v>41800</v>
      </c>
      <c r="M833" s="349" t="s">
        <v>34</v>
      </c>
      <c r="N833" s="476" t="s">
        <v>1273</v>
      </c>
    </row>
    <row r="834" spans="1:14" x14ac:dyDescent="0.25">
      <c r="A834" s="5">
        <v>21</v>
      </c>
      <c r="B834" s="349" t="s">
        <v>579</v>
      </c>
      <c r="C834" s="349">
        <v>20</v>
      </c>
      <c r="D834" s="12" t="s">
        <v>868</v>
      </c>
      <c r="E834" s="5">
        <v>1</v>
      </c>
      <c r="F834" s="349">
        <v>1229</v>
      </c>
      <c r="G834" s="44">
        <v>6996</v>
      </c>
      <c r="H834" s="349">
        <v>7074</v>
      </c>
      <c r="I834" s="5">
        <f t="shared" si="60"/>
        <v>1229</v>
      </c>
      <c r="J834" s="5">
        <v>48400</v>
      </c>
      <c r="K834" s="5">
        <v>0</v>
      </c>
      <c r="L834" s="5">
        <f t="shared" si="61"/>
        <v>49629</v>
      </c>
      <c r="M834" s="349" t="s">
        <v>864</v>
      </c>
      <c r="N834" s="476" t="s">
        <v>1274</v>
      </c>
    </row>
    <row r="835" spans="1:14" x14ac:dyDescent="0.25">
      <c r="A835" s="5">
        <v>22</v>
      </c>
      <c r="B835" s="349" t="s">
        <v>821</v>
      </c>
      <c r="C835" s="349">
        <v>20</v>
      </c>
      <c r="D835" s="12" t="s">
        <v>868</v>
      </c>
      <c r="E835" s="5">
        <v>2</v>
      </c>
      <c r="F835" s="349">
        <v>1360</v>
      </c>
      <c r="G835" s="44">
        <v>6978</v>
      </c>
      <c r="H835" s="349">
        <v>7075</v>
      </c>
      <c r="I835" s="5">
        <f t="shared" si="60"/>
        <v>2720</v>
      </c>
      <c r="J835" s="5">
        <v>38080</v>
      </c>
      <c r="K835" s="5">
        <v>0</v>
      </c>
      <c r="L835" s="5">
        <f t="shared" si="61"/>
        <v>40800</v>
      </c>
      <c r="M835" s="349" t="s">
        <v>34</v>
      </c>
      <c r="N835" s="476" t="s">
        <v>1275</v>
      </c>
    </row>
    <row r="836" spans="1:14" x14ac:dyDescent="0.25">
      <c r="A836" s="5">
        <v>23</v>
      </c>
      <c r="B836" s="349" t="s">
        <v>581</v>
      </c>
      <c r="C836" s="349">
        <v>20</v>
      </c>
      <c r="D836" s="12" t="s">
        <v>868</v>
      </c>
      <c r="E836" s="5">
        <v>1.5</v>
      </c>
      <c r="F836" s="349">
        <v>1360</v>
      </c>
      <c r="G836" s="44">
        <v>7002</v>
      </c>
      <c r="H836" s="349">
        <v>7076</v>
      </c>
      <c r="I836" s="5">
        <f t="shared" si="60"/>
        <v>2040</v>
      </c>
      <c r="J836" s="5">
        <v>92000</v>
      </c>
      <c r="K836" s="5">
        <v>0</v>
      </c>
      <c r="L836" s="5">
        <f t="shared" si="61"/>
        <v>94040</v>
      </c>
      <c r="M836" s="349" t="s">
        <v>862</v>
      </c>
      <c r="N836" s="476" t="s">
        <v>1276</v>
      </c>
    </row>
    <row r="837" spans="1:14" x14ac:dyDescent="0.25">
      <c r="A837" s="5">
        <v>24</v>
      </c>
      <c r="B837" s="349" t="s">
        <v>581</v>
      </c>
      <c r="C837" s="349">
        <v>20</v>
      </c>
      <c r="D837" s="12" t="s">
        <v>868</v>
      </c>
      <c r="E837" s="5">
        <v>1.5</v>
      </c>
      <c r="F837" s="349">
        <v>1368</v>
      </c>
      <c r="G837" s="44">
        <v>7003</v>
      </c>
      <c r="H837" s="349">
        <v>7077</v>
      </c>
      <c r="I837" s="5">
        <f t="shared" si="60"/>
        <v>2052</v>
      </c>
      <c r="J837" s="5">
        <v>92000</v>
      </c>
      <c r="K837" s="5">
        <v>0</v>
      </c>
      <c r="L837" s="5">
        <f t="shared" si="61"/>
        <v>94052</v>
      </c>
      <c r="M837" s="349" t="s">
        <v>862</v>
      </c>
      <c r="N837" s="476" t="s">
        <v>1277</v>
      </c>
    </row>
    <row r="838" spans="1:14" x14ac:dyDescent="0.25">
      <c r="A838" s="5">
        <v>25</v>
      </c>
      <c r="B838" s="349" t="s">
        <v>590</v>
      </c>
      <c r="C838" s="349">
        <v>20</v>
      </c>
      <c r="D838" s="12" t="s">
        <v>868</v>
      </c>
      <c r="E838" s="5">
        <v>4</v>
      </c>
      <c r="F838" s="349">
        <v>1450</v>
      </c>
      <c r="G838" s="44">
        <v>6997</v>
      </c>
      <c r="H838" s="349">
        <v>7078</v>
      </c>
      <c r="I838" s="5">
        <f t="shared" si="60"/>
        <v>5800</v>
      </c>
      <c r="J838" s="5">
        <v>66720</v>
      </c>
      <c r="K838" s="5">
        <v>0</v>
      </c>
      <c r="L838" s="5">
        <f t="shared" si="61"/>
        <v>72520</v>
      </c>
      <c r="M838" s="349" t="s">
        <v>864</v>
      </c>
      <c r="N838" s="503" t="s">
        <v>1278</v>
      </c>
    </row>
    <row r="839" spans="1:14" x14ac:dyDescent="0.25">
      <c r="A839" s="5">
        <v>26</v>
      </c>
      <c r="B839" s="349" t="s">
        <v>593</v>
      </c>
      <c r="C839" s="349">
        <v>15</v>
      </c>
      <c r="D839" s="12" t="s">
        <v>870</v>
      </c>
      <c r="E839" s="5">
        <v>1.5</v>
      </c>
      <c r="F839" s="349">
        <v>922</v>
      </c>
      <c r="G839" s="44">
        <v>6998</v>
      </c>
      <c r="H839" s="349">
        <v>7079</v>
      </c>
      <c r="I839" s="5">
        <f t="shared" si="60"/>
        <v>1383</v>
      </c>
      <c r="J839" s="5">
        <v>10365</v>
      </c>
      <c r="K839" s="5">
        <v>2600</v>
      </c>
      <c r="L839" s="5">
        <f t="shared" si="61"/>
        <v>14348</v>
      </c>
      <c r="M839" s="349" t="s">
        <v>864</v>
      </c>
      <c r="N839" s="476" t="s">
        <v>1279</v>
      </c>
    </row>
    <row r="840" spans="1:14" x14ac:dyDescent="0.25">
      <c r="A840" s="5">
        <v>27</v>
      </c>
      <c r="B840" s="349" t="s">
        <v>582</v>
      </c>
      <c r="C840" s="349">
        <v>20</v>
      </c>
      <c r="D840" s="12" t="s">
        <v>870</v>
      </c>
      <c r="E840" s="5">
        <v>0</v>
      </c>
      <c r="F840" s="349">
        <v>1390</v>
      </c>
      <c r="G840" s="44">
        <v>6979</v>
      </c>
      <c r="H840" s="349">
        <v>7080</v>
      </c>
      <c r="I840" s="5">
        <f t="shared" si="60"/>
        <v>0</v>
      </c>
      <c r="J840" s="5">
        <v>41800</v>
      </c>
      <c r="K840" s="5">
        <v>0</v>
      </c>
      <c r="L840" s="5">
        <f t="shared" si="61"/>
        <v>41800</v>
      </c>
      <c r="M840" s="349" t="s">
        <v>34</v>
      </c>
      <c r="N840" s="476" t="s">
        <v>1280</v>
      </c>
    </row>
    <row r="841" spans="1:14" x14ac:dyDescent="0.25">
      <c r="A841" s="5">
        <v>28</v>
      </c>
      <c r="B841" s="349" t="s">
        <v>583</v>
      </c>
      <c r="C841" s="349">
        <v>20</v>
      </c>
      <c r="D841" s="12" t="s">
        <v>871</v>
      </c>
      <c r="E841" s="5">
        <v>6.86</v>
      </c>
      <c r="F841" s="349">
        <v>1357</v>
      </c>
      <c r="G841" s="44">
        <v>6980</v>
      </c>
      <c r="H841" s="349">
        <v>7081</v>
      </c>
      <c r="I841" s="5">
        <f t="shared" si="60"/>
        <v>9309.02</v>
      </c>
      <c r="J841" s="5">
        <v>103200</v>
      </c>
      <c r="K841" s="5">
        <v>0</v>
      </c>
      <c r="L841" s="5">
        <f t="shared" si="61"/>
        <v>112509.02</v>
      </c>
      <c r="M841" s="349" t="s">
        <v>34</v>
      </c>
      <c r="N841" s="476" t="s">
        <v>1281</v>
      </c>
    </row>
    <row r="842" spans="1:14" x14ac:dyDescent="0.25">
      <c r="A842" s="5">
        <v>29</v>
      </c>
      <c r="B842" s="349" t="s">
        <v>836</v>
      </c>
      <c r="C842" s="349">
        <v>15</v>
      </c>
      <c r="D842" s="12" t="s">
        <v>871</v>
      </c>
      <c r="E842" s="5">
        <v>1.5</v>
      </c>
      <c r="F842" s="349">
        <v>994</v>
      </c>
      <c r="G842" s="44">
        <v>6999</v>
      </c>
      <c r="H842" s="349">
        <v>7082</v>
      </c>
      <c r="I842" s="5">
        <f t="shared" si="60"/>
        <v>1491</v>
      </c>
      <c r="J842" s="5">
        <v>11670</v>
      </c>
      <c r="K842" s="5">
        <v>0</v>
      </c>
      <c r="L842" s="5">
        <f t="shared" si="61"/>
        <v>13161</v>
      </c>
      <c r="M842" s="349" t="s">
        <v>864</v>
      </c>
      <c r="N842" s="476" t="s">
        <v>1282</v>
      </c>
    </row>
    <row r="843" spans="1:14" x14ac:dyDescent="0.25">
      <c r="A843" s="5">
        <v>30</v>
      </c>
      <c r="B843" s="349" t="s">
        <v>588</v>
      </c>
      <c r="C843" s="349">
        <v>20</v>
      </c>
      <c r="D843" s="12" t="s">
        <v>871</v>
      </c>
      <c r="E843" s="5">
        <v>3</v>
      </c>
      <c r="F843" s="349">
        <v>1369</v>
      </c>
      <c r="G843" s="44">
        <v>6981</v>
      </c>
      <c r="H843" s="349">
        <v>7083</v>
      </c>
      <c r="I843" s="5">
        <f t="shared" si="60"/>
        <v>4107</v>
      </c>
      <c r="J843" s="5">
        <v>49300</v>
      </c>
      <c r="K843" s="5">
        <v>0</v>
      </c>
      <c r="L843" s="5">
        <f t="shared" si="61"/>
        <v>53407</v>
      </c>
      <c r="M843" s="349" t="s">
        <v>34</v>
      </c>
      <c r="N843" s="476" t="s">
        <v>1283</v>
      </c>
    </row>
    <row r="844" spans="1:14" x14ac:dyDescent="0.25">
      <c r="A844" s="5">
        <v>31</v>
      </c>
      <c r="B844" s="349" t="s">
        <v>813</v>
      </c>
      <c r="C844" s="349">
        <v>20</v>
      </c>
      <c r="D844" s="12" t="s">
        <v>871</v>
      </c>
      <c r="E844" s="5">
        <v>1</v>
      </c>
      <c r="F844" s="349">
        <v>1246</v>
      </c>
      <c r="G844" s="44">
        <v>7000</v>
      </c>
      <c r="H844" s="349">
        <v>7084</v>
      </c>
      <c r="I844" s="5">
        <f t="shared" si="60"/>
        <v>1246</v>
      </c>
      <c r="J844" s="5">
        <v>26700</v>
      </c>
      <c r="K844" s="5">
        <v>0</v>
      </c>
      <c r="L844" s="5">
        <f t="shared" si="61"/>
        <v>27946</v>
      </c>
      <c r="M844" s="349" t="s">
        <v>864</v>
      </c>
      <c r="N844" s="476" t="s">
        <v>1284</v>
      </c>
    </row>
    <row r="845" spans="1:14" x14ac:dyDescent="0.25">
      <c r="A845" s="5">
        <v>32</v>
      </c>
      <c r="B845" s="349" t="s">
        <v>582</v>
      </c>
      <c r="C845" s="349">
        <v>20</v>
      </c>
      <c r="D845" s="12" t="s">
        <v>872</v>
      </c>
      <c r="E845" s="5">
        <v>0</v>
      </c>
      <c r="F845" s="349">
        <v>1357</v>
      </c>
      <c r="G845" s="360">
        <v>7007</v>
      </c>
      <c r="H845" s="349">
        <v>7085</v>
      </c>
      <c r="I845" s="5">
        <f t="shared" si="60"/>
        <v>0</v>
      </c>
      <c r="J845" s="5">
        <v>41800</v>
      </c>
      <c r="K845" s="5">
        <v>0</v>
      </c>
      <c r="L845" s="5">
        <f t="shared" si="61"/>
        <v>41800</v>
      </c>
      <c r="M845" s="349" t="s">
        <v>34</v>
      </c>
      <c r="N845" s="476" t="s">
        <v>1285</v>
      </c>
    </row>
    <row r="846" spans="1:14" x14ac:dyDescent="0.25">
      <c r="A846" s="5">
        <v>33</v>
      </c>
      <c r="B846" s="349" t="s">
        <v>592</v>
      </c>
      <c r="C846" s="349">
        <v>20</v>
      </c>
      <c r="D846" s="12" t="s">
        <v>872</v>
      </c>
      <c r="E846" s="5">
        <v>1</v>
      </c>
      <c r="F846" s="349">
        <v>1344</v>
      </c>
      <c r="G846" s="360">
        <v>7008</v>
      </c>
      <c r="H846" s="349">
        <v>7086</v>
      </c>
      <c r="I846" s="5">
        <f t="shared" si="60"/>
        <v>1344</v>
      </c>
      <c r="J846" s="5">
        <v>29880</v>
      </c>
      <c r="K846" s="5">
        <v>0</v>
      </c>
      <c r="L846" s="5">
        <f t="shared" si="61"/>
        <v>31224</v>
      </c>
      <c r="M846" s="349" t="s">
        <v>864</v>
      </c>
      <c r="N846" s="476" t="s">
        <v>1286</v>
      </c>
    </row>
    <row r="847" spans="1:14" x14ac:dyDescent="0.25">
      <c r="A847" s="5">
        <v>34</v>
      </c>
      <c r="B847" s="349" t="s">
        <v>584</v>
      </c>
      <c r="C847" s="349">
        <v>15</v>
      </c>
      <c r="D847" s="12" t="s">
        <v>513</v>
      </c>
      <c r="E847" s="5">
        <v>2</v>
      </c>
      <c r="F847" s="349">
        <v>970</v>
      </c>
      <c r="G847" s="360">
        <v>7009</v>
      </c>
      <c r="H847" s="349">
        <v>7095</v>
      </c>
      <c r="I847" s="5">
        <f t="shared" si="60"/>
        <v>1940</v>
      </c>
      <c r="J847" s="5">
        <v>16000</v>
      </c>
      <c r="K847" s="5">
        <v>0</v>
      </c>
      <c r="L847" s="5">
        <f t="shared" si="61"/>
        <v>17940</v>
      </c>
      <c r="M847" s="349" t="s">
        <v>34</v>
      </c>
      <c r="N847" s="476" t="s">
        <v>1287</v>
      </c>
    </row>
    <row r="848" spans="1:14" x14ac:dyDescent="0.25">
      <c r="A848" s="5">
        <v>35</v>
      </c>
      <c r="B848" s="349" t="s">
        <v>581</v>
      </c>
      <c r="C848" s="349">
        <v>20</v>
      </c>
      <c r="D848" s="12" t="s">
        <v>513</v>
      </c>
      <c r="E848" s="5">
        <v>1.5</v>
      </c>
      <c r="F848" s="349">
        <v>1360</v>
      </c>
      <c r="G848" s="360">
        <v>7010</v>
      </c>
      <c r="H848" s="349">
        <v>7096</v>
      </c>
      <c r="I848" s="5">
        <f t="shared" si="60"/>
        <v>2040</v>
      </c>
      <c r="J848" s="5">
        <v>92000</v>
      </c>
      <c r="K848" s="5">
        <v>0</v>
      </c>
      <c r="L848" s="5">
        <f t="shared" si="61"/>
        <v>94040</v>
      </c>
      <c r="M848" s="349" t="s">
        <v>34</v>
      </c>
      <c r="N848" s="476" t="s">
        <v>1288</v>
      </c>
    </row>
    <row r="849" spans="1:17" x14ac:dyDescent="0.25">
      <c r="A849" s="5">
        <v>36</v>
      </c>
      <c r="B849" s="349" t="s">
        <v>581</v>
      </c>
      <c r="C849" s="349">
        <v>20</v>
      </c>
      <c r="D849" s="12" t="s">
        <v>513</v>
      </c>
      <c r="E849" s="5">
        <v>1.5</v>
      </c>
      <c r="F849" s="349">
        <v>1360</v>
      </c>
      <c r="G849" s="360">
        <v>7011</v>
      </c>
      <c r="H849" s="349">
        <v>7097</v>
      </c>
      <c r="I849" s="5">
        <f t="shared" si="60"/>
        <v>2040</v>
      </c>
      <c r="J849" s="5">
        <v>92000</v>
      </c>
      <c r="K849" s="5">
        <v>0</v>
      </c>
      <c r="L849" s="5">
        <f t="shared" si="61"/>
        <v>94040</v>
      </c>
      <c r="M849" s="349" t="s">
        <v>34</v>
      </c>
      <c r="N849" s="476" t="s">
        <v>1289</v>
      </c>
    </row>
    <row r="850" spans="1:17" x14ac:dyDescent="0.25">
      <c r="A850" s="5">
        <v>37</v>
      </c>
      <c r="B850" s="349" t="s">
        <v>590</v>
      </c>
      <c r="C850" s="349">
        <v>20</v>
      </c>
      <c r="D850" s="12" t="s">
        <v>873</v>
      </c>
      <c r="E850" s="5">
        <v>4</v>
      </c>
      <c r="F850" s="349">
        <v>1603</v>
      </c>
      <c r="G850" s="360">
        <v>7012</v>
      </c>
      <c r="H850" s="349">
        <v>7098</v>
      </c>
      <c r="I850" s="5">
        <f t="shared" si="60"/>
        <v>6412</v>
      </c>
      <c r="J850" s="5">
        <v>66700</v>
      </c>
      <c r="K850" s="5">
        <v>0</v>
      </c>
      <c r="L850" s="5">
        <f t="shared" si="61"/>
        <v>73112</v>
      </c>
      <c r="M850" s="349" t="s">
        <v>34</v>
      </c>
      <c r="N850" s="476" t="s">
        <v>1290</v>
      </c>
    </row>
    <row r="851" spans="1:17" x14ac:dyDescent="0.25">
      <c r="A851" s="5">
        <v>38</v>
      </c>
      <c r="B851" s="349" t="s">
        <v>585</v>
      </c>
      <c r="C851" s="349">
        <v>20</v>
      </c>
      <c r="D851" s="12" t="s">
        <v>874</v>
      </c>
      <c r="E851" s="5">
        <v>2.5</v>
      </c>
      <c r="F851" s="349">
        <v>1461</v>
      </c>
      <c r="G851" s="360">
        <v>7013</v>
      </c>
      <c r="H851" s="349">
        <v>7099</v>
      </c>
      <c r="I851" s="5">
        <f t="shared" si="60"/>
        <v>3652.5</v>
      </c>
      <c r="J851" s="5">
        <v>56800</v>
      </c>
      <c r="K851" s="5">
        <v>3000</v>
      </c>
      <c r="L851" s="5">
        <f t="shared" si="61"/>
        <v>63452.5</v>
      </c>
      <c r="M851" s="349" t="s">
        <v>34</v>
      </c>
      <c r="N851" s="476" t="s">
        <v>1291</v>
      </c>
    </row>
    <row r="852" spans="1:17" x14ac:dyDescent="0.25">
      <c r="A852" s="5">
        <v>39</v>
      </c>
      <c r="B852" s="349" t="s">
        <v>582</v>
      </c>
      <c r="C852" s="349">
        <v>20</v>
      </c>
      <c r="D852" s="12" t="s">
        <v>874</v>
      </c>
      <c r="E852" s="5">
        <v>0</v>
      </c>
      <c r="F852" s="349">
        <v>1330</v>
      </c>
      <c r="G852" s="360">
        <v>7014</v>
      </c>
      <c r="H852" s="349">
        <v>7100</v>
      </c>
      <c r="I852" s="5">
        <f t="shared" si="60"/>
        <v>0</v>
      </c>
      <c r="J852" s="5">
        <v>41800</v>
      </c>
      <c r="K852" s="5">
        <v>0</v>
      </c>
      <c r="L852" s="5">
        <f t="shared" si="61"/>
        <v>41800</v>
      </c>
      <c r="M852" s="349" t="s">
        <v>34</v>
      </c>
      <c r="N852" s="476" t="s">
        <v>1292</v>
      </c>
    </row>
    <row r="853" spans="1:17" x14ac:dyDescent="0.25">
      <c r="A853" s="5">
        <v>40</v>
      </c>
      <c r="B853" s="349" t="s">
        <v>579</v>
      </c>
      <c r="C853" s="349">
        <v>20</v>
      </c>
      <c r="D853" s="12" t="s">
        <v>874</v>
      </c>
      <c r="E853" s="5">
        <v>1</v>
      </c>
      <c r="F853" s="349">
        <v>1657</v>
      </c>
      <c r="G853" s="360">
        <v>7015</v>
      </c>
      <c r="H853" s="349">
        <v>7101</v>
      </c>
      <c r="I853" s="5">
        <f t="shared" si="60"/>
        <v>1657</v>
      </c>
      <c r="J853" s="5">
        <v>48400</v>
      </c>
      <c r="K853" s="5">
        <v>0</v>
      </c>
      <c r="L853" s="5">
        <f t="shared" si="61"/>
        <v>50057</v>
      </c>
      <c r="M853" s="349" t="s">
        <v>864</v>
      </c>
      <c r="N853" s="476" t="s">
        <v>1293</v>
      </c>
    </row>
    <row r="854" spans="1:17" x14ac:dyDescent="0.25">
      <c r="A854" s="5">
        <v>41</v>
      </c>
      <c r="B854" s="349" t="s">
        <v>580</v>
      </c>
      <c r="C854" s="349">
        <v>20</v>
      </c>
      <c r="D854" s="12" t="s">
        <v>874</v>
      </c>
      <c r="E854" s="5">
        <v>1</v>
      </c>
      <c r="F854" s="349">
        <v>1221</v>
      </c>
      <c r="G854" s="360">
        <v>7016</v>
      </c>
      <c r="H854" s="349">
        <v>7102</v>
      </c>
      <c r="I854" s="5">
        <f t="shared" si="60"/>
        <v>1221</v>
      </c>
      <c r="J854" s="5">
        <v>39000</v>
      </c>
      <c r="K854" s="5">
        <v>0</v>
      </c>
      <c r="L854" s="5">
        <f t="shared" si="61"/>
        <v>40221</v>
      </c>
      <c r="M854" s="349" t="s">
        <v>34</v>
      </c>
      <c r="N854" s="476" t="s">
        <v>1294</v>
      </c>
    </row>
    <row r="855" spans="1:17" x14ac:dyDescent="0.25">
      <c r="A855" s="5">
        <v>42</v>
      </c>
      <c r="B855" s="349" t="s">
        <v>587</v>
      </c>
      <c r="C855" s="349">
        <v>15</v>
      </c>
      <c r="D855" s="12" t="s">
        <v>874</v>
      </c>
      <c r="E855" s="5">
        <v>2</v>
      </c>
      <c r="F855" s="349">
        <v>982</v>
      </c>
      <c r="G855" s="360">
        <v>7017</v>
      </c>
      <c r="H855" s="349">
        <v>7103</v>
      </c>
      <c r="I855" s="5">
        <f t="shared" si="60"/>
        <v>1964</v>
      </c>
      <c r="J855" s="5">
        <v>18500</v>
      </c>
      <c r="K855" s="5">
        <v>0</v>
      </c>
      <c r="L855" s="5">
        <f t="shared" si="61"/>
        <v>20464</v>
      </c>
      <c r="M855" s="349" t="s">
        <v>864</v>
      </c>
      <c r="N855" s="476" t="s">
        <v>1295</v>
      </c>
    </row>
    <row r="856" spans="1:17" x14ac:dyDescent="0.25">
      <c r="A856" s="5">
        <v>43</v>
      </c>
      <c r="B856" s="349" t="s">
        <v>593</v>
      </c>
      <c r="C856" s="349">
        <v>15</v>
      </c>
      <c r="D856" s="12" t="s">
        <v>875</v>
      </c>
      <c r="E856" s="5">
        <v>1.5</v>
      </c>
      <c r="F856" s="349">
        <v>1010</v>
      </c>
      <c r="G856" s="360">
        <v>7018</v>
      </c>
      <c r="H856" s="349">
        <v>7104</v>
      </c>
      <c r="I856" s="5">
        <f t="shared" si="60"/>
        <v>1515</v>
      </c>
      <c r="J856" s="5">
        <v>10365</v>
      </c>
      <c r="K856" s="5">
        <v>2600</v>
      </c>
      <c r="L856" s="5">
        <f t="shared" si="61"/>
        <v>14480</v>
      </c>
      <c r="M856" s="349" t="s">
        <v>864</v>
      </c>
      <c r="N856" s="476" t="s">
        <v>1296</v>
      </c>
    </row>
    <row r="857" spans="1:17" x14ac:dyDescent="0.25">
      <c r="A857" s="5">
        <v>44</v>
      </c>
      <c r="B857" s="349" t="s">
        <v>822</v>
      </c>
      <c r="C857" s="349">
        <v>20</v>
      </c>
      <c r="D857" s="12" t="s">
        <v>875</v>
      </c>
      <c r="E857" s="5">
        <v>1.75</v>
      </c>
      <c r="F857" s="349">
        <v>1406</v>
      </c>
      <c r="G857" s="360">
        <v>7019</v>
      </c>
      <c r="H857" s="349">
        <v>7105</v>
      </c>
      <c r="I857" s="5">
        <f t="shared" si="60"/>
        <v>2460.5</v>
      </c>
      <c r="J857" s="5">
        <v>29800</v>
      </c>
      <c r="K857" s="5">
        <v>0</v>
      </c>
      <c r="L857" s="5">
        <f t="shared" si="61"/>
        <v>32260.5</v>
      </c>
      <c r="M857" s="349" t="s">
        <v>864</v>
      </c>
      <c r="N857" s="476" t="s">
        <v>1297</v>
      </c>
    </row>
    <row r="858" spans="1:17" x14ac:dyDescent="0.25">
      <c r="A858" s="5">
        <v>45</v>
      </c>
      <c r="B858" s="349" t="s">
        <v>588</v>
      </c>
      <c r="C858" s="349">
        <v>20</v>
      </c>
      <c r="D858" s="12" t="s">
        <v>875</v>
      </c>
      <c r="E858" s="5">
        <v>3</v>
      </c>
      <c r="F858" s="349">
        <v>1374</v>
      </c>
      <c r="G858" s="360">
        <v>7020</v>
      </c>
      <c r="H858" s="349">
        <v>7106</v>
      </c>
      <c r="I858" s="5">
        <f t="shared" si="60"/>
        <v>4122</v>
      </c>
      <c r="J858" s="5">
        <v>49300</v>
      </c>
      <c r="K858" s="5">
        <v>0</v>
      </c>
      <c r="L858" s="5">
        <f t="shared" si="61"/>
        <v>53422</v>
      </c>
      <c r="M858" s="349" t="s">
        <v>864</v>
      </c>
      <c r="N858" s="476" t="s">
        <v>1298</v>
      </c>
    </row>
    <row r="859" spans="1:17" x14ac:dyDescent="0.25">
      <c r="A859" s="5">
        <v>46</v>
      </c>
      <c r="B859" s="349" t="s">
        <v>836</v>
      </c>
      <c r="C859" s="349">
        <v>9</v>
      </c>
      <c r="D859" s="12" t="s">
        <v>876</v>
      </c>
      <c r="E859" s="5">
        <v>1.5</v>
      </c>
      <c r="F859" s="349">
        <v>595</v>
      </c>
      <c r="G859" s="360">
        <v>7021</v>
      </c>
      <c r="H859" s="349">
        <v>7107</v>
      </c>
      <c r="I859" s="5">
        <f t="shared" si="60"/>
        <v>892.5</v>
      </c>
      <c r="J859" s="5">
        <v>9500</v>
      </c>
      <c r="K859" s="5">
        <v>0</v>
      </c>
      <c r="L859" s="5">
        <f t="shared" si="61"/>
        <v>10392.5</v>
      </c>
      <c r="M859" s="349" t="s">
        <v>864</v>
      </c>
      <c r="N859" s="476" t="s">
        <v>1299</v>
      </c>
    </row>
    <row r="860" spans="1:17" x14ac:dyDescent="0.25">
      <c r="A860" s="5">
        <v>47</v>
      </c>
      <c r="B860" s="349" t="s">
        <v>583</v>
      </c>
      <c r="C860" s="349">
        <v>20</v>
      </c>
      <c r="D860" s="12" t="s">
        <v>876</v>
      </c>
      <c r="E860" s="351">
        <v>6.86</v>
      </c>
      <c r="F860" s="352">
        <v>1400</v>
      </c>
      <c r="G860" s="361">
        <v>7022</v>
      </c>
      <c r="H860" s="352">
        <v>7108</v>
      </c>
      <c r="I860" s="5">
        <f t="shared" si="60"/>
        <v>9604</v>
      </c>
      <c r="J860" s="5">
        <v>103200</v>
      </c>
      <c r="K860" s="5">
        <v>0</v>
      </c>
      <c r="L860" s="5">
        <f t="shared" si="61"/>
        <v>112804</v>
      </c>
      <c r="M860" s="349" t="s">
        <v>864</v>
      </c>
      <c r="N860" s="476" t="s">
        <v>1300</v>
      </c>
    </row>
    <row r="861" spans="1:17" x14ac:dyDescent="0.25">
      <c r="A861" s="5">
        <v>48</v>
      </c>
      <c r="B861" s="349" t="s">
        <v>579</v>
      </c>
      <c r="C861" s="349">
        <v>20</v>
      </c>
      <c r="D861" s="12" t="s">
        <v>876</v>
      </c>
      <c r="E861" s="5">
        <v>1</v>
      </c>
      <c r="F861" s="349">
        <v>1553</v>
      </c>
      <c r="G861" s="360">
        <v>7023</v>
      </c>
      <c r="H861" s="349">
        <v>7109</v>
      </c>
      <c r="I861" s="5">
        <f t="shared" si="60"/>
        <v>1553</v>
      </c>
      <c r="J861" s="5">
        <v>48400</v>
      </c>
      <c r="K861" s="5">
        <v>0</v>
      </c>
      <c r="L861" s="5">
        <f t="shared" si="61"/>
        <v>49953</v>
      </c>
      <c r="M861" s="349" t="s">
        <v>34</v>
      </c>
      <c r="N861" s="476" t="s">
        <v>1301</v>
      </c>
    </row>
    <row r="862" spans="1:17" x14ac:dyDescent="0.25">
      <c r="A862" s="5">
        <v>49</v>
      </c>
      <c r="B862" s="349" t="s">
        <v>833</v>
      </c>
      <c r="C862" s="349">
        <v>20</v>
      </c>
      <c r="D862" s="12" t="s">
        <v>877</v>
      </c>
      <c r="E862" s="5">
        <v>1.7</v>
      </c>
      <c r="F862" s="349">
        <v>1418</v>
      </c>
      <c r="G862" s="360">
        <v>7024</v>
      </c>
      <c r="H862" s="349">
        <v>7110</v>
      </c>
      <c r="I862" s="5">
        <f t="shared" si="60"/>
        <v>2410.6</v>
      </c>
      <c r="J862" s="5">
        <v>51400</v>
      </c>
      <c r="K862" s="5">
        <v>0</v>
      </c>
      <c r="L862" s="5">
        <f t="shared" si="61"/>
        <v>53810.6</v>
      </c>
      <c r="M862" s="349" t="s">
        <v>864</v>
      </c>
      <c r="N862" s="476" t="s">
        <v>1302</v>
      </c>
      <c r="O862" s="31"/>
      <c r="P862" s="31"/>
      <c r="Q862" s="31"/>
    </row>
    <row r="863" spans="1:17" x14ac:dyDescent="0.25">
      <c r="A863" s="5">
        <v>50</v>
      </c>
      <c r="B863" s="349" t="s">
        <v>849</v>
      </c>
      <c r="C863" s="349">
        <v>15</v>
      </c>
      <c r="D863" s="12" t="s">
        <v>877</v>
      </c>
      <c r="E863" s="5">
        <v>1</v>
      </c>
      <c r="F863" s="349">
        <v>1018</v>
      </c>
      <c r="G863" s="360">
        <v>7025</v>
      </c>
      <c r="H863" s="349">
        <v>7111</v>
      </c>
      <c r="I863" s="5">
        <f t="shared" si="60"/>
        <v>1018</v>
      </c>
      <c r="J863" s="5">
        <v>56550</v>
      </c>
      <c r="K863" s="5">
        <v>0</v>
      </c>
      <c r="L863" s="5">
        <f t="shared" si="61"/>
        <v>57568</v>
      </c>
      <c r="M863" s="349" t="s">
        <v>34</v>
      </c>
      <c r="N863" s="476" t="s">
        <v>1303</v>
      </c>
      <c r="O863" s="286"/>
      <c r="P863" s="286"/>
      <c r="Q863" s="286"/>
    </row>
    <row r="864" spans="1:17" x14ac:dyDescent="0.25">
      <c r="A864" s="5">
        <v>51</v>
      </c>
      <c r="B864" s="349" t="s">
        <v>579</v>
      </c>
      <c r="C864" s="349">
        <v>20</v>
      </c>
      <c r="D864" s="12" t="s">
        <v>878</v>
      </c>
      <c r="E864" s="5">
        <v>1</v>
      </c>
      <c r="F864" s="349">
        <v>1878</v>
      </c>
      <c r="G864" s="360">
        <v>7026</v>
      </c>
      <c r="H864" s="349">
        <v>7112</v>
      </c>
      <c r="I864" s="5">
        <f t="shared" si="60"/>
        <v>1878</v>
      </c>
      <c r="J864" s="5">
        <v>48400</v>
      </c>
      <c r="K864" s="5">
        <v>0</v>
      </c>
      <c r="L864" s="5">
        <f t="shared" si="61"/>
        <v>50278</v>
      </c>
      <c r="M864" s="349" t="s">
        <v>864</v>
      </c>
      <c r="N864" s="476" t="s">
        <v>1304</v>
      </c>
      <c r="O864" s="286"/>
      <c r="P864" s="286"/>
      <c r="Q864" s="286"/>
    </row>
    <row r="865" spans="1:17" x14ac:dyDescent="0.25">
      <c r="A865" s="5">
        <v>52</v>
      </c>
      <c r="B865" s="349" t="s">
        <v>880</v>
      </c>
      <c r="C865" s="349">
        <v>20</v>
      </c>
      <c r="D865" s="12" t="s">
        <v>879</v>
      </c>
      <c r="E865" s="5">
        <v>1</v>
      </c>
      <c r="F865" s="349">
        <v>1295</v>
      </c>
      <c r="G865" s="360">
        <v>7027</v>
      </c>
      <c r="H865" s="349">
        <v>7113</v>
      </c>
      <c r="I865" s="5">
        <f t="shared" si="60"/>
        <v>1295</v>
      </c>
      <c r="J865" s="5">
        <v>26000</v>
      </c>
      <c r="K865" s="5">
        <v>0</v>
      </c>
      <c r="L865" s="5">
        <f t="shared" si="61"/>
        <v>27295</v>
      </c>
      <c r="M865" s="349" t="s">
        <v>34</v>
      </c>
      <c r="N865" s="476" t="s">
        <v>1305</v>
      </c>
      <c r="O865" s="313"/>
      <c r="P865" s="313"/>
      <c r="Q865" s="286"/>
    </row>
    <row r="866" spans="1:17" x14ac:dyDescent="0.25">
      <c r="A866" s="5">
        <v>53</v>
      </c>
      <c r="B866" s="349" t="s">
        <v>582</v>
      </c>
      <c r="C866" s="349">
        <v>20</v>
      </c>
      <c r="D866" s="12" t="s">
        <v>879</v>
      </c>
      <c r="E866" s="5">
        <v>0</v>
      </c>
      <c r="F866" s="349">
        <v>1311</v>
      </c>
      <c r="G866" s="360">
        <v>7028</v>
      </c>
      <c r="H866" s="349">
        <v>7114</v>
      </c>
      <c r="I866" s="5">
        <f t="shared" si="60"/>
        <v>0</v>
      </c>
      <c r="J866" s="5">
        <v>41800</v>
      </c>
      <c r="K866" s="5">
        <v>0</v>
      </c>
      <c r="L866" s="5">
        <f t="shared" si="61"/>
        <v>41800</v>
      </c>
      <c r="M866" s="349" t="s">
        <v>34</v>
      </c>
      <c r="N866" s="476" t="s">
        <v>1306</v>
      </c>
      <c r="O866" s="286"/>
      <c r="P866" s="286"/>
      <c r="Q866" s="286"/>
    </row>
    <row r="867" spans="1:17" x14ac:dyDescent="0.25">
      <c r="A867" s="5">
        <v>54</v>
      </c>
      <c r="B867" s="349" t="s">
        <v>592</v>
      </c>
      <c r="C867" s="349">
        <v>20</v>
      </c>
      <c r="D867" s="12" t="s">
        <v>881</v>
      </c>
      <c r="E867" s="5">
        <v>1</v>
      </c>
      <c r="F867" s="349">
        <v>1565</v>
      </c>
      <c r="G867" s="360">
        <v>7029</v>
      </c>
      <c r="H867" s="349">
        <v>7115</v>
      </c>
      <c r="I867" s="5">
        <f t="shared" si="60"/>
        <v>1565</v>
      </c>
      <c r="J867" s="5">
        <v>29880</v>
      </c>
      <c r="K867" s="5">
        <v>0</v>
      </c>
      <c r="L867" s="5">
        <f t="shared" si="61"/>
        <v>31445</v>
      </c>
      <c r="M867" s="349" t="s">
        <v>34</v>
      </c>
      <c r="N867" s="476" t="s">
        <v>1307</v>
      </c>
      <c r="O867" s="286"/>
      <c r="P867" s="286"/>
      <c r="Q867" s="286"/>
    </row>
    <row r="868" spans="1:17" x14ac:dyDescent="0.25">
      <c r="A868" s="5">
        <v>55</v>
      </c>
      <c r="B868" s="349" t="s">
        <v>588</v>
      </c>
      <c r="C868" s="349">
        <v>20</v>
      </c>
      <c r="D868" s="12" t="s">
        <v>882</v>
      </c>
      <c r="E868" s="5">
        <v>3</v>
      </c>
      <c r="F868" s="349">
        <v>1403</v>
      </c>
      <c r="G868" s="360">
        <v>7030</v>
      </c>
      <c r="H868" s="349">
        <v>7116</v>
      </c>
      <c r="I868" s="5">
        <f t="shared" si="60"/>
        <v>4209</v>
      </c>
      <c r="J868" s="5">
        <v>49300</v>
      </c>
      <c r="K868" s="5">
        <v>0</v>
      </c>
      <c r="L868" s="5">
        <f t="shared" si="61"/>
        <v>53509</v>
      </c>
      <c r="M868" s="349" t="s">
        <v>864</v>
      </c>
      <c r="N868" s="476" t="s">
        <v>1308</v>
      </c>
      <c r="O868" s="286"/>
      <c r="P868" s="286"/>
    </row>
    <row r="869" spans="1:17" x14ac:dyDescent="0.25">
      <c r="A869" s="5">
        <v>56</v>
      </c>
      <c r="B869" s="349" t="s">
        <v>585</v>
      </c>
      <c r="C869" s="349">
        <v>20</v>
      </c>
      <c r="D869" s="12" t="s">
        <v>882</v>
      </c>
      <c r="E869" s="5">
        <v>2.5</v>
      </c>
      <c r="F869" s="349">
        <v>1587</v>
      </c>
      <c r="G869" s="360">
        <v>7031</v>
      </c>
      <c r="H869" s="349">
        <v>7117</v>
      </c>
      <c r="I869" s="5">
        <f t="shared" si="60"/>
        <v>3967.5</v>
      </c>
      <c r="J869" s="5">
        <v>56800</v>
      </c>
      <c r="K869" s="5">
        <v>3000</v>
      </c>
      <c r="L869" s="5">
        <f t="shared" si="61"/>
        <v>63767.5</v>
      </c>
      <c r="M869" s="349" t="s">
        <v>34</v>
      </c>
      <c r="N869" s="476" t="s">
        <v>1309</v>
      </c>
      <c r="O869" s="286"/>
      <c r="P869" s="286"/>
    </row>
    <row r="870" spans="1:17" x14ac:dyDescent="0.25">
      <c r="A870" s="5">
        <v>57</v>
      </c>
      <c r="B870" s="349" t="s">
        <v>582</v>
      </c>
      <c r="C870" s="349">
        <v>20</v>
      </c>
      <c r="D870" s="12" t="s">
        <v>882</v>
      </c>
      <c r="E870" s="5">
        <v>0</v>
      </c>
      <c r="F870" s="349">
        <v>1422</v>
      </c>
      <c r="G870" s="360">
        <v>7032</v>
      </c>
      <c r="H870" s="349">
        <v>7118</v>
      </c>
      <c r="I870" s="5">
        <f t="shared" si="60"/>
        <v>0</v>
      </c>
      <c r="J870" s="5">
        <v>41800</v>
      </c>
      <c r="K870" s="5">
        <v>0</v>
      </c>
      <c r="L870" s="5">
        <f t="shared" si="61"/>
        <v>41800</v>
      </c>
      <c r="M870" s="349" t="s">
        <v>34</v>
      </c>
      <c r="N870" s="476" t="s">
        <v>1310</v>
      </c>
      <c r="O870" s="286"/>
      <c r="P870" s="286"/>
    </row>
    <row r="871" spans="1:17" x14ac:dyDescent="0.25">
      <c r="A871" s="5">
        <v>58</v>
      </c>
      <c r="B871" s="349" t="s">
        <v>851</v>
      </c>
      <c r="C871" s="349">
        <v>20</v>
      </c>
      <c r="D871" s="12" t="s">
        <v>882</v>
      </c>
      <c r="E871" s="44">
        <v>4</v>
      </c>
      <c r="F871" s="349">
        <v>1398</v>
      </c>
      <c r="G871" s="360">
        <v>7033</v>
      </c>
      <c r="H871" s="349">
        <v>7119</v>
      </c>
      <c r="I871" s="5">
        <f t="shared" si="60"/>
        <v>5592</v>
      </c>
      <c r="J871" s="5">
        <v>76400</v>
      </c>
      <c r="K871" s="5">
        <v>0</v>
      </c>
      <c r="L871" s="5">
        <f t="shared" si="61"/>
        <v>81992</v>
      </c>
      <c r="M871" s="349" t="s">
        <v>34</v>
      </c>
      <c r="N871" s="476" t="s">
        <v>1311</v>
      </c>
      <c r="O871" s="286"/>
      <c r="P871" s="286"/>
    </row>
    <row r="872" spans="1:17" x14ac:dyDescent="0.25">
      <c r="A872" s="5">
        <v>59</v>
      </c>
      <c r="B872" s="349" t="s">
        <v>13</v>
      </c>
      <c r="C872" s="349">
        <v>20</v>
      </c>
      <c r="D872" s="12" t="s">
        <v>523</v>
      </c>
      <c r="E872" s="349">
        <v>2</v>
      </c>
      <c r="F872" s="349">
        <v>1509</v>
      </c>
      <c r="G872" s="360">
        <v>7034</v>
      </c>
      <c r="H872" s="349">
        <v>7120</v>
      </c>
      <c r="I872" s="5">
        <f t="shared" si="60"/>
        <v>3018</v>
      </c>
      <c r="J872" s="5">
        <v>38280</v>
      </c>
      <c r="K872" s="5">
        <v>0</v>
      </c>
      <c r="L872" s="5">
        <f t="shared" si="61"/>
        <v>41298</v>
      </c>
      <c r="M872" s="349" t="s">
        <v>864</v>
      </c>
      <c r="N872" s="476" t="s">
        <v>1312</v>
      </c>
      <c r="O872" s="286"/>
      <c r="P872" s="286"/>
    </row>
    <row r="873" spans="1:17" x14ac:dyDescent="0.25">
      <c r="A873" s="5">
        <v>60</v>
      </c>
      <c r="B873" s="349" t="s">
        <v>17</v>
      </c>
      <c r="C873" s="349">
        <v>20</v>
      </c>
      <c r="D873" s="12" t="s">
        <v>523</v>
      </c>
      <c r="E873" s="349">
        <v>1</v>
      </c>
      <c r="F873" s="349">
        <v>1330</v>
      </c>
      <c r="G873" s="360">
        <v>7035</v>
      </c>
      <c r="H873" s="349">
        <v>7121</v>
      </c>
      <c r="I873" s="5">
        <f t="shared" si="60"/>
        <v>1330</v>
      </c>
      <c r="J873" s="44">
        <v>29880</v>
      </c>
      <c r="K873" s="5">
        <v>0</v>
      </c>
      <c r="L873" s="5">
        <f t="shared" si="61"/>
        <v>31210</v>
      </c>
      <c r="M873" s="349" t="s">
        <v>864</v>
      </c>
      <c r="N873" s="476" t="s">
        <v>1313</v>
      </c>
    </row>
    <row r="874" spans="1:17" x14ac:dyDescent="0.25">
      <c r="A874" s="5">
        <v>61</v>
      </c>
      <c r="B874" s="349" t="s">
        <v>813</v>
      </c>
      <c r="C874" s="349">
        <v>20</v>
      </c>
      <c r="D874" s="12" t="s">
        <v>887</v>
      </c>
      <c r="E874" s="349">
        <v>1</v>
      </c>
      <c r="F874" s="349">
        <v>1334</v>
      </c>
      <c r="G874" s="360">
        <v>7036</v>
      </c>
      <c r="H874" s="349">
        <v>7122</v>
      </c>
      <c r="I874" s="5">
        <f t="shared" si="60"/>
        <v>1334</v>
      </c>
      <c r="J874" s="44">
        <v>26700</v>
      </c>
      <c r="K874" s="5">
        <v>0</v>
      </c>
      <c r="L874" s="5">
        <f t="shared" si="61"/>
        <v>28034</v>
      </c>
      <c r="M874" s="349" t="s">
        <v>864</v>
      </c>
      <c r="N874" s="476" t="s">
        <v>1314</v>
      </c>
    </row>
    <row r="875" spans="1:17" x14ac:dyDescent="0.25">
      <c r="A875" s="5">
        <v>62</v>
      </c>
      <c r="B875" s="349" t="s">
        <v>593</v>
      </c>
      <c r="C875" s="349">
        <v>15</v>
      </c>
      <c r="D875" s="12" t="s">
        <v>887</v>
      </c>
      <c r="E875" s="349">
        <v>1.5</v>
      </c>
      <c r="F875" s="349">
        <v>995</v>
      </c>
      <c r="G875" s="360">
        <v>7037</v>
      </c>
      <c r="H875" s="349">
        <v>7123</v>
      </c>
      <c r="I875" s="5">
        <f t="shared" si="60"/>
        <v>1492.5</v>
      </c>
      <c r="J875" s="44">
        <v>10365</v>
      </c>
      <c r="K875" s="5">
        <v>2600</v>
      </c>
      <c r="L875" s="5">
        <f t="shared" si="61"/>
        <v>14457.5</v>
      </c>
      <c r="M875" s="349" t="s">
        <v>864</v>
      </c>
      <c r="N875" s="476" t="s">
        <v>1315</v>
      </c>
    </row>
    <row r="876" spans="1:17" x14ac:dyDescent="0.25">
      <c r="A876" s="5">
        <v>63</v>
      </c>
      <c r="B876" s="349" t="s">
        <v>587</v>
      </c>
      <c r="C876" s="349">
        <v>20</v>
      </c>
      <c r="D876" s="12" t="s">
        <v>887</v>
      </c>
      <c r="E876" s="349">
        <v>2</v>
      </c>
      <c r="F876" s="349">
        <v>1228</v>
      </c>
      <c r="G876" s="360">
        <v>7038</v>
      </c>
      <c r="H876" s="349">
        <v>7124</v>
      </c>
      <c r="I876" s="5">
        <f t="shared" si="60"/>
        <v>2456</v>
      </c>
      <c r="J876" s="44">
        <v>20320</v>
      </c>
      <c r="K876" s="5">
        <v>0</v>
      </c>
      <c r="L876" s="5">
        <f t="shared" si="61"/>
        <v>22776</v>
      </c>
      <c r="M876" s="349" t="s">
        <v>864</v>
      </c>
      <c r="N876" s="476" t="s">
        <v>1316</v>
      </c>
    </row>
    <row r="877" spans="1:17" x14ac:dyDescent="0.25">
      <c r="A877" s="5">
        <v>64</v>
      </c>
      <c r="B877" s="349" t="s">
        <v>589</v>
      </c>
      <c r="C877" s="349">
        <v>9</v>
      </c>
      <c r="D877" s="12" t="s">
        <v>885</v>
      </c>
      <c r="E877" s="349">
        <v>1</v>
      </c>
      <c r="F877" s="349">
        <v>587</v>
      </c>
      <c r="G877" s="360">
        <v>7039</v>
      </c>
      <c r="H877" s="349">
        <v>7125</v>
      </c>
      <c r="I877" s="5"/>
      <c r="J877" s="353">
        <v>9200</v>
      </c>
      <c r="K877" s="5">
        <v>0</v>
      </c>
      <c r="L877" s="5">
        <f t="shared" si="61"/>
        <v>9200</v>
      </c>
      <c r="M877" s="349" t="s">
        <v>864</v>
      </c>
      <c r="N877" s="476" t="s">
        <v>1317</v>
      </c>
    </row>
    <row r="878" spans="1:17" x14ac:dyDescent="0.25">
      <c r="A878" s="5">
        <v>65</v>
      </c>
      <c r="B878" s="349" t="s">
        <v>836</v>
      </c>
      <c r="C878" s="349">
        <v>9</v>
      </c>
      <c r="D878" s="12" t="s">
        <v>885</v>
      </c>
      <c r="E878" s="349">
        <v>1.5</v>
      </c>
      <c r="F878" s="349">
        <v>615</v>
      </c>
      <c r="G878" s="360">
        <v>7040</v>
      </c>
      <c r="H878" s="349">
        <v>7126</v>
      </c>
      <c r="I878" s="5">
        <f t="shared" si="60"/>
        <v>922.5</v>
      </c>
      <c r="J878" s="353">
        <v>9500</v>
      </c>
      <c r="K878" s="5">
        <v>0</v>
      </c>
      <c r="L878" s="5">
        <f t="shared" si="61"/>
        <v>10422.5</v>
      </c>
      <c r="M878" s="349" t="s">
        <v>864</v>
      </c>
      <c r="N878" s="476" t="s">
        <v>1318</v>
      </c>
    </row>
    <row r="879" spans="1:17" x14ac:dyDescent="0.25">
      <c r="A879" s="5">
        <v>66</v>
      </c>
      <c r="B879" s="349" t="s">
        <v>581</v>
      </c>
      <c r="C879" s="349">
        <v>20</v>
      </c>
      <c r="D879" s="12" t="s">
        <v>885</v>
      </c>
      <c r="E879" s="349">
        <v>1.5</v>
      </c>
      <c r="F879" s="349">
        <v>1755</v>
      </c>
      <c r="G879" s="360">
        <v>7041</v>
      </c>
      <c r="H879" s="349">
        <v>7127</v>
      </c>
      <c r="I879" s="5">
        <f t="shared" si="60"/>
        <v>2632.5</v>
      </c>
      <c r="J879" s="353">
        <v>94000</v>
      </c>
      <c r="K879" s="5">
        <v>0</v>
      </c>
      <c r="L879" s="5">
        <f t="shared" ref="L879:L883" si="62">I879+J879+K879</f>
        <v>96632.5</v>
      </c>
      <c r="M879" s="349" t="s">
        <v>34</v>
      </c>
      <c r="N879" s="476" t="s">
        <v>1319</v>
      </c>
    </row>
    <row r="880" spans="1:17" x14ac:dyDescent="0.25">
      <c r="A880" s="5">
        <v>67</v>
      </c>
      <c r="B880" s="349" t="s">
        <v>590</v>
      </c>
      <c r="C880" s="349">
        <v>20</v>
      </c>
      <c r="D880" s="12" t="s">
        <v>885</v>
      </c>
      <c r="E880" s="349">
        <v>4</v>
      </c>
      <c r="F880" s="349">
        <v>1293</v>
      </c>
      <c r="G880" s="360">
        <v>7042</v>
      </c>
      <c r="H880" s="349">
        <v>7130</v>
      </c>
      <c r="I880" s="5">
        <f t="shared" si="60"/>
        <v>5172</v>
      </c>
      <c r="J880" s="353">
        <v>66700</v>
      </c>
      <c r="K880" s="5">
        <v>0</v>
      </c>
      <c r="L880" s="5">
        <f t="shared" si="62"/>
        <v>71872</v>
      </c>
      <c r="M880" s="349" t="s">
        <v>34</v>
      </c>
      <c r="N880" s="476" t="s">
        <v>1320</v>
      </c>
    </row>
    <row r="881" spans="1:14" x14ac:dyDescent="0.25">
      <c r="A881" s="5">
        <v>68</v>
      </c>
      <c r="B881" s="349" t="s">
        <v>584</v>
      </c>
      <c r="C881" s="349">
        <v>15</v>
      </c>
      <c r="D881" s="12" t="s">
        <v>885</v>
      </c>
      <c r="E881" s="349">
        <v>2</v>
      </c>
      <c r="F881" s="349">
        <v>994</v>
      </c>
      <c r="G881" s="360">
        <v>7043</v>
      </c>
      <c r="H881" s="349">
        <v>7128</v>
      </c>
      <c r="I881" s="5">
        <f t="shared" si="60"/>
        <v>1988</v>
      </c>
      <c r="J881" s="353">
        <v>16000</v>
      </c>
      <c r="K881" s="5">
        <v>0</v>
      </c>
      <c r="L881" s="5">
        <f t="shared" si="62"/>
        <v>17988</v>
      </c>
      <c r="M881" s="349" t="s">
        <v>864</v>
      </c>
      <c r="N881" s="476" t="s">
        <v>1321</v>
      </c>
    </row>
    <row r="882" spans="1:14" x14ac:dyDescent="0.25">
      <c r="A882" s="5">
        <v>69</v>
      </c>
      <c r="B882" s="349" t="s">
        <v>583</v>
      </c>
      <c r="C882" s="349">
        <v>20</v>
      </c>
      <c r="D882" s="12" t="s">
        <v>885</v>
      </c>
      <c r="E882" s="349">
        <v>6.86</v>
      </c>
      <c r="F882" s="349">
        <v>1406</v>
      </c>
      <c r="G882" s="360">
        <v>7044</v>
      </c>
      <c r="H882" s="349">
        <v>7129</v>
      </c>
      <c r="I882" s="5">
        <f t="shared" si="60"/>
        <v>9645.16</v>
      </c>
      <c r="J882" s="353">
        <v>103200</v>
      </c>
      <c r="K882" s="5">
        <v>0</v>
      </c>
      <c r="L882" s="5">
        <f t="shared" si="62"/>
        <v>112845.16</v>
      </c>
      <c r="M882" s="349" t="s">
        <v>34</v>
      </c>
      <c r="N882" s="476" t="s">
        <v>1322</v>
      </c>
    </row>
    <row r="883" spans="1:14" x14ac:dyDescent="0.25">
      <c r="A883" s="5">
        <v>70</v>
      </c>
      <c r="B883" s="349" t="s">
        <v>593</v>
      </c>
      <c r="C883" s="349">
        <v>9</v>
      </c>
      <c r="D883" s="12" t="s">
        <v>886</v>
      </c>
      <c r="E883" s="349">
        <v>1.5</v>
      </c>
      <c r="F883" s="349">
        <v>565</v>
      </c>
      <c r="G883" s="360">
        <v>7045</v>
      </c>
      <c r="H883" s="349">
        <v>7131</v>
      </c>
      <c r="I883" s="5">
        <f t="shared" si="60"/>
        <v>847.5</v>
      </c>
      <c r="J883" s="353">
        <v>9000</v>
      </c>
      <c r="K883" s="5">
        <v>1400</v>
      </c>
      <c r="L883" s="5">
        <f t="shared" si="62"/>
        <v>11247.5</v>
      </c>
      <c r="M883" s="349" t="s">
        <v>864</v>
      </c>
      <c r="N883" s="476" t="s">
        <v>1323</v>
      </c>
    </row>
    <row r="884" spans="1:14" x14ac:dyDescent="0.25">
      <c r="A884" s="5"/>
      <c r="B884" s="354"/>
      <c r="C884" s="344">
        <f>SUM(C814:C883)</f>
        <v>1306</v>
      </c>
      <c r="D884" s="377"/>
      <c r="E884" s="377"/>
      <c r="F884" s="377"/>
      <c r="G884" s="377"/>
      <c r="H884" s="378"/>
      <c r="I884" s="378"/>
      <c r="J884" s="378"/>
      <c r="K884" s="378"/>
      <c r="L884" s="344">
        <f>SUM(L814:L883)</f>
        <v>3493491.0300000003</v>
      </c>
      <c r="M884" s="355"/>
    </row>
    <row r="885" spans="1:14" x14ac:dyDescent="0.25">
      <c r="A885" s="5"/>
      <c r="B885" s="343">
        <v>42401</v>
      </c>
      <c r="C885" s="31"/>
      <c r="D885" s="286"/>
      <c r="E885" s="286"/>
      <c r="F885" s="286"/>
      <c r="G885" s="286"/>
      <c r="H885" s="241"/>
    </row>
    <row r="886" spans="1:14" ht="36.75" x14ac:dyDescent="0.25">
      <c r="A886" s="345" t="s">
        <v>798</v>
      </c>
      <c r="B886" s="345" t="s">
        <v>0</v>
      </c>
      <c r="C886" s="346" t="s">
        <v>426</v>
      </c>
      <c r="D886" s="347" t="s">
        <v>341</v>
      </c>
      <c r="E886" s="346" t="s">
        <v>345</v>
      </c>
      <c r="F886" s="346" t="s">
        <v>342</v>
      </c>
      <c r="G886" s="346" t="s">
        <v>348</v>
      </c>
      <c r="H886" s="348" t="s">
        <v>343</v>
      </c>
      <c r="I886" s="346" t="s">
        <v>272</v>
      </c>
      <c r="J886" s="346" t="s">
        <v>894</v>
      </c>
      <c r="K886" s="346" t="s">
        <v>598</v>
      </c>
      <c r="L886" s="346" t="s">
        <v>599</v>
      </c>
      <c r="M886" s="346" t="s">
        <v>6</v>
      </c>
    </row>
    <row r="887" spans="1:14" x14ac:dyDescent="0.25">
      <c r="A887" s="5">
        <v>1</v>
      </c>
      <c r="B887" s="349" t="s">
        <v>581</v>
      </c>
      <c r="C887" s="349">
        <v>20</v>
      </c>
      <c r="D887" s="5" t="s">
        <v>890</v>
      </c>
      <c r="E887" s="353">
        <v>1.5</v>
      </c>
      <c r="F887" s="349">
        <v>1702</v>
      </c>
      <c r="G887" s="356">
        <v>7066</v>
      </c>
      <c r="H887" s="349">
        <v>7132</v>
      </c>
      <c r="I887" s="5">
        <f>E887*F887</f>
        <v>2553</v>
      </c>
      <c r="J887" s="5">
        <v>94000</v>
      </c>
      <c r="K887" s="5">
        <v>0</v>
      </c>
      <c r="L887" s="5">
        <f>I887+J887</f>
        <v>96553</v>
      </c>
      <c r="M887" s="349" t="s">
        <v>942</v>
      </c>
      <c r="N887" s="476" t="s">
        <v>1325</v>
      </c>
    </row>
    <row r="888" spans="1:14" x14ac:dyDescent="0.25">
      <c r="A888" s="5">
        <v>2</v>
      </c>
      <c r="B888" s="349" t="s">
        <v>584</v>
      </c>
      <c r="C888" s="349">
        <v>20</v>
      </c>
      <c r="D888" s="5" t="s">
        <v>890</v>
      </c>
      <c r="E888" s="353">
        <v>2</v>
      </c>
      <c r="F888" s="349">
        <v>1323</v>
      </c>
      <c r="G888" s="379">
        <v>7054</v>
      </c>
      <c r="H888" s="349">
        <v>7133</v>
      </c>
      <c r="I888" s="5">
        <f>E888*F888</f>
        <v>2646</v>
      </c>
      <c r="J888" s="44">
        <v>18900</v>
      </c>
      <c r="K888" s="5">
        <v>0</v>
      </c>
      <c r="L888" s="5">
        <f>I888+J888+K888</f>
        <v>21546</v>
      </c>
      <c r="M888" s="349" t="s">
        <v>34</v>
      </c>
      <c r="N888" s="476" t="s">
        <v>1326</v>
      </c>
    </row>
    <row r="889" spans="1:14" x14ac:dyDescent="0.25">
      <c r="A889" s="5">
        <v>3</v>
      </c>
      <c r="B889" s="349" t="s">
        <v>833</v>
      </c>
      <c r="C889" s="349">
        <v>20</v>
      </c>
      <c r="D889" s="5" t="s">
        <v>890</v>
      </c>
      <c r="E889" s="353">
        <v>1.7</v>
      </c>
      <c r="F889" s="349">
        <v>1526</v>
      </c>
      <c r="G889" s="356">
        <v>7048</v>
      </c>
      <c r="H889" s="349">
        <v>7134</v>
      </c>
      <c r="I889" s="5">
        <f>E889*F889</f>
        <v>2594.1999999999998</v>
      </c>
      <c r="J889" s="44">
        <v>51400</v>
      </c>
      <c r="K889" s="5">
        <v>0</v>
      </c>
      <c r="L889" s="5">
        <f>I889+J889+K889</f>
        <v>53994.2</v>
      </c>
      <c r="M889" s="349" t="s">
        <v>864</v>
      </c>
      <c r="N889" s="476" t="s">
        <v>1327</v>
      </c>
    </row>
    <row r="890" spans="1:14" x14ac:dyDescent="0.25">
      <c r="A890" s="5">
        <v>4</v>
      </c>
      <c r="B890" s="349" t="s">
        <v>586</v>
      </c>
      <c r="C890" s="349">
        <v>20</v>
      </c>
      <c r="D890" s="5" t="s">
        <v>890</v>
      </c>
      <c r="E890" s="353">
        <v>1</v>
      </c>
      <c r="F890" s="349">
        <v>1243</v>
      </c>
      <c r="G890" s="356">
        <v>7047</v>
      </c>
      <c r="H890" s="349">
        <v>7135</v>
      </c>
      <c r="I890" s="5">
        <f t="shared" ref="I890:I893" si="63">E890*F890</f>
        <v>1243</v>
      </c>
      <c r="J890" s="44">
        <v>26700</v>
      </c>
      <c r="K890" s="5">
        <v>0</v>
      </c>
      <c r="L890" s="5">
        <f t="shared" ref="L890:L893" si="64">I890+J890+K890</f>
        <v>27943</v>
      </c>
      <c r="M890" s="349" t="s">
        <v>864</v>
      </c>
      <c r="N890" s="476" t="s">
        <v>1328</v>
      </c>
    </row>
    <row r="891" spans="1:14" x14ac:dyDescent="0.25">
      <c r="A891" s="5">
        <v>5</v>
      </c>
      <c r="B891" s="349" t="s">
        <v>586</v>
      </c>
      <c r="C891" s="349">
        <v>20</v>
      </c>
      <c r="D891" s="5" t="s">
        <v>890</v>
      </c>
      <c r="E891" s="353">
        <v>1</v>
      </c>
      <c r="F891" s="349">
        <v>1262</v>
      </c>
      <c r="G891" s="356">
        <v>7046</v>
      </c>
      <c r="H891" s="349">
        <v>7136</v>
      </c>
      <c r="I891" s="5">
        <f t="shared" si="63"/>
        <v>1262</v>
      </c>
      <c r="J891" s="44">
        <v>26700</v>
      </c>
      <c r="K891" s="5">
        <v>0</v>
      </c>
      <c r="L891" s="5">
        <f t="shared" si="64"/>
        <v>27962</v>
      </c>
      <c r="M891" s="349" t="s">
        <v>864</v>
      </c>
      <c r="N891" s="476" t="s">
        <v>1329</v>
      </c>
    </row>
    <row r="892" spans="1:14" x14ac:dyDescent="0.25">
      <c r="A892" s="5">
        <v>6</v>
      </c>
      <c r="B892" s="349" t="s">
        <v>583</v>
      </c>
      <c r="C892" s="349">
        <v>20</v>
      </c>
      <c r="D892" s="5" t="s">
        <v>890</v>
      </c>
      <c r="E892" s="353">
        <v>7.95</v>
      </c>
      <c r="F892" s="349">
        <v>1350</v>
      </c>
      <c r="G892" s="356">
        <v>7049</v>
      </c>
      <c r="H892" s="349">
        <v>7137</v>
      </c>
      <c r="I892" s="5">
        <f t="shared" si="63"/>
        <v>10732.5</v>
      </c>
      <c r="J892" s="44">
        <v>103200</v>
      </c>
      <c r="K892" s="5">
        <v>0</v>
      </c>
      <c r="L892" s="5">
        <f t="shared" si="64"/>
        <v>113932.5</v>
      </c>
      <c r="M892" s="349" t="s">
        <v>864</v>
      </c>
      <c r="N892" s="476" t="s">
        <v>1330</v>
      </c>
    </row>
    <row r="893" spans="1:14" x14ac:dyDescent="0.25">
      <c r="A893" s="5">
        <v>7</v>
      </c>
      <c r="B893" s="349" t="s">
        <v>587</v>
      </c>
      <c r="C893" s="349">
        <v>20</v>
      </c>
      <c r="D893" s="5" t="s">
        <v>890</v>
      </c>
      <c r="E893" s="353">
        <v>2</v>
      </c>
      <c r="F893" s="349">
        <v>1322</v>
      </c>
      <c r="G893" s="356">
        <v>7050</v>
      </c>
      <c r="H893" s="349">
        <v>7138</v>
      </c>
      <c r="I893" s="5">
        <f t="shared" si="63"/>
        <v>2644</v>
      </c>
      <c r="J893" s="44">
        <v>20320</v>
      </c>
      <c r="K893" s="5">
        <v>0</v>
      </c>
      <c r="L893" s="5">
        <f t="shared" si="64"/>
        <v>22964</v>
      </c>
      <c r="M893" s="349" t="s">
        <v>864</v>
      </c>
      <c r="N893" s="476" t="s">
        <v>1331</v>
      </c>
    </row>
    <row r="894" spans="1:14" x14ac:dyDescent="0.25">
      <c r="A894" s="5">
        <v>8</v>
      </c>
      <c r="B894" s="349" t="s">
        <v>585</v>
      </c>
      <c r="C894" s="349">
        <v>20</v>
      </c>
      <c r="D894" s="5" t="s">
        <v>890</v>
      </c>
      <c r="E894" s="353">
        <v>2.5</v>
      </c>
      <c r="F894" s="349">
        <v>1532</v>
      </c>
      <c r="G894" s="379">
        <v>7055</v>
      </c>
      <c r="H894" s="349">
        <v>7139</v>
      </c>
      <c r="I894" s="5">
        <f>E894*F894</f>
        <v>3830</v>
      </c>
      <c r="J894" s="5">
        <v>56800</v>
      </c>
      <c r="K894" s="5">
        <v>3000</v>
      </c>
      <c r="L894" s="5">
        <f>I894+J894+K894</f>
        <v>63630</v>
      </c>
      <c r="M894" s="349" t="s">
        <v>34</v>
      </c>
      <c r="N894" s="476" t="s">
        <v>1332</v>
      </c>
    </row>
    <row r="895" spans="1:14" x14ac:dyDescent="0.25">
      <c r="A895" s="5">
        <v>9</v>
      </c>
      <c r="B895" s="349" t="s">
        <v>588</v>
      </c>
      <c r="C895" s="349">
        <v>20</v>
      </c>
      <c r="D895" s="5" t="s">
        <v>890</v>
      </c>
      <c r="E895" s="353">
        <v>3</v>
      </c>
      <c r="F895" s="349">
        <v>1423</v>
      </c>
      <c r="G895" s="356">
        <v>7051</v>
      </c>
      <c r="H895" s="349">
        <v>7140</v>
      </c>
      <c r="I895" s="5">
        <f>E895*F895</f>
        <v>4269</v>
      </c>
      <c r="J895" s="44">
        <v>49300</v>
      </c>
      <c r="K895" s="5">
        <v>0</v>
      </c>
      <c r="L895" s="5">
        <f>I895+J895+K895</f>
        <v>53569</v>
      </c>
      <c r="M895" s="349" t="s">
        <v>864</v>
      </c>
      <c r="N895" s="476" t="s">
        <v>1333</v>
      </c>
    </row>
    <row r="896" spans="1:14" x14ac:dyDescent="0.25">
      <c r="A896" s="5">
        <v>10</v>
      </c>
      <c r="B896" s="349" t="s">
        <v>580</v>
      </c>
      <c r="C896" s="349">
        <v>20</v>
      </c>
      <c r="D896" s="5" t="s">
        <v>530</v>
      </c>
      <c r="E896" s="353">
        <v>1</v>
      </c>
      <c r="F896" s="349">
        <v>1516</v>
      </c>
      <c r="G896" s="379">
        <v>7056</v>
      </c>
      <c r="H896" s="349">
        <v>7141</v>
      </c>
      <c r="I896" s="5">
        <f t="shared" ref="I896:I900" si="65">E896*F896</f>
        <v>1516</v>
      </c>
      <c r="J896" s="44">
        <v>39000</v>
      </c>
      <c r="K896" s="5">
        <v>0</v>
      </c>
      <c r="L896" s="5">
        <f t="shared" ref="L896:L900" si="66">I896+J896+K896</f>
        <v>40516</v>
      </c>
      <c r="M896" s="349" t="s">
        <v>34</v>
      </c>
      <c r="N896" s="476" t="s">
        <v>1334</v>
      </c>
    </row>
    <row r="897" spans="1:14" x14ac:dyDescent="0.25">
      <c r="A897" s="5">
        <v>11</v>
      </c>
      <c r="B897" s="349" t="s">
        <v>839</v>
      </c>
      <c r="C897" s="349">
        <v>15</v>
      </c>
      <c r="D897" s="5" t="s">
        <v>530</v>
      </c>
      <c r="E897" s="353">
        <v>1.75</v>
      </c>
      <c r="F897" s="349">
        <v>1036</v>
      </c>
      <c r="G897" s="379">
        <v>7057</v>
      </c>
      <c r="H897" s="349">
        <v>7142</v>
      </c>
      <c r="I897" s="5">
        <f t="shared" si="65"/>
        <v>1813</v>
      </c>
      <c r="J897" s="44">
        <v>34000</v>
      </c>
      <c r="K897" s="5">
        <v>0</v>
      </c>
      <c r="L897" s="5">
        <f t="shared" si="66"/>
        <v>35813</v>
      </c>
      <c r="M897" s="349" t="s">
        <v>34</v>
      </c>
      <c r="N897" s="476" t="s">
        <v>1335</v>
      </c>
    </row>
    <row r="898" spans="1:14" x14ac:dyDescent="0.25">
      <c r="A898" s="5">
        <v>12</v>
      </c>
      <c r="B898" s="349" t="s">
        <v>592</v>
      </c>
      <c r="C898" s="349">
        <v>20</v>
      </c>
      <c r="D898" s="5" t="s">
        <v>530</v>
      </c>
      <c r="E898" s="353">
        <v>1</v>
      </c>
      <c r="F898" s="349">
        <v>1491</v>
      </c>
      <c r="G898" s="379">
        <v>7058</v>
      </c>
      <c r="H898" s="349">
        <v>7143</v>
      </c>
      <c r="I898" s="5">
        <f t="shared" si="65"/>
        <v>1491</v>
      </c>
      <c r="J898" s="44">
        <v>29880</v>
      </c>
      <c r="K898" s="5">
        <v>0</v>
      </c>
      <c r="L898" s="5">
        <f t="shared" si="66"/>
        <v>31371</v>
      </c>
      <c r="M898" s="349" t="s">
        <v>34</v>
      </c>
      <c r="N898" s="476" t="s">
        <v>1336</v>
      </c>
    </row>
    <row r="899" spans="1:14" x14ac:dyDescent="0.25">
      <c r="A899" s="5">
        <v>13</v>
      </c>
      <c r="B899" s="349" t="s">
        <v>581</v>
      </c>
      <c r="C899" s="349">
        <v>20</v>
      </c>
      <c r="D899" s="5" t="s">
        <v>891</v>
      </c>
      <c r="E899" s="353">
        <v>1.5</v>
      </c>
      <c r="F899" s="349">
        <v>1360</v>
      </c>
      <c r="G899" s="356">
        <v>7059</v>
      </c>
      <c r="H899" s="349">
        <v>7144</v>
      </c>
      <c r="I899" s="5">
        <f t="shared" si="65"/>
        <v>2040</v>
      </c>
      <c r="J899" s="5">
        <v>94000</v>
      </c>
      <c r="K899" s="5">
        <v>0</v>
      </c>
      <c r="L899" s="5">
        <f>I899+J899</f>
        <v>96040</v>
      </c>
      <c r="M899" s="349" t="s">
        <v>34</v>
      </c>
      <c r="N899" s="476" t="s">
        <v>1337</v>
      </c>
    </row>
    <row r="900" spans="1:14" x14ac:dyDescent="0.25">
      <c r="A900" s="5">
        <v>14</v>
      </c>
      <c r="B900" s="349" t="s">
        <v>583</v>
      </c>
      <c r="C900" s="349">
        <v>20</v>
      </c>
      <c r="D900" s="5" t="s">
        <v>891</v>
      </c>
      <c r="E900" s="353">
        <v>7.95</v>
      </c>
      <c r="F900" s="349">
        <v>1361</v>
      </c>
      <c r="G900" s="379">
        <v>7065</v>
      </c>
      <c r="H900" s="349">
        <v>7145</v>
      </c>
      <c r="I900" s="5">
        <f t="shared" si="65"/>
        <v>10819.95</v>
      </c>
      <c r="J900" s="44">
        <v>103200</v>
      </c>
      <c r="K900" s="5">
        <v>0</v>
      </c>
      <c r="L900" s="5">
        <f t="shared" si="66"/>
        <v>114019.95</v>
      </c>
      <c r="M900" s="349" t="s">
        <v>34</v>
      </c>
      <c r="N900" s="476" t="s">
        <v>1338</v>
      </c>
    </row>
    <row r="901" spans="1:14" x14ac:dyDescent="0.25">
      <c r="A901" s="5">
        <v>15</v>
      </c>
      <c r="B901" s="349" t="s">
        <v>589</v>
      </c>
      <c r="C901" s="349">
        <v>15</v>
      </c>
      <c r="D901" s="5" t="s">
        <v>891</v>
      </c>
      <c r="E901" s="353">
        <v>1</v>
      </c>
      <c r="F901" s="349">
        <v>968</v>
      </c>
      <c r="G901" s="356">
        <v>7052</v>
      </c>
      <c r="H901" s="349">
        <v>7146</v>
      </c>
      <c r="I901" s="5">
        <f>E901*F901</f>
        <v>968</v>
      </c>
      <c r="J901" s="44">
        <v>10500</v>
      </c>
      <c r="K901" s="5">
        <v>0</v>
      </c>
      <c r="L901" s="5">
        <f>I901+J901+K901</f>
        <v>11468</v>
      </c>
      <c r="M901" s="349" t="s">
        <v>864</v>
      </c>
      <c r="N901" s="476" t="s">
        <v>1339</v>
      </c>
    </row>
    <row r="902" spans="1:14" x14ac:dyDescent="0.25">
      <c r="A902" s="5">
        <v>16</v>
      </c>
      <c r="B902" s="349" t="s">
        <v>822</v>
      </c>
      <c r="C902" s="349">
        <v>20</v>
      </c>
      <c r="D902" s="5" t="s">
        <v>891</v>
      </c>
      <c r="E902" s="353">
        <v>1.75</v>
      </c>
      <c r="F902" s="349">
        <v>1579</v>
      </c>
      <c r="G902" s="379">
        <v>7060</v>
      </c>
      <c r="H902" s="349">
        <v>7147</v>
      </c>
      <c r="I902" s="5">
        <f>E902*F902</f>
        <v>2763.25</v>
      </c>
      <c r="J902" s="44">
        <v>29800</v>
      </c>
      <c r="K902" s="5">
        <v>0</v>
      </c>
      <c r="L902" s="5">
        <f>I902+J902+K902</f>
        <v>32563.25</v>
      </c>
      <c r="M902" s="349" t="s">
        <v>34</v>
      </c>
      <c r="N902" s="476" t="s">
        <v>1340</v>
      </c>
    </row>
    <row r="903" spans="1:14" x14ac:dyDescent="0.25">
      <c r="A903" s="5">
        <v>17</v>
      </c>
      <c r="B903" s="349" t="s">
        <v>593</v>
      </c>
      <c r="C903" s="349">
        <v>15</v>
      </c>
      <c r="D903" s="5" t="s">
        <v>891</v>
      </c>
      <c r="E903" s="353">
        <v>1.5</v>
      </c>
      <c r="F903" s="349">
        <v>1025</v>
      </c>
      <c r="G903" s="356">
        <v>7067</v>
      </c>
      <c r="H903" s="349">
        <v>7149</v>
      </c>
      <c r="I903" s="5">
        <f>E903*F903</f>
        <v>1537.5</v>
      </c>
      <c r="J903" s="5">
        <v>11500</v>
      </c>
      <c r="K903" s="5">
        <v>2600</v>
      </c>
      <c r="L903" s="5">
        <f>I903+J903+K903</f>
        <v>15637.5</v>
      </c>
      <c r="M903" s="349" t="s">
        <v>942</v>
      </c>
      <c r="N903" s="476" t="s">
        <v>1341</v>
      </c>
    </row>
    <row r="904" spans="1:14" x14ac:dyDescent="0.25">
      <c r="A904" s="5">
        <v>18</v>
      </c>
      <c r="B904" s="349" t="s">
        <v>582</v>
      </c>
      <c r="C904" s="349">
        <v>20</v>
      </c>
      <c r="D904" s="5" t="s">
        <v>891</v>
      </c>
      <c r="E904" s="353">
        <v>0</v>
      </c>
      <c r="F904" s="349">
        <v>1455</v>
      </c>
      <c r="G904" s="379">
        <v>7061</v>
      </c>
      <c r="H904" s="349">
        <v>7150</v>
      </c>
      <c r="I904" s="5">
        <f t="shared" ref="I904:I907" si="67">E904*F904</f>
        <v>0</v>
      </c>
      <c r="J904" s="5">
        <v>41800</v>
      </c>
      <c r="K904" s="5">
        <v>0</v>
      </c>
      <c r="L904" s="5">
        <f t="shared" ref="L904:L907" si="68">I904+J904+K904</f>
        <v>41800</v>
      </c>
      <c r="M904" s="349" t="s">
        <v>34</v>
      </c>
      <c r="N904" s="476" t="s">
        <v>1342</v>
      </c>
    </row>
    <row r="905" spans="1:14" x14ac:dyDescent="0.25">
      <c r="A905" s="5">
        <v>19</v>
      </c>
      <c r="B905" s="349" t="s">
        <v>821</v>
      </c>
      <c r="C905" s="349">
        <v>20</v>
      </c>
      <c r="D905" s="5" t="s">
        <v>892</v>
      </c>
      <c r="E905" s="353">
        <v>2</v>
      </c>
      <c r="F905" s="349">
        <v>1590</v>
      </c>
      <c r="G905" s="379">
        <v>7062</v>
      </c>
      <c r="H905" s="349">
        <v>7151</v>
      </c>
      <c r="I905" s="5">
        <f t="shared" si="67"/>
        <v>3180</v>
      </c>
      <c r="J905" s="360">
        <v>38080</v>
      </c>
      <c r="K905" s="5">
        <v>0</v>
      </c>
      <c r="L905" s="5">
        <f t="shared" si="68"/>
        <v>41260</v>
      </c>
      <c r="M905" s="349" t="s">
        <v>34</v>
      </c>
      <c r="N905" s="476" t="s">
        <v>1343</v>
      </c>
    </row>
    <row r="906" spans="1:14" x14ac:dyDescent="0.25">
      <c r="A906" s="5">
        <v>20</v>
      </c>
      <c r="B906" s="349" t="s">
        <v>851</v>
      </c>
      <c r="C906" s="349">
        <v>20</v>
      </c>
      <c r="D906" s="5" t="s">
        <v>892</v>
      </c>
      <c r="E906" s="353">
        <v>4</v>
      </c>
      <c r="F906" s="349">
        <v>1366</v>
      </c>
      <c r="G906" s="379">
        <v>7064</v>
      </c>
      <c r="H906" s="349">
        <v>7152</v>
      </c>
      <c r="I906" s="5">
        <f t="shared" si="67"/>
        <v>5464</v>
      </c>
      <c r="J906" s="44">
        <v>76400</v>
      </c>
      <c r="K906" s="5">
        <v>0</v>
      </c>
      <c r="L906" s="5">
        <f t="shared" si="68"/>
        <v>81864</v>
      </c>
      <c r="M906" s="349" t="s">
        <v>34</v>
      </c>
      <c r="N906" s="476" t="s">
        <v>1344</v>
      </c>
    </row>
    <row r="907" spans="1:14" x14ac:dyDescent="0.25">
      <c r="A907" s="5">
        <v>21</v>
      </c>
      <c r="B907" s="349" t="s">
        <v>590</v>
      </c>
      <c r="C907" s="349">
        <v>20</v>
      </c>
      <c r="D907" s="5" t="s">
        <v>893</v>
      </c>
      <c r="E907" s="353">
        <v>4</v>
      </c>
      <c r="F907" s="349">
        <v>1533</v>
      </c>
      <c r="G907" s="379">
        <v>7063</v>
      </c>
      <c r="H907" s="349">
        <v>7153</v>
      </c>
      <c r="I907" s="5">
        <f t="shared" si="67"/>
        <v>6132</v>
      </c>
      <c r="J907" s="5">
        <v>66700</v>
      </c>
      <c r="K907" s="5">
        <v>0</v>
      </c>
      <c r="L907" s="5">
        <f t="shared" si="68"/>
        <v>72832</v>
      </c>
      <c r="M907" s="349" t="s">
        <v>34</v>
      </c>
      <c r="N907" s="476" t="s">
        <v>1345</v>
      </c>
    </row>
    <row r="908" spans="1:14" x14ac:dyDescent="0.25">
      <c r="A908" s="5">
        <v>22</v>
      </c>
      <c r="B908" s="349" t="s">
        <v>579</v>
      </c>
      <c r="C908" s="349">
        <v>20</v>
      </c>
      <c r="D908" s="5" t="s">
        <v>893</v>
      </c>
      <c r="E908" s="353">
        <v>1</v>
      </c>
      <c r="F908" s="349">
        <v>1541</v>
      </c>
      <c r="G908" s="356">
        <v>7053</v>
      </c>
      <c r="H908" s="349">
        <v>7154</v>
      </c>
      <c r="I908" s="5">
        <f t="shared" ref="I908:I920" si="69">E908*F908</f>
        <v>1541</v>
      </c>
      <c r="J908" s="44">
        <v>48400</v>
      </c>
      <c r="K908" s="5">
        <v>0</v>
      </c>
      <c r="L908" s="5">
        <f>I908+J908+K908</f>
        <v>49941</v>
      </c>
      <c r="M908" s="349" t="s">
        <v>864</v>
      </c>
      <c r="N908" s="476" t="s">
        <v>1346</v>
      </c>
    </row>
    <row r="909" spans="1:14" x14ac:dyDescent="0.25">
      <c r="A909" s="5">
        <v>23</v>
      </c>
      <c r="B909" s="349" t="s">
        <v>581</v>
      </c>
      <c r="C909" s="349">
        <v>20</v>
      </c>
      <c r="D909" s="5" t="s">
        <v>895</v>
      </c>
      <c r="E909" s="5">
        <v>1.5</v>
      </c>
      <c r="F909" s="349">
        <v>1368</v>
      </c>
      <c r="G909" s="356">
        <v>7068</v>
      </c>
      <c r="H909" s="349">
        <v>7156</v>
      </c>
      <c r="I909" s="5">
        <f t="shared" si="69"/>
        <v>2052</v>
      </c>
      <c r="J909" s="5">
        <v>94000</v>
      </c>
      <c r="K909" s="5">
        <v>0</v>
      </c>
      <c r="L909" s="5">
        <f>I909+J909</f>
        <v>96052</v>
      </c>
      <c r="M909" s="349" t="s">
        <v>942</v>
      </c>
      <c r="N909" s="476" t="s">
        <v>1347</v>
      </c>
    </row>
    <row r="910" spans="1:14" x14ac:dyDescent="0.25">
      <c r="A910" s="5">
        <v>24</v>
      </c>
      <c r="B910" s="349" t="s">
        <v>586</v>
      </c>
      <c r="C910" s="349">
        <v>20</v>
      </c>
      <c r="D910" s="5" t="s">
        <v>896</v>
      </c>
      <c r="E910" s="5">
        <v>1</v>
      </c>
      <c r="F910" s="349">
        <v>1350</v>
      </c>
      <c r="G910" s="356">
        <v>7069</v>
      </c>
      <c r="H910" s="349">
        <v>7157</v>
      </c>
      <c r="I910" s="5">
        <f t="shared" si="69"/>
        <v>1350</v>
      </c>
      <c r="J910" s="5">
        <v>26700</v>
      </c>
      <c r="K910" s="5">
        <v>0</v>
      </c>
      <c r="L910" s="5">
        <f t="shared" ref="L910:L968" si="70">I910+J910+K910</f>
        <v>28050</v>
      </c>
      <c r="M910" s="349" t="s">
        <v>864</v>
      </c>
      <c r="N910" s="476" t="s">
        <v>1348</v>
      </c>
    </row>
    <row r="911" spans="1:14" x14ac:dyDescent="0.25">
      <c r="A911" s="5">
        <v>25</v>
      </c>
      <c r="B911" s="349" t="s">
        <v>582</v>
      </c>
      <c r="C911" s="349">
        <v>20</v>
      </c>
      <c r="D911" s="5" t="s">
        <v>896</v>
      </c>
      <c r="E911" s="5">
        <v>0</v>
      </c>
      <c r="F911" s="349">
        <v>1349</v>
      </c>
      <c r="G911" s="379">
        <v>7070</v>
      </c>
      <c r="H911" s="349">
        <v>7158</v>
      </c>
      <c r="I911" s="5">
        <f t="shared" si="69"/>
        <v>0</v>
      </c>
      <c r="J911" s="5">
        <v>41800</v>
      </c>
      <c r="K911" s="5">
        <v>0</v>
      </c>
      <c r="L911" s="5">
        <f t="shared" si="70"/>
        <v>41800</v>
      </c>
      <c r="M911" s="349" t="s">
        <v>34</v>
      </c>
      <c r="N911" s="476" t="s">
        <v>1349</v>
      </c>
    </row>
    <row r="912" spans="1:14" x14ac:dyDescent="0.25">
      <c r="A912" s="5">
        <v>26</v>
      </c>
      <c r="B912" s="349" t="s">
        <v>583</v>
      </c>
      <c r="C912" s="349">
        <v>20</v>
      </c>
      <c r="D912" s="5" t="s">
        <v>896</v>
      </c>
      <c r="E912" s="5">
        <v>7.95</v>
      </c>
      <c r="F912" s="349">
        <v>1640</v>
      </c>
      <c r="G912" s="356">
        <v>7071</v>
      </c>
      <c r="H912" s="349">
        <v>7159</v>
      </c>
      <c r="I912" s="5">
        <f t="shared" si="69"/>
        <v>13038</v>
      </c>
      <c r="J912" s="44">
        <v>103200</v>
      </c>
      <c r="K912" s="5">
        <v>0</v>
      </c>
      <c r="L912" s="5">
        <f t="shared" si="70"/>
        <v>116238</v>
      </c>
      <c r="M912" s="349" t="s">
        <v>864</v>
      </c>
      <c r="N912" s="476" t="s">
        <v>1350</v>
      </c>
    </row>
    <row r="913" spans="1:14" x14ac:dyDescent="0.25">
      <c r="A913" s="5">
        <v>27</v>
      </c>
      <c r="B913" s="349" t="s">
        <v>580</v>
      </c>
      <c r="C913" s="349">
        <v>20</v>
      </c>
      <c r="D913" s="5" t="s">
        <v>896</v>
      </c>
      <c r="E913" s="5">
        <v>1</v>
      </c>
      <c r="F913" s="349">
        <v>1605</v>
      </c>
      <c r="G913" s="356">
        <v>7072</v>
      </c>
      <c r="H913" s="349">
        <v>7160</v>
      </c>
      <c r="I913" s="5">
        <f t="shared" si="69"/>
        <v>1605</v>
      </c>
      <c r="J913" s="44">
        <v>39000</v>
      </c>
      <c r="K913" s="5">
        <v>0</v>
      </c>
      <c r="L913" s="5">
        <f t="shared" si="70"/>
        <v>40605</v>
      </c>
      <c r="M913" s="349" t="s">
        <v>864</v>
      </c>
      <c r="N913" s="476" t="s">
        <v>1351</v>
      </c>
    </row>
    <row r="914" spans="1:14" x14ac:dyDescent="0.25">
      <c r="A914" s="5">
        <v>28</v>
      </c>
      <c r="B914" s="349" t="s">
        <v>592</v>
      </c>
      <c r="C914" s="349">
        <v>20</v>
      </c>
      <c r="D914" s="5" t="s">
        <v>896</v>
      </c>
      <c r="E914" s="5">
        <v>1</v>
      </c>
      <c r="F914" s="349">
        <v>1519</v>
      </c>
      <c r="G914" s="356">
        <v>7073</v>
      </c>
      <c r="H914" s="349">
        <v>7161</v>
      </c>
      <c r="I914" s="5">
        <f t="shared" si="69"/>
        <v>1519</v>
      </c>
      <c r="J914" s="44">
        <v>29880</v>
      </c>
      <c r="K914" s="5">
        <v>0</v>
      </c>
      <c r="L914" s="5">
        <f t="shared" si="70"/>
        <v>31399</v>
      </c>
      <c r="M914" s="349" t="s">
        <v>864</v>
      </c>
      <c r="N914" s="476" t="s">
        <v>1352</v>
      </c>
    </row>
    <row r="915" spans="1:14" x14ac:dyDescent="0.25">
      <c r="A915" s="5">
        <v>29</v>
      </c>
      <c r="B915" s="349" t="s">
        <v>588</v>
      </c>
      <c r="C915" s="349">
        <v>20</v>
      </c>
      <c r="D915" s="5" t="s">
        <v>897</v>
      </c>
      <c r="E915" s="5">
        <v>3</v>
      </c>
      <c r="F915" s="349">
        <v>1380</v>
      </c>
      <c r="G915" s="356">
        <v>7074</v>
      </c>
      <c r="H915" s="349">
        <v>7162</v>
      </c>
      <c r="I915" s="5">
        <f t="shared" si="69"/>
        <v>4140</v>
      </c>
      <c r="J915" s="44">
        <v>49300</v>
      </c>
      <c r="K915" s="5">
        <v>0</v>
      </c>
      <c r="L915" s="5">
        <f t="shared" si="70"/>
        <v>53440</v>
      </c>
      <c r="M915" s="349" t="s">
        <v>864</v>
      </c>
      <c r="N915" s="476" t="s">
        <v>1353</v>
      </c>
    </row>
    <row r="916" spans="1:14" x14ac:dyDescent="0.25">
      <c r="A916" s="5">
        <v>30</v>
      </c>
      <c r="B916" s="349" t="s">
        <v>590</v>
      </c>
      <c r="C916" s="349">
        <v>20</v>
      </c>
      <c r="D916" s="5" t="s">
        <v>897</v>
      </c>
      <c r="E916" s="5">
        <v>4</v>
      </c>
      <c r="F916" s="349">
        <v>1423</v>
      </c>
      <c r="G916" s="356">
        <v>7075</v>
      </c>
      <c r="H916" s="349">
        <v>7163</v>
      </c>
      <c r="I916" s="5">
        <f t="shared" si="69"/>
        <v>5692</v>
      </c>
      <c r="J916" s="5">
        <v>66720</v>
      </c>
      <c r="K916" s="5">
        <v>0</v>
      </c>
      <c r="L916" s="5">
        <f t="shared" si="70"/>
        <v>72412</v>
      </c>
      <c r="M916" s="349" t="s">
        <v>864</v>
      </c>
      <c r="N916" s="476" t="s">
        <v>1354</v>
      </c>
    </row>
    <row r="917" spans="1:14" x14ac:dyDescent="0.25">
      <c r="A917" s="5">
        <v>31</v>
      </c>
      <c r="B917" s="349" t="s">
        <v>833</v>
      </c>
      <c r="C917" s="349">
        <v>20</v>
      </c>
      <c r="D917" s="5" t="s">
        <v>897</v>
      </c>
      <c r="E917" s="5">
        <v>1.7</v>
      </c>
      <c r="F917" s="349">
        <v>1411</v>
      </c>
      <c r="G917" s="356">
        <v>7076</v>
      </c>
      <c r="H917" s="349">
        <v>7164</v>
      </c>
      <c r="I917" s="5">
        <f t="shared" si="69"/>
        <v>2398.6999999999998</v>
      </c>
      <c r="J917" s="44">
        <v>51400</v>
      </c>
      <c r="K917" s="5">
        <v>0</v>
      </c>
      <c r="L917" s="5">
        <f t="shared" si="70"/>
        <v>53798.7</v>
      </c>
      <c r="M917" s="349" t="s">
        <v>864</v>
      </c>
      <c r="N917" s="476" t="s">
        <v>1355</v>
      </c>
    </row>
    <row r="918" spans="1:14" x14ac:dyDescent="0.25">
      <c r="A918" s="5">
        <v>32</v>
      </c>
      <c r="B918" s="349" t="s">
        <v>585</v>
      </c>
      <c r="C918" s="349">
        <v>20</v>
      </c>
      <c r="D918" s="5" t="s">
        <v>897</v>
      </c>
      <c r="E918" s="5">
        <v>2.5</v>
      </c>
      <c r="F918" s="349">
        <v>1573</v>
      </c>
      <c r="G918" s="379">
        <v>7077</v>
      </c>
      <c r="H918" s="349">
        <v>7165</v>
      </c>
      <c r="I918" s="5">
        <f t="shared" si="69"/>
        <v>3932.5</v>
      </c>
      <c r="J918" s="44">
        <v>56800</v>
      </c>
      <c r="K918" s="5">
        <v>3000</v>
      </c>
      <c r="L918" s="5">
        <f t="shared" si="70"/>
        <v>63732.5</v>
      </c>
      <c r="M918" s="349" t="s">
        <v>34</v>
      </c>
      <c r="N918" s="476" t="s">
        <v>1356</v>
      </c>
    </row>
    <row r="919" spans="1:14" x14ac:dyDescent="0.25">
      <c r="A919" s="5">
        <v>33</v>
      </c>
      <c r="B919" s="349" t="s">
        <v>849</v>
      </c>
      <c r="C919" s="349">
        <v>15</v>
      </c>
      <c r="D919" s="5" t="s">
        <v>897</v>
      </c>
      <c r="E919" s="5">
        <v>1</v>
      </c>
      <c r="F919" s="349">
        <v>1170</v>
      </c>
      <c r="G919" s="379">
        <v>7078</v>
      </c>
      <c r="H919" s="349">
        <v>7166</v>
      </c>
      <c r="I919" s="5">
        <f t="shared" si="69"/>
        <v>1170</v>
      </c>
      <c r="J919" s="44">
        <v>56550</v>
      </c>
      <c r="K919" s="5">
        <v>0</v>
      </c>
      <c r="L919" s="5">
        <f t="shared" si="70"/>
        <v>57720</v>
      </c>
      <c r="M919" s="349" t="s">
        <v>34</v>
      </c>
      <c r="N919" s="476" t="s">
        <v>1357</v>
      </c>
    </row>
    <row r="920" spans="1:14" x14ac:dyDescent="0.25">
      <c r="A920" s="5">
        <v>34</v>
      </c>
      <c r="B920" s="349" t="s">
        <v>899</v>
      </c>
      <c r="C920" s="349">
        <v>20</v>
      </c>
      <c r="D920" s="5" t="s">
        <v>898</v>
      </c>
      <c r="E920" s="5">
        <v>1.5</v>
      </c>
      <c r="F920" s="349">
        <v>1360</v>
      </c>
      <c r="G920" s="356">
        <v>7079</v>
      </c>
      <c r="H920" s="349">
        <v>7167</v>
      </c>
      <c r="I920" s="5">
        <f t="shared" si="69"/>
        <v>2040</v>
      </c>
      <c r="J920" s="5">
        <v>92000</v>
      </c>
      <c r="K920" s="5">
        <v>0</v>
      </c>
      <c r="L920" s="5">
        <f>I920+J920</f>
        <v>94040</v>
      </c>
      <c r="M920" s="349" t="s">
        <v>34</v>
      </c>
      <c r="N920" s="476" t="s">
        <v>1358</v>
      </c>
    </row>
    <row r="921" spans="1:14" x14ac:dyDescent="0.25">
      <c r="A921" s="5">
        <v>35</v>
      </c>
      <c r="B921" s="349" t="s">
        <v>899</v>
      </c>
      <c r="C921" s="349">
        <v>20</v>
      </c>
      <c r="D921" s="5" t="s">
        <v>898</v>
      </c>
      <c r="E921" s="5">
        <v>1.5</v>
      </c>
      <c r="F921" s="349">
        <v>1360</v>
      </c>
      <c r="G921" s="356">
        <v>7080</v>
      </c>
      <c r="H921" s="349">
        <v>7168</v>
      </c>
      <c r="I921" s="5">
        <f t="shared" ref="I921:I968" si="71">E921*F921</f>
        <v>2040</v>
      </c>
      <c r="J921" s="5">
        <v>92000</v>
      </c>
      <c r="K921" s="5">
        <v>0</v>
      </c>
      <c r="L921" s="5">
        <f t="shared" ref="L921:L922" si="72">I921+J921</f>
        <v>94040</v>
      </c>
      <c r="M921" s="349" t="s">
        <v>34</v>
      </c>
      <c r="N921" s="476" t="s">
        <v>1359</v>
      </c>
    </row>
    <row r="922" spans="1:14" x14ac:dyDescent="0.25">
      <c r="A922" s="5">
        <v>36</v>
      </c>
      <c r="B922" s="382" t="s">
        <v>899</v>
      </c>
      <c r="C922" s="382">
        <v>25</v>
      </c>
      <c r="D922" s="385" t="s">
        <v>898</v>
      </c>
      <c r="E922" s="5">
        <v>1.5</v>
      </c>
      <c r="F922" s="349">
        <v>1952</v>
      </c>
      <c r="G922" s="356">
        <v>7081</v>
      </c>
      <c r="H922" s="349">
        <v>7169</v>
      </c>
      <c r="I922" s="5">
        <f t="shared" si="71"/>
        <v>2928</v>
      </c>
      <c r="J922" s="5">
        <v>105798</v>
      </c>
      <c r="K922" s="5">
        <v>0</v>
      </c>
      <c r="L922" s="385">
        <f t="shared" si="72"/>
        <v>108726</v>
      </c>
      <c r="M922" s="382" t="s">
        <v>34</v>
      </c>
      <c r="N922" s="476" t="s">
        <v>1357</v>
      </c>
    </row>
    <row r="923" spans="1:14" x14ac:dyDescent="0.25">
      <c r="A923" s="5">
        <v>37</v>
      </c>
      <c r="B923" s="349" t="s">
        <v>579</v>
      </c>
      <c r="C923" s="349">
        <v>20</v>
      </c>
      <c r="D923" s="5" t="s">
        <v>898</v>
      </c>
      <c r="E923" s="5">
        <v>1</v>
      </c>
      <c r="F923" s="349">
        <v>1923</v>
      </c>
      <c r="G923" s="356">
        <v>7082</v>
      </c>
      <c r="H923" s="349">
        <v>7170</v>
      </c>
      <c r="I923" s="5">
        <f t="shared" si="71"/>
        <v>1923</v>
      </c>
      <c r="J923" s="44">
        <v>48400</v>
      </c>
      <c r="K923" s="5">
        <v>0</v>
      </c>
      <c r="L923" s="5">
        <f t="shared" si="70"/>
        <v>50323</v>
      </c>
      <c r="M923" s="349" t="s">
        <v>864</v>
      </c>
      <c r="N923" s="476" t="s">
        <v>1360</v>
      </c>
    </row>
    <row r="924" spans="1:14" x14ac:dyDescent="0.25">
      <c r="A924" s="5">
        <v>38</v>
      </c>
      <c r="B924" s="349" t="s">
        <v>581</v>
      </c>
      <c r="C924" s="349">
        <v>20</v>
      </c>
      <c r="D924" s="5" t="s">
        <v>900</v>
      </c>
      <c r="E924" s="5">
        <v>1.5</v>
      </c>
      <c r="F924" s="349">
        <v>1626</v>
      </c>
      <c r="G924" s="356">
        <v>7083</v>
      </c>
      <c r="H924" s="349">
        <v>7171</v>
      </c>
      <c r="I924" s="5">
        <f t="shared" si="71"/>
        <v>2439</v>
      </c>
      <c r="J924" s="5">
        <v>94000</v>
      </c>
      <c r="K924" s="5">
        <v>0</v>
      </c>
      <c r="L924" s="5">
        <f>I924+J924</f>
        <v>96439</v>
      </c>
      <c r="M924" s="349" t="s">
        <v>901</v>
      </c>
      <c r="N924" s="476" t="s">
        <v>1361</v>
      </c>
    </row>
    <row r="925" spans="1:14" x14ac:dyDescent="0.25">
      <c r="A925" s="5">
        <v>39</v>
      </c>
      <c r="B925" s="349" t="s">
        <v>866</v>
      </c>
      <c r="C925" s="349">
        <v>20</v>
      </c>
      <c r="D925" s="5" t="s">
        <v>900</v>
      </c>
      <c r="E925" s="5">
        <v>3.5</v>
      </c>
      <c r="F925" s="349">
        <v>965</v>
      </c>
      <c r="G925" s="356">
        <v>7084</v>
      </c>
      <c r="H925" s="349">
        <v>7172</v>
      </c>
      <c r="I925" s="5">
        <f t="shared" si="71"/>
        <v>3377.5</v>
      </c>
      <c r="J925" s="263">
        <v>57800</v>
      </c>
      <c r="K925" s="5">
        <v>0</v>
      </c>
      <c r="L925" s="5">
        <f t="shared" si="70"/>
        <v>61177.5</v>
      </c>
      <c r="M925" s="349" t="s">
        <v>864</v>
      </c>
      <c r="N925" s="476" t="s">
        <v>1362</v>
      </c>
    </row>
    <row r="926" spans="1:14" x14ac:dyDescent="0.25">
      <c r="A926" s="5">
        <v>40</v>
      </c>
      <c r="B926" s="349" t="s">
        <v>587</v>
      </c>
      <c r="C926" s="349">
        <v>20</v>
      </c>
      <c r="D926" s="5" t="s">
        <v>902</v>
      </c>
      <c r="E926" s="5">
        <v>2</v>
      </c>
      <c r="F926" s="349">
        <v>1314</v>
      </c>
      <c r="G926" s="356">
        <v>7085</v>
      </c>
      <c r="H926" s="349">
        <v>7173</v>
      </c>
      <c r="I926" s="5">
        <f t="shared" si="71"/>
        <v>2628</v>
      </c>
      <c r="J926" s="44">
        <v>20320</v>
      </c>
      <c r="K926" s="5">
        <v>0</v>
      </c>
      <c r="L926" s="5">
        <f t="shared" si="70"/>
        <v>22948</v>
      </c>
      <c r="M926" s="349" t="s">
        <v>864</v>
      </c>
      <c r="N926" s="476" t="s">
        <v>1363</v>
      </c>
    </row>
    <row r="927" spans="1:14" x14ac:dyDescent="0.25">
      <c r="A927" s="5">
        <v>41</v>
      </c>
      <c r="B927" s="349" t="s">
        <v>586</v>
      </c>
      <c r="C927" s="349">
        <v>20</v>
      </c>
      <c r="D927" s="5" t="s">
        <v>902</v>
      </c>
      <c r="E927" s="5">
        <v>1</v>
      </c>
      <c r="F927" s="349">
        <v>1345</v>
      </c>
      <c r="G927" s="379">
        <v>7086</v>
      </c>
      <c r="H927" s="349">
        <v>7174</v>
      </c>
      <c r="I927" s="5">
        <f t="shared" si="71"/>
        <v>1345</v>
      </c>
      <c r="J927" s="44">
        <v>26000</v>
      </c>
      <c r="K927" s="5">
        <v>0</v>
      </c>
      <c r="L927" s="5">
        <f t="shared" si="70"/>
        <v>27345</v>
      </c>
      <c r="M927" s="349" t="s">
        <v>34</v>
      </c>
      <c r="N927" s="476" t="s">
        <v>1364</v>
      </c>
    </row>
    <row r="928" spans="1:14" x14ac:dyDescent="0.25">
      <c r="A928" s="5">
        <v>42</v>
      </c>
      <c r="B928" s="349" t="s">
        <v>582</v>
      </c>
      <c r="C928" s="349">
        <v>20</v>
      </c>
      <c r="D928" s="5" t="s">
        <v>903</v>
      </c>
      <c r="E928" s="5">
        <v>0</v>
      </c>
      <c r="F928" s="349">
        <v>1330</v>
      </c>
      <c r="G928" s="379">
        <v>7087</v>
      </c>
      <c r="H928" s="349">
        <v>7175</v>
      </c>
      <c r="I928" s="5">
        <f t="shared" si="71"/>
        <v>0</v>
      </c>
      <c r="J928" s="5">
        <v>41800</v>
      </c>
      <c r="K928" s="5">
        <v>0</v>
      </c>
      <c r="L928" s="5">
        <f t="shared" si="70"/>
        <v>41800</v>
      </c>
      <c r="M928" s="349" t="s">
        <v>34</v>
      </c>
      <c r="N928" s="476" t="s">
        <v>1365</v>
      </c>
    </row>
    <row r="929" spans="1:14" x14ac:dyDescent="0.25">
      <c r="A929" s="5">
        <v>43</v>
      </c>
      <c r="B929" s="349" t="s">
        <v>590</v>
      </c>
      <c r="C929" s="349">
        <v>20</v>
      </c>
      <c r="D929" s="5" t="s">
        <v>903</v>
      </c>
      <c r="E929" s="5">
        <v>4</v>
      </c>
      <c r="F929" s="349">
        <v>1409</v>
      </c>
      <c r="G929" s="356">
        <v>7088</v>
      </c>
      <c r="H929" s="349">
        <v>7176</v>
      </c>
      <c r="I929" s="5">
        <f t="shared" si="71"/>
        <v>5636</v>
      </c>
      <c r="J929" s="5">
        <v>66720</v>
      </c>
      <c r="K929" s="5">
        <v>0</v>
      </c>
      <c r="L929" s="5">
        <f t="shared" si="70"/>
        <v>72356</v>
      </c>
      <c r="M929" s="349" t="s">
        <v>864</v>
      </c>
      <c r="N929" s="476" t="s">
        <v>1366</v>
      </c>
    </row>
    <row r="930" spans="1:14" x14ac:dyDescent="0.25">
      <c r="A930" s="5">
        <v>44</v>
      </c>
      <c r="B930" s="349" t="s">
        <v>588</v>
      </c>
      <c r="C930" s="349">
        <v>20</v>
      </c>
      <c r="D930" s="5" t="s">
        <v>903</v>
      </c>
      <c r="E930" s="5">
        <v>3</v>
      </c>
      <c r="F930" s="349">
        <v>1381</v>
      </c>
      <c r="G930" s="356">
        <v>7089</v>
      </c>
      <c r="H930" s="349">
        <v>7177</v>
      </c>
      <c r="I930" s="5">
        <f t="shared" si="71"/>
        <v>4143</v>
      </c>
      <c r="J930" s="44">
        <v>49300</v>
      </c>
      <c r="K930" s="5">
        <v>0</v>
      </c>
      <c r="L930" s="5">
        <f t="shared" si="70"/>
        <v>53443</v>
      </c>
      <c r="M930" s="349" t="s">
        <v>864</v>
      </c>
      <c r="N930" s="476" t="s">
        <v>1367</v>
      </c>
    </row>
    <row r="931" spans="1:14" x14ac:dyDescent="0.25">
      <c r="A931" s="5">
        <v>45</v>
      </c>
      <c r="B931" s="349" t="s">
        <v>836</v>
      </c>
      <c r="C931" s="349">
        <v>15</v>
      </c>
      <c r="D931" s="5" t="s">
        <v>903</v>
      </c>
      <c r="E931" s="5">
        <v>1.5</v>
      </c>
      <c r="F931" s="349">
        <v>1052</v>
      </c>
      <c r="G931" s="356">
        <v>7090</v>
      </c>
      <c r="H931" s="349">
        <v>7178</v>
      </c>
      <c r="I931" s="5">
        <f t="shared" si="71"/>
        <v>1578</v>
      </c>
      <c r="J931" s="44">
        <v>11670</v>
      </c>
      <c r="K931" s="5">
        <v>0</v>
      </c>
      <c r="L931" s="5">
        <f t="shared" si="70"/>
        <v>13248</v>
      </c>
      <c r="M931" s="349" t="s">
        <v>864</v>
      </c>
      <c r="N931" s="476" t="s">
        <v>1368</v>
      </c>
    </row>
    <row r="932" spans="1:14" x14ac:dyDescent="0.25">
      <c r="A932" s="5">
        <v>46</v>
      </c>
      <c r="B932" s="349" t="s">
        <v>593</v>
      </c>
      <c r="C932" s="349">
        <v>15</v>
      </c>
      <c r="D932" s="5" t="s">
        <v>903</v>
      </c>
      <c r="E932" s="5">
        <v>1.5</v>
      </c>
      <c r="F932" s="349">
        <v>971</v>
      </c>
      <c r="G932" s="356">
        <v>7091</v>
      </c>
      <c r="H932" s="349">
        <v>7179</v>
      </c>
      <c r="I932" s="353">
        <f t="shared" si="71"/>
        <v>1456.5</v>
      </c>
      <c r="J932" s="44">
        <v>10365</v>
      </c>
      <c r="K932" s="5">
        <v>2600</v>
      </c>
      <c r="L932" s="5">
        <f t="shared" si="70"/>
        <v>14421.5</v>
      </c>
      <c r="M932" s="349" t="s">
        <v>864</v>
      </c>
      <c r="N932" s="476" t="s">
        <v>1369</v>
      </c>
    </row>
    <row r="933" spans="1:14" x14ac:dyDescent="0.25">
      <c r="A933" s="5">
        <v>47</v>
      </c>
      <c r="B933" s="349" t="s">
        <v>833</v>
      </c>
      <c r="C933" s="349">
        <v>20</v>
      </c>
      <c r="D933" s="5" t="s">
        <v>904</v>
      </c>
      <c r="E933" s="353">
        <v>1.7</v>
      </c>
      <c r="F933" s="349">
        <v>1418</v>
      </c>
      <c r="G933" s="356">
        <v>7092</v>
      </c>
      <c r="H933" s="349">
        <v>7180</v>
      </c>
      <c r="I933" s="353">
        <f t="shared" si="71"/>
        <v>2410.6</v>
      </c>
      <c r="J933" s="44">
        <v>51400</v>
      </c>
      <c r="K933" s="353">
        <v>0</v>
      </c>
      <c r="L933" s="353">
        <f t="shared" si="70"/>
        <v>53810.6</v>
      </c>
      <c r="M933" s="349" t="s">
        <v>864</v>
      </c>
      <c r="N933" s="476" t="s">
        <v>1370</v>
      </c>
    </row>
    <row r="934" spans="1:14" x14ac:dyDescent="0.25">
      <c r="A934" s="5">
        <v>48</v>
      </c>
      <c r="B934" s="349" t="s">
        <v>821</v>
      </c>
      <c r="C934" s="349">
        <v>20</v>
      </c>
      <c r="D934" s="5" t="s">
        <v>904</v>
      </c>
      <c r="E934" s="353">
        <v>2</v>
      </c>
      <c r="F934" s="349">
        <v>1421</v>
      </c>
      <c r="G934" s="379">
        <v>7093</v>
      </c>
      <c r="H934" s="349">
        <v>7181</v>
      </c>
      <c r="I934" s="353">
        <f t="shared" si="71"/>
        <v>2842</v>
      </c>
      <c r="J934" s="360">
        <v>38080</v>
      </c>
      <c r="K934" s="353">
        <v>0</v>
      </c>
      <c r="L934" s="353">
        <f t="shared" si="70"/>
        <v>40922</v>
      </c>
      <c r="M934" s="349" t="s">
        <v>34</v>
      </c>
      <c r="N934" s="476" t="s">
        <v>1371</v>
      </c>
    </row>
    <row r="935" spans="1:14" x14ac:dyDescent="0.25">
      <c r="A935" s="5">
        <v>49</v>
      </c>
      <c r="B935" s="349" t="s">
        <v>584</v>
      </c>
      <c r="C935" s="349">
        <v>20</v>
      </c>
      <c r="D935" s="5" t="s">
        <v>904</v>
      </c>
      <c r="E935" s="353">
        <v>2</v>
      </c>
      <c r="F935" s="349">
        <v>1295</v>
      </c>
      <c r="G935" s="356">
        <v>7094</v>
      </c>
      <c r="H935" s="349">
        <v>7182</v>
      </c>
      <c r="I935" s="353">
        <f t="shared" si="71"/>
        <v>2590</v>
      </c>
      <c r="J935" s="44">
        <v>18900</v>
      </c>
      <c r="K935" s="353">
        <v>0</v>
      </c>
      <c r="L935" s="353">
        <f t="shared" si="70"/>
        <v>21490</v>
      </c>
      <c r="M935" s="349" t="s">
        <v>864</v>
      </c>
      <c r="N935" s="476" t="s">
        <v>1372</v>
      </c>
    </row>
    <row r="936" spans="1:14" x14ac:dyDescent="0.25">
      <c r="A936" s="5">
        <v>50</v>
      </c>
      <c r="B936" s="349" t="s">
        <v>589</v>
      </c>
      <c r="C936" s="349">
        <v>9</v>
      </c>
      <c r="D936" s="5" t="s">
        <v>904</v>
      </c>
      <c r="E936" s="353">
        <v>1</v>
      </c>
      <c r="F936" s="349">
        <v>598</v>
      </c>
      <c r="G936" s="356">
        <v>7095</v>
      </c>
      <c r="H936" s="349">
        <v>7183</v>
      </c>
      <c r="I936" s="353">
        <f t="shared" si="71"/>
        <v>598</v>
      </c>
      <c r="J936" s="44">
        <v>9000</v>
      </c>
      <c r="K936" s="353">
        <v>0</v>
      </c>
      <c r="L936" s="353">
        <f t="shared" si="70"/>
        <v>9598</v>
      </c>
      <c r="M936" s="349" t="s">
        <v>864</v>
      </c>
      <c r="N936" s="476" t="s">
        <v>1373</v>
      </c>
    </row>
    <row r="937" spans="1:14" x14ac:dyDescent="0.25">
      <c r="A937" s="5">
        <v>51</v>
      </c>
      <c r="B937" s="364" t="s">
        <v>581</v>
      </c>
      <c r="C937" s="364">
        <v>20</v>
      </c>
      <c r="D937" s="44" t="s">
        <v>905</v>
      </c>
      <c r="E937" s="360">
        <v>1.5</v>
      </c>
      <c r="F937" s="364">
        <v>1475</v>
      </c>
      <c r="G937" s="386">
        <v>7096</v>
      </c>
      <c r="H937" s="364">
        <v>7184</v>
      </c>
      <c r="I937" s="360">
        <f t="shared" si="71"/>
        <v>2212.5</v>
      </c>
      <c r="J937" s="360">
        <v>94000</v>
      </c>
      <c r="K937" s="360">
        <v>0</v>
      </c>
      <c r="L937" s="360">
        <f>I937+J937</f>
        <v>96212.5</v>
      </c>
      <c r="M937" s="349" t="s">
        <v>34</v>
      </c>
      <c r="N937" s="476" t="s">
        <v>1374</v>
      </c>
    </row>
    <row r="938" spans="1:14" x14ac:dyDescent="0.25">
      <c r="A938" s="5">
        <v>52</v>
      </c>
      <c r="B938" s="349" t="s">
        <v>586</v>
      </c>
      <c r="C938" s="349">
        <v>20</v>
      </c>
      <c r="D938" s="5" t="s">
        <v>905</v>
      </c>
      <c r="E938" s="5">
        <v>1</v>
      </c>
      <c r="F938" s="349">
        <v>1290</v>
      </c>
      <c r="G938" s="379">
        <v>7097</v>
      </c>
      <c r="H938" s="349">
        <v>7185</v>
      </c>
      <c r="I938" s="353">
        <f t="shared" si="71"/>
        <v>1290</v>
      </c>
      <c r="J938" s="44">
        <v>26000</v>
      </c>
      <c r="K938" s="353">
        <v>0</v>
      </c>
      <c r="L938" s="353">
        <f t="shared" si="70"/>
        <v>27290</v>
      </c>
      <c r="M938" s="349" t="s">
        <v>34</v>
      </c>
      <c r="N938" s="476" t="s">
        <v>1375</v>
      </c>
    </row>
    <row r="939" spans="1:14" x14ac:dyDescent="0.25">
      <c r="A939" s="5">
        <v>53</v>
      </c>
      <c r="B939" s="349" t="s">
        <v>585</v>
      </c>
      <c r="C939" s="349">
        <v>20</v>
      </c>
      <c r="D939" s="5" t="s">
        <v>905</v>
      </c>
      <c r="E939" s="5">
        <v>2.5</v>
      </c>
      <c r="F939" s="349">
        <v>1471</v>
      </c>
      <c r="G939" s="379">
        <v>7098</v>
      </c>
      <c r="H939" s="349">
        <v>7186</v>
      </c>
      <c r="I939" s="353">
        <f t="shared" si="71"/>
        <v>3677.5</v>
      </c>
      <c r="J939" s="44">
        <v>56800</v>
      </c>
      <c r="K939" s="5">
        <v>3000</v>
      </c>
      <c r="L939" s="353">
        <f t="shared" si="70"/>
        <v>63477.5</v>
      </c>
      <c r="M939" s="349" t="s">
        <v>34</v>
      </c>
      <c r="N939" s="476" t="s">
        <v>1376</v>
      </c>
    </row>
    <row r="940" spans="1:14" x14ac:dyDescent="0.25">
      <c r="A940" s="5">
        <v>54</v>
      </c>
      <c r="B940" s="349" t="s">
        <v>822</v>
      </c>
      <c r="C940" s="349">
        <v>20</v>
      </c>
      <c r="D940" s="5" t="s">
        <v>905</v>
      </c>
      <c r="E940" s="5">
        <v>1.75</v>
      </c>
      <c r="F940" s="349">
        <v>1509</v>
      </c>
      <c r="G940" s="356">
        <v>7099</v>
      </c>
      <c r="H940" s="349">
        <v>7187</v>
      </c>
      <c r="I940" s="353">
        <f t="shared" si="71"/>
        <v>2640.75</v>
      </c>
      <c r="J940" s="44">
        <v>29800</v>
      </c>
      <c r="K940" s="5">
        <v>0</v>
      </c>
      <c r="L940" s="353">
        <f t="shared" si="70"/>
        <v>32440.75</v>
      </c>
      <c r="M940" s="349" t="s">
        <v>906</v>
      </c>
      <c r="N940" s="476" t="s">
        <v>1377</v>
      </c>
    </row>
    <row r="941" spans="1:14" x14ac:dyDescent="0.25">
      <c r="A941" s="5">
        <v>55</v>
      </c>
      <c r="B941" s="5" t="s">
        <v>590</v>
      </c>
      <c r="C941" s="349">
        <v>20</v>
      </c>
      <c r="D941" s="5" t="s">
        <v>907</v>
      </c>
      <c r="E941" s="5">
        <v>4</v>
      </c>
      <c r="F941" s="349">
        <v>1505</v>
      </c>
      <c r="G941" s="379">
        <v>7100</v>
      </c>
      <c r="H941" s="349">
        <v>7188</v>
      </c>
      <c r="I941" s="5">
        <f t="shared" si="71"/>
        <v>6020</v>
      </c>
      <c r="J941" s="5">
        <v>66700</v>
      </c>
      <c r="K941" s="5">
        <v>0</v>
      </c>
      <c r="L941" s="5">
        <f t="shared" si="70"/>
        <v>72720</v>
      </c>
      <c r="M941" s="349" t="s">
        <v>34</v>
      </c>
      <c r="N941" s="476" t="s">
        <v>1378</v>
      </c>
    </row>
    <row r="942" spans="1:14" x14ac:dyDescent="0.25">
      <c r="A942" s="5">
        <v>56</v>
      </c>
      <c r="B942" s="349" t="s">
        <v>592</v>
      </c>
      <c r="C942" s="349">
        <v>20</v>
      </c>
      <c r="D942" s="5" t="s">
        <v>908</v>
      </c>
      <c r="E942" s="5">
        <v>1</v>
      </c>
      <c r="F942" s="349">
        <v>1410</v>
      </c>
      <c r="G942" s="356">
        <v>7101</v>
      </c>
      <c r="H942" s="349">
        <v>7189</v>
      </c>
      <c r="I942" s="5">
        <f t="shared" si="71"/>
        <v>1410</v>
      </c>
      <c r="J942" s="44">
        <v>29880</v>
      </c>
      <c r="K942" s="5">
        <v>0</v>
      </c>
      <c r="L942" s="5">
        <f t="shared" si="70"/>
        <v>31290</v>
      </c>
      <c r="M942" s="349" t="s">
        <v>906</v>
      </c>
      <c r="N942" s="476" t="s">
        <v>1379</v>
      </c>
    </row>
    <row r="943" spans="1:14" x14ac:dyDescent="0.25">
      <c r="A943" s="5">
        <v>57</v>
      </c>
      <c r="B943" s="349" t="s">
        <v>587</v>
      </c>
      <c r="C943" s="349">
        <v>20</v>
      </c>
      <c r="D943" s="5" t="s">
        <v>908</v>
      </c>
      <c r="E943" s="5">
        <v>2</v>
      </c>
      <c r="F943" s="349">
        <v>1260</v>
      </c>
      <c r="G943" s="356">
        <v>7102</v>
      </c>
      <c r="H943" s="349">
        <v>7190</v>
      </c>
      <c r="I943" s="5">
        <f t="shared" si="71"/>
        <v>2520</v>
      </c>
      <c r="J943" s="44">
        <v>20320</v>
      </c>
      <c r="K943" s="5">
        <v>0</v>
      </c>
      <c r="L943" s="5">
        <f t="shared" si="70"/>
        <v>22840</v>
      </c>
      <c r="M943" s="349" t="s">
        <v>906</v>
      </c>
      <c r="N943" s="476" t="s">
        <v>1380</v>
      </c>
    </row>
    <row r="944" spans="1:14" x14ac:dyDescent="0.25">
      <c r="A944" s="5">
        <v>58</v>
      </c>
      <c r="B944" s="349" t="s">
        <v>880</v>
      </c>
      <c r="C944" s="349">
        <v>20</v>
      </c>
      <c r="D944" s="5" t="s">
        <v>909</v>
      </c>
      <c r="E944" s="5">
        <v>1</v>
      </c>
      <c r="F944" s="349">
        <v>1230</v>
      </c>
      <c r="G944" s="356">
        <v>7103</v>
      </c>
      <c r="H944" s="349">
        <v>7191</v>
      </c>
      <c r="I944" s="5">
        <f t="shared" si="71"/>
        <v>1230</v>
      </c>
      <c r="J944" s="5">
        <v>26700</v>
      </c>
      <c r="K944" s="5">
        <v>0</v>
      </c>
      <c r="L944" s="5">
        <f t="shared" si="70"/>
        <v>27930</v>
      </c>
      <c r="M944" s="349" t="s">
        <v>906</v>
      </c>
      <c r="N944" s="476" t="s">
        <v>1381</v>
      </c>
    </row>
    <row r="945" spans="1:18" x14ac:dyDescent="0.25">
      <c r="A945" s="5">
        <v>59</v>
      </c>
      <c r="B945" s="387" t="s">
        <v>581</v>
      </c>
      <c r="C945" s="387">
        <v>20</v>
      </c>
      <c r="D945" s="388" t="s">
        <v>909</v>
      </c>
      <c r="E945" s="388">
        <v>1.5</v>
      </c>
      <c r="F945" s="387">
        <v>1360</v>
      </c>
      <c r="G945" s="389">
        <v>7104</v>
      </c>
      <c r="H945" s="387">
        <v>7192</v>
      </c>
      <c r="I945" s="388">
        <f t="shared" si="71"/>
        <v>2040</v>
      </c>
      <c r="J945" s="388">
        <v>94000</v>
      </c>
      <c r="K945" s="388">
        <v>0</v>
      </c>
      <c r="L945" s="388">
        <f>I945+J945</f>
        <v>96040</v>
      </c>
      <c r="M945" s="352" t="s">
        <v>34</v>
      </c>
      <c r="N945" s="476" t="s">
        <v>1382</v>
      </c>
    </row>
    <row r="946" spans="1:18" x14ac:dyDescent="0.25">
      <c r="A946" s="5">
        <v>60</v>
      </c>
      <c r="B946" s="349" t="s">
        <v>585</v>
      </c>
      <c r="C946" s="352">
        <v>20</v>
      </c>
      <c r="D946" s="5" t="s">
        <v>910</v>
      </c>
      <c r="E946" s="353">
        <v>2.5</v>
      </c>
      <c r="F946" s="349">
        <v>1834</v>
      </c>
      <c r="G946" s="379">
        <v>7115</v>
      </c>
      <c r="H946" s="349">
        <v>7193</v>
      </c>
      <c r="I946" s="5">
        <f t="shared" si="71"/>
        <v>4585</v>
      </c>
      <c r="J946" s="44">
        <v>56800</v>
      </c>
      <c r="K946" s="5">
        <v>3000</v>
      </c>
      <c r="L946" s="353">
        <f t="shared" si="70"/>
        <v>64385</v>
      </c>
      <c r="M946" s="349" t="s">
        <v>34</v>
      </c>
      <c r="N946" s="476" t="s">
        <v>1383</v>
      </c>
    </row>
    <row r="947" spans="1:18" x14ac:dyDescent="0.25">
      <c r="A947" s="5">
        <v>61</v>
      </c>
      <c r="B947" s="349" t="s">
        <v>588</v>
      </c>
      <c r="C947" s="349">
        <v>20</v>
      </c>
      <c r="D947" s="5" t="s">
        <v>910</v>
      </c>
      <c r="E947" s="353">
        <v>3</v>
      </c>
      <c r="F947" s="349">
        <v>1433</v>
      </c>
      <c r="G947" s="379">
        <v>7116</v>
      </c>
      <c r="H947" s="349">
        <v>7194</v>
      </c>
      <c r="I947" s="5">
        <f t="shared" si="71"/>
        <v>4299</v>
      </c>
      <c r="J947" s="44">
        <v>49300</v>
      </c>
      <c r="K947" s="5">
        <v>0</v>
      </c>
      <c r="L947" s="353">
        <f t="shared" si="70"/>
        <v>53599</v>
      </c>
      <c r="M947" s="349" t="s">
        <v>34</v>
      </c>
      <c r="N947" s="476" t="s">
        <v>1384</v>
      </c>
    </row>
    <row r="948" spans="1:18" x14ac:dyDescent="0.25">
      <c r="A948" s="5">
        <v>62</v>
      </c>
      <c r="B948" s="349" t="s">
        <v>582</v>
      </c>
      <c r="C948" s="352">
        <v>20</v>
      </c>
      <c r="D948" s="5" t="s">
        <v>910</v>
      </c>
      <c r="E948" s="358">
        <v>0</v>
      </c>
      <c r="F948" s="349">
        <v>1551</v>
      </c>
      <c r="G948" s="379">
        <v>7117</v>
      </c>
      <c r="H948" s="349">
        <v>7195</v>
      </c>
      <c r="I948" s="5">
        <f t="shared" si="71"/>
        <v>0</v>
      </c>
      <c r="J948" s="5">
        <v>41800</v>
      </c>
      <c r="K948" s="5">
        <v>0</v>
      </c>
      <c r="L948" s="353">
        <f t="shared" si="70"/>
        <v>41800</v>
      </c>
      <c r="M948" s="349" t="s">
        <v>34</v>
      </c>
      <c r="N948" s="476" t="s">
        <v>1385</v>
      </c>
    </row>
    <row r="949" spans="1:18" x14ac:dyDescent="0.25">
      <c r="A949" s="5">
        <v>63</v>
      </c>
      <c r="B949" s="349" t="s">
        <v>579</v>
      </c>
      <c r="C949" s="352">
        <v>20</v>
      </c>
      <c r="D949" s="5" t="s">
        <v>911</v>
      </c>
      <c r="E949" s="353">
        <v>1</v>
      </c>
      <c r="F949" s="349">
        <v>1410</v>
      </c>
      <c r="G949" s="356">
        <v>7118</v>
      </c>
      <c r="H949" s="349">
        <v>7196</v>
      </c>
      <c r="I949" s="5">
        <f t="shared" si="71"/>
        <v>1410</v>
      </c>
      <c r="J949" s="44">
        <v>48400</v>
      </c>
      <c r="K949" s="5">
        <v>0</v>
      </c>
      <c r="L949" s="353">
        <f t="shared" si="70"/>
        <v>49810</v>
      </c>
      <c r="M949" s="349" t="s">
        <v>906</v>
      </c>
      <c r="N949" s="476" t="s">
        <v>1386</v>
      </c>
    </row>
    <row r="950" spans="1:18" x14ac:dyDescent="0.25">
      <c r="A950" s="5">
        <v>64</v>
      </c>
      <c r="B950" s="349" t="s">
        <v>593</v>
      </c>
      <c r="C950" s="349">
        <v>9</v>
      </c>
      <c r="D950" s="5" t="s">
        <v>911</v>
      </c>
      <c r="E950" s="353">
        <v>1.5</v>
      </c>
      <c r="F950" s="349">
        <v>611</v>
      </c>
      <c r="G950" s="356">
        <v>7119</v>
      </c>
      <c r="H950" s="349">
        <v>7197</v>
      </c>
      <c r="I950" s="5">
        <f t="shared" si="71"/>
        <v>916.5</v>
      </c>
      <c r="J950" s="5">
        <v>9200</v>
      </c>
      <c r="K950" s="5">
        <v>1400</v>
      </c>
      <c r="L950" s="353">
        <f t="shared" si="70"/>
        <v>11516.5</v>
      </c>
      <c r="M950" s="349" t="s">
        <v>906</v>
      </c>
      <c r="N950" s="476" t="s">
        <v>1387</v>
      </c>
    </row>
    <row r="951" spans="1:18" x14ac:dyDescent="0.25">
      <c r="A951" s="5">
        <v>65</v>
      </c>
      <c r="B951" s="349" t="s">
        <v>580</v>
      </c>
      <c r="C951" s="349">
        <v>20</v>
      </c>
      <c r="D951" s="5" t="s">
        <v>911</v>
      </c>
      <c r="E951" s="353">
        <v>1</v>
      </c>
      <c r="F951" s="349">
        <v>1364</v>
      </c>
      <c r="G951" s="356">
        <v>7120</v>
      </c>
      <c r="H951" s="349">
        <v>7198</v>
      </c>
      <c r="I951" s="5">
        <f t="shared" si="71"/>
        <v>1364</v>
      </c>
      <c r="J951" s="44">
        <v>39000</v>
      </c>
      <c r="K951" s="5">
        <v>0</v>
      </c>
      <c r="L951" s="353">
        <f t="shared" si="70"/>
        <v>40364</v>
      </c>
      <c r="M951" s="349" t="s">
        <v>906</v>
      </c>
      <c r="N951" s="476" t="s">
        <v>1388</v>
      </c>
    </row>
    <row r="952" spans="1:18" x14ac:dyDescent="0.25">
      <c r="A952" s="5">
        <v>66</v>
      </c>
      <c r="B952" s="349" t="s">
        <v>582</v>
      </c>
      <c r="C952" s="349">
        <v>20</v>
      </c>
      <c r="D952" s="5" t="s">
        <v>911</v>
      </c>
      <c r="E952" s="356">
        <v>0</v>
      </c>
      <c r="F952" s="349">
        <v>1499</v>
      </c>
      <c r="G952" s="379">
        <v>7121</v>
      </c>
      <c r="H952" s="349">
        <v>7199</v>
      </c>
      <c r="I952" s="5">
        <f t="shared" si="71"/>
        <v>0</v>
      </c>
      <c r="J952" s="5">
        <v>41800</v>
      </c>
      <c r="K952" s="5">
        <v>0</v>
      </c>
      <c r="L952" s="353">
        <f t="shared" si="70"/>
        <v>41800</v>
      </c>
      <c r="M952" s="349" t="s">
        <v>34</v>
      </c>
      <c r="N952" s="476" t="s">
        <v>1389</v>
      </c>
    </row>
    <row r="953" spans="1:18" x14ac:dyDescent="0.25">
      <c r="A953" s="5">
        <v>67</v>
      </c>
      <c r="B953" s="349" t="s">
        <v>582</v>
      </c>
      <c r="C953" s="349">
        <v>20</v>
      </c>
      <c r="D953" s="5" t="s">
        <v>912</v>
      </c>
      <c r="E953" s="356">
        <v>0</v>
      </c>
      <c r="F953" s="349">
        <v>1370</v>
      </c>
      <c r="G953" s="379">
        <v>7122</v>
      </c>
      <c r="H953" s="349">
        <v>7206</v>
      </c>
      <c r="I953" s="5">
        <f t="shared" si="71"/>
        <v>0</v>
      </c>
      <c r="J953" s="5">
        <v>41800</v>
      </c>
      <c r="K953" s="5">
        <v>0</v>
      </c>
      <c r="L953" s="353">
        <f t="shared" si="70"/>
        <v>41800</v>
      </c>
      <c r="M953" s="349" t="s">
        <v>34</v>
      </c>
      <c r="N953" s="476" t="s">
        <v>1390</v>
      </c>
    </row>
    <row r="954" spans="1:18" x14ac:dyDescent="0.25">
      <c r="A954" s="5">
        <v>68</v>
      </c>
      <c r="B954" s="349" t="s">
        <v>586</v>
      </c>
      <c r="C954" s="349">
        <v>20</v>
      </c>
      <c r="D954" s="5" t="s">
        <v>912</v>
      </c>
      <c r="E954" s="5">
        <v>1</v>
      </c>
      <c r="F954" s="349">
        <v>1270</v>
      </c>
      <c r="G954" s="379">
        <v>7123</v>
      </c>
      <c r="H954" s="349">
        <v>7207</v>
      </c>
      <c r="I954" s="5">
        <f t="shared" si="71"/>
        <v>1270</v>
      </c>
      <c r="J954" s="44">
        <v>26000</v>
      </c>
      <c r="K954" s="5">
        <v>0</v>
      </c>
      <c r="L954" s="353">
        <f t="shared" si="70"/>
        <v>27270</v>
      </c>
      <c r="M954" s="349" t="s">
        <v>34</v>
      </c>
      <c r="N954" s="476" t="s">
        <v>1391</v>
      </c>
    </row>
    <row r="955" spans="1:18" x14ac:dyDescent="0.25">
      <c r="A955" s="5">
        <v>69</v>
      </c>
      <c r="B955" s="349" t="s">
        <v>584</v>
      </c>
      <c r="C955" s="349">
        <v>15</v>
      </c>
      <c r="D955" s="5" t="s">
        <v>912</v>
      </c>
      <c r="E955" s="5">
        <v>2</v>
      </c>
      <c r="F955" s="349">
        <v>993</v>
      </c>
      <c r="G955" s="356">
        <v>7124</v>
      </c>
      <c r="H955" s="349">
        <v>7208</v>
      </c>
      <c r="I955" s="5">
        <f t="shared" si="71"/>
        <v>1986</v>
      </c>
      <c r="J955" s="353">
        <v>16000</v>
      </c>
      <c r="K955" s="5">
        <v>0</v>
      </c>
      <c r="L955" s="353">
        <f t="shared" si="70"/>
        <v>17986</v>
      </c>
      <c r="M955" s="349" t="s">
        <v>906</v>
      </c>
      <c r="N955" s="476" t="s">
        <v>1392</v>
      </c>
    </row>
    <row r="956" spans="1:18" x14ac:dyDescent="0.25">
      <c r="A956" s="5">
        <v>70</v>
      </c>
      <c r="B956" s="349" t="s">
        <v>836</v>
      </c>
      <c r="C956" s="349">
        <v>9</v>
      </c>
      <c r="D956" s="5" t="s">
        <v>912</v>
      </c>
      <c r="E956" s="5">
        <v>1.5</v>
      </c>
      <c r="F956" s="349">
        <v>650</v>
      </c>
      <c r="G956" s="356">
        <v>7125</v>
      </c>
      <c r="H956" s="349">
        <v>7210</v>
      </c>
      <c r="I956" s="5">
        <f t="shared" si="71"/>
        <v>975</v>
      </c>
      <c r="J956" s="5">
        <v>9500</v>
      </c>
      <c r="K956" s="5">
        <v>0</v>
      </c>
      <c r="L956" s="353">
        <f t="shared" si="70"/>
        <v>10475</v>
      </c>
      <c r="M956" s="349" t="s">
        <v>906</v>
      </c>
      <c r="N956" s="476" t="s">
        <v>1393</v>
      </c>
    </row>
    <row r="957" spans="1:18" x14ac:dyDescent="0.25">
      <c r="A957" s="5">
        <v>71</v>
      </c>
      <c r="B957" s="349" t="s">
        <v>851</v>
      </c>
      <c r="C957" s="349">
        <v>20</v>
      </c>
      <c r="D957" s="5" t="s">
        <v>912</v>
      </c>
      <c r="E957" s="5">
        <v>4</v>
      </c>
      <c r="F957" s="349">
        <v>1363</v>
      </c>
      <c r="G957" s="379">
        <v>7126</v>
      </c>
      <c r="H957" s="349">
        <v>7209</v>
      </c>
      <c r="I957" s="5">
        <f t="shared" si="71"/>
        <v>5452</v>
      </c>
      <c r="J957" s="5">
        <f>76400+5000</f>
        <v>81400</v>
      </c>
      <c r="K957" s="5">
        <v>0</v>
      </c>
      <c r="L957" s="381">
        <f t="shared" si="70"/>
        <v>86852</v>
      </c>
      <c r="M957" s="382" t="s">
        <v>34</v>
      </c>
      <c r="N957" s="476" t="s">
        <v>1394</v>
      </c>
      <c r="O957" s="383"/>
      <c r="P957" s="383"/>
      <c r="Q957" s="383"/>
      <c r="R957" s="383"/>
    </row>
    <row r="958" spans="1:18" x14ac:dyDescent="0.25">
      <c r="A958" s="5">
        <v>72</v>
      </c>
      <c r="B958" s="349" t="s">
        <v>583</v>
      </c>
      <c r="C958" s="349">
        <v>20</v>
      </c>
      <c r="D958" s="5" t="s">
        <v>913</v>
      </c>
      <c r="E958" s="5">
        <v>7.95</v>
      </c>
      <c r="F958" s="349">
        <v>1350</v>
      </c>
      <c r="G958" s="380">
        <v>7127</v>
      </c>
      <c r="H958" s="349">
        <v>7211</v>
      </c>
      <c r="I958" s="5">
        <f>E958*F958</f>
        <v>10732.5</v>
      </c>
      <c r="J958" s="44">
        <v>108200</v>
      </c>
      <c r="K958" s="5">
        <v>0</v>
      </c>
      <c r="L958" s="353">
        <f t="shared" si="70"/>
        <v>118932.5</v>
      </c>
      <c r="M958" s="349" t="s">
        <v>34</v>
      </c>
      <c r="N958" s="476" t="s">
        <v>1395</v>
      </c>
    </row>
    <row r="959" spans="1:18" x14ac:dyDescent="0.25">
      <c r="A959" s="5">
        <v>73</v>
      </c>
      <c r="B959" s="349" t="s">
        <v>579</v>
      </c>
      <c r="C959" s="349">
        <v>24</v>
      </c>
      <c r="D959" s="5" t="s">
        <v>913</v>
      </c>
      <c r="E959" s="5">
        <v>1</v>
      </c>
      <c r="F959" s="349">
        <v>1990</v>
      </c>
      <c r="G959" s="379">
        <v>7128</v>
      </c>
      <c r="H959" s="349">
        <v>7212</v>
      </c>
      <c r="I959" s="5">
        <f t="shared" si="71"/>
        <v>1990</v>
      </c>
      <c r="J959" s="44">
        <v>48400</v>
      </c>
      <c r="K959" s="5">
        <v>0</v>
      </c>
      <c r="L959" s="353">
        <f t="shared" si="70"/>
        <v>50390</v>
      </c>
      <c r="M959" s="349" t="s">
        <v>34</v>
      </c>
      <c r="N959" s="476" t="s">
        <v>1396</v>
      </c>
    </row>
    <row r="960" spans="1:18" x14ac:dyDescent="0.25">
      <c r="A960" s="5">
        <v>74</v>
      </c>
      <c r="B960" s="349" t="s">
        <v>583</v>
      </c>
      <c r="C960" s="349">
        <v>20</v>
      </c>
      <c r="D960" s="5" t="s">
        <v>913</v>
      </c>
      <c r="E960" s="5">
        <v>7.95</v>
      </c>
      <c r="F960" s="349">
        <v>1414</v>
      </c>
      <c r="G960" s="356">
        <v>7129</v>
      </c>
      <c r="H960" s="349">
        <v>7213</v>
      </c>
      <c r="I960" s="5">
        <f>E960*F960</f>
        <v>11241.300000000001</v>
      </c>
      <c r="J960" s="44">
        <f>103200+5000</f>
        <v>108200</v>
      </c>
      <c r="K960" s="5">
        <v>0</v>
      </c>
      <c r="L960" s="353">
        <f t="shared" si="70"/>
        <v>119441.3</v>
      </c>
      <c r="M960" s="349" t="s">
        <v>906</v>
      </c>
      <c r="N960" s="476" t="s">
        <v>1397</v>
      </c>
    </row>
    <row r="961" spans="1:15" x14ac:dyDescent="0.25">
      <c r="A961" s="5">
        <v>75</v>
      </c>
      <c r="B961" s="349" t="s">
        <v>592</v>
      </c>
      <c r="C961" s="349">
        <v>20</v>
      </c>
      <c r="D961" s="5" t="s">
        <v>913</v>
      </c>
      <c r="E961" s="5">
        <v>1</v>
      </c>
      <c r="F961" s="349">
        <v>1364</v>
      </c>
      <c r="G961" s="379">
        <v>7130</v>
      </c>
      <c r="H961" s="349">
        <v>7214</v>
      </c>
      <c r="I961" s="5">
        <f t="shared" si="71"/>
        <v>1364</v>
      </c>
      <c r="J961" s="44">
        <v>29880</v>
      </c>
      <c r="K961" s="5">
        <v>0</v>
      </c>
      <c r="L961" s="353">
        <f t="shared" si="70"/>
        <v>31244</v>
      </c>
      <c r="M961" s="349" t="s">
        <v>34</v>
      </c>
      <c r="N961" s="476" t="s">
        <v>1398</v>
      </c>
    </row>
    <row r="962" spans="1:15" x14ac:dyDescent="0.25">
      <c r="A962" s="5">
        <v>76</v>
      </c>
      <c r="B962" s="352" t="s">
        <v>587</v>
      </c>
      <c r="C962" s="349">
        <v>20</v>
      </c>
      <c r="D962" s="357" t="s">
        <v>913</v>
      </c>
      <c r="E962" s="5">
        <v>2</v>
      </c>
      <c r="F962" s="352">
        <v>1302</v>
      </c>
      <c r="G962" s="356">
        <v>7131</v>
      </c>
      <c r="H962" s="352">
        <v>7215</v>
      </c>
      <c r="I962" s="357">
        <f t="shared" si="71"/>
        <v>2604</v>
      </c>
      <c r="J962" s="44">
        <v>20320</v>
      </c>
      <c r="K962" s="357">
        <v>0</v>
      </c>
      <c r="L962" s="353">
        <f t="shared" si="70"/>
        <v>22924</v>
      </c>
      <c r="M962" s="352" t="s">
        <v>906</v>
      </c>
      <c r="N962" s="476" t="s">
        <v>1399</v>
      </c>
    </row>
    <row r="963" spans="1:15" x14ac:dyDescent="0.25">
      <c r="A963" s="5">
        <v>77</v>
      </c>
      <c r="B963" s="349" t="s">
        <v>579</v>
      </c>
      <c r="C963" s="349">
        <v>20</v>
      </c>
      <c r="D963" s="5" t="s">
        <v>914</v>
      </c>
      <c r="E963" s="5">
        <v>1</v>
      </c>
      <c r="F963" s="349">
        <v>1620</v>
      </c>
      <c r="G963" s="356">
        <v>7132</v>
      </c>
      <c r="H963" s="349">
        <v>7216</v>
      </c>
      <c r="I963" s="5">
        <f t="shared" si="71"/>
        <v>1620</v>
      </c>
      <c r="J963" s="44">
        <v>48400</v>
      </c>
      <c r="K963" s="5">
        <v>0</v>
      </c>
      <c r="L963" s="353">
        <f t="shared" si="70"/>
        <v>50020</v>
      </c>
      <c r="M963" s="349" t="s">
        <v>864</v>
      </c>
      <c r="N963" s="476" t="s">
        <v>1400</v>
      </c>
    </row>
    <row r="964" spans="1:15" x14ac:dyDescent="0.25">
      <c r="A964" s="5">
        <v>78</v>
      </c>
      <c r="B964" s="349" t="s">
        <v>822</v>
      </c>
      <c r="C964" s="349">
        <v>15</v>
      </c>
      <c r="D964" s="5" t="s">
        <v>915</v>
      </c>
      <c r="E964" s="5">
        <v>1.75</v>
      </c>
      <c r="F964" s="349">
        <v>1048</v>
      </c>
      <c r="G964" s="356">
        <v>7137</v>
      </c>
      <c r="H964" s="349">
        <v>7217</v>
      </c>
      <c r="I964" s="5">
        <f t="shared" si="71"/>
        <v>1834</v>
      </c>
      <c r="J964" s="44">
        <v>26500</v>
      </c>
      <c r="K964" s="5">
        <v>0</v>
      </c>
      <c r="L964" s="353">
        <f t="shared" si="70"/>
        <v>28334</v>
      </c>
      <c r="M964" s="349" t="s">
        <v>864</v>
      </c>
      <c r="N964" s="476" t="s">
        <v>1401</v>
      </c>
    </row>
    <row r="965" spans="1:15" x14ac:dyDescent="0.25">
      <c r="A965" s="5">
        <v>79</v>
      </c>
      <c r="B965" s="349" t="s">
        <v>821</v>
      </c>
      <c r="C965" s="349">
        <v>20</v>
      </c>
      <c r="D965" s="5" t="s">
        <v>915</v>
      </c>
      <c r="E965" s="5">
        <v>2</v>
      </c>
      <c r="F965" s="349">
        <v>1405</v>
      </c>
      <c r="G965" s="356">
        <v>7133</v>
      </c>
      <c r="H965" s="349">
        <v>7218</v>
      </c>
      <c r="I965" s="5">
        <f t="shared" si="71"/>
        <v>2810</v>
      </c>
      <c r="J965" s="5">
        <v>38280</v>
      </c>
      <c r="K965" s="5">
        <v>0</v>
      </c>
      <c r="L965" s="353">
        <f t="shared" si="70"/>
        <v>41090</v>
      </c>
      <c r="M965" s="349" t="s">
        <v>864</v>
      </c>
      <c r="N965" s="476" t="s">
        <v>1402</v>
      </c>
    </row>
    <row r="966" spans="1:15" x14ac:dyDescent="0.25">
      <c r="A966" s="5">
        <v>80</v>
      </c>
      <c r="B966" s="349" t="s">
        <v>593</v>
      </c>
      <c r="C966" s="349">
        <v>9</v>
      </c>
      <c r="D966" s="5" t="s">
        <v>915</v>
      </c>
      <c r="E966" s="5">
        <v>1.5</v>
      </c>
      <c r="F966" s="349">
        <v>660</v>
      </c>
      <c r="G966" s="356">
        <v>7134</v>
      </c>
      <c r="H966" s="349">
        <v>7219</v>
      </c>
      <c r="I966" s="5">
        <f t="shared" si="71"/>
        <v>990</v>
      </c>
      <c r="J966" s="5">
        <v>9000</v>
      </c>
      <c r="K966" s="5">
        <v>1400</v>
      </c>
      <c r="L966" s="353">
        <f t="shared" si="70"/>
        <v>11390</v>
      </c>
      <c r="M966" s="349" t="s">
        <v>864</v>
      </c>
      <c r="N966" s="476" t="s">
        <v>1403</v>
      </c>
    </row>
    <row r="967" spans="1:15" x14ac:dyDescent="0.25">
      <c r="A967" s="5">
        <v>81</v>
      </c>
      <c r="B967" s="349" t="s">
        <v>579</v>
      </c>
      <c r="C967" s="349">
        <v>20</v>
      </c>
      <c r="D967" s="5" t="s">
        <v>915</v>
      </c>
      <c r="E967" s="5">
        <v>1</v>
      </c>
      <c r="F967" s="349">
        <v>1595</v>
      </c>
      <c r="G967" s="356">
        <v>7135</v>
      </c>
      <c r="H967" s="349">
        <v>7220</v>
      </c>
      <c r="I967" s="5">
        <f t="shared" si="71"/>
        <v>1595</v>
      </c>
      <c r="J967" s="44">
        <v>48400</v>
      </c>
      <c r="K967" s="5">
        <v>0</v>
      </c>
      <c r="L967" s="353">
        <f t="shared" si="70"/>
        <v>49995</v>
      </c>
      <c r="M967" s="349" t="s">
        <v>864</v>
      </c>
      <c r="N967" s="476" t="s">
        <v>1404</v>
      </c>
    </row>
    <row r="968" spans="1:15" x14ac:dyDescent="0.25">
      <c r="A968" s="5">
        <v>82</v>
      </c>
      <c r="B968" s="349" t="s">
        <v>584</v>
      </c>
      <c r="C968" s="349">
        <v>20</v>
      </c>
      <c r="D968" s="5" t="s">
        <v>915</v>
      </c>
      <c r="E968" s="5">
        <v>2</v>
      </c>
      <c r="F968" s="349">
        <v>1305</v>
      </c>
      <c r="G968" s="356">
        <v>7136</v>
      </c>
      <c r="H968" s="349">
        <v>7221</v>
      </c>
      <c r="I968" s="5">
        <f t="shared" si="71"/>
        <v>2610</v>
      </c>
      <c r="J968" s="44">
        <v>18900</v>
      </c>
      <c r="K968" s="5">
        <v>0</v>
      </c>
      <c r="L968" s="353">
        <f t="shared" si="70"/>
        <v>21510</v>
      </c>
      <c r="M968" s="349" t="s">
        <v>864</v>
      </c>
      <c r="N968" s="476" t="s">
        <v>1405</v>
      </c>
    </row>
    <row r="969" spans="1:15" x14ac:dyDescent="0.25">
      <c r="A969" s="248"/>
      <c r="B969" s="248"/>
      <c r="C969" s="249">
        <f>SUM(C887:C968)</f>
        <v>1565</v>
      </c>
      <c r="D969" s="249"/>
      <c r="E969" s="249"/>
      <c r="F969" s="249"/>
      <c r="G969" s="249"/>
      <c r="H969" s="249"/>
      <c r="I969" s="249"/>
      <c r="J969" s="249">
        <f>SUM(J887:J968)</f>
        <v>3929163</v>
      </c>
      <c r="K969" s="249"/>
      <c r="L969" s="249">
        <f>SUM(L887:L968)</f>
        <v>4181763.2499999995</v>
      </c>
      <c r="M969" s="248"/>
    </row>
    <row r="970" spans="1:15" x14ac:dyDescent="0.25">
      <c r="E970" s="375"/>
    </row>
    <row r="972" spans="1:15" x14ac:dyDescent="0.25">
      <c r="O972" s="241">
        <v>2161455</v>
      </c>
    </row>
    <row r="973" spans="1:15" x14ac:dyDescent="0.25">
      <c r="O973" s="241">
        <f>O961-O972</f>
        <v>-2161455</v>
      </c>
    </row>
    <row r="974" spans="1:15" x14ac:dyDescent="0.25">
      <c r="A974" s="5"/>
      <c r="B974" s="343">
        <v>42430</v>
      </c>
      <c r="C974" s="31"/>
      <c r="D974" s="286"/>
      <c r="E974" s="286"/>
      <c r="F974" s="286"/>
      <c r="G974" s="286"/>
      <c r="H974" s="241"/>
    </row>
    <row r="975" spans="1:15" ht="36.75" x14ac:dyDescent="0.25">
      <c r="A975" s="346" t="s">
        <v>798</v>
      </c>
      <c r="B975" s="346" t="s">
        <v>0</v>
      </c>
      <c r="C975" s="346" t="s">
        <v>426</v>
      </c>
      <c r="D975" s="347" t="s">
        <v>341</v>
      </c>
      <c r="E975" s="346" t="s">
        <v>345</v>
      </c>
      <c r="F975" s="346" t="s">
        <v>342</v>
      </c>
      <c r="G975" s="346" t="s">
        <v>348</v>
      </c>
      <c r="H975" s="348" t="s">
        <v>343</v>
      </c>
      <c r="I975" s="346" t="s">
        <v>272</v>
      </c>
      <c r="J975" s="346" t="s">
        <v>916</v>
      </c>
      <c r="K975" s="346" t="s">
        <v>598</v>
      </c>
      <c r="L975" s="346" t="s">
        <v>599</v>
      </c>
      <c r="M975" s="346" t="s">
        <v>941</v>
      </c>
      <c r="N975" s="346" t="s">
        <v>1511</v>
      </c>
    </row>
    <row r="976" spans="1:15" x14ac:dyDescent="0.25">
      <c r="A976" s="5">
        <v>1</v>
      </c>
      <c r="B976" s="12" t="s">
        <v>588</v>
      </c>
      <c r="C976" s="349">
        <v>20</v>
      </c>
      <c r="D976" s="5" t="s">
        <v>917</v>
      </c>
      <c r="E976" s="349">
        <v>3</v>
      </c>
      <c r="F976" s="349">
        <v>1356</v>
      </c>
      <c r="G976" s="5">
        <v>7150</v>
      </c>
      <c r="H976" s="349">
        <v>7227</v>
      </c>
      <c r="I976" s="5">
        <f>E976*F976</f>
        <v>4068</v>
      </c>
      <c r="J976" s="44">
        <v>49300</v>
      </c>
      <c r="K976" s="5">
        <v>0</v>
      </c>
      <c r="L976" s="5">
        <f>I976+J976+K976</f>
        <v>53368</v>
      </c>
      <c r="M976" s="349" t="s">
        <v>34</v>
      </c>
      <c r="N976" s="476" t="s">
        <v>1406</v>
      </c>
    </row>
    <row r="977" spans="1:14" x14ac:dyDescent="0.25">
      <c r="A977" s="5">
        <v>2</v>
      </c>
      <c r="B977" s="12" t="s">
        <v>833</v>
      </c>
      <c r="C977" s="349">
        <v>20</v>
      </c>
      <c r="D977" s="5" t="s">
        <v>917</v>
      </c>
      <c r="E977" s="349">
        <v>1.7</v>
      </c>
      <c r="F977" s="349">
        <v>1377</v>
      </c>
      <c r="G977" s="5">
        <v>7151</v>
      </c>
      <c r="H977" s="349">
        <v>7228</v>
      </c>
      <c r="I977" s="5">
        <f t="shared" ref="I977:I1080" si="73">E977*F977</f>
        <v>2340.9</v>
      </c>
      <c r="J977" s="44">
        <v>51400</v>
      </c>
      <c r="K977" s="5">
        <v>0</v>
      </c>
      <c r="L977" s="5">
        <f t="shared" ref="L977:L996" si="74">I977+J977+K977</f>
        <v>53740.9</v>
      </c>
      <c r="M977" s="349" t="s">
        <v>34</v>
      </c>
      <c r="N977" s="476" t="s">
        <v>1407</v>
      </c>
    </row>
    <row r="978" spans="1:14" x14ac:dyDescent="0.25">
      <c r="A978" s="5">
        <v>3</v>
      </c>
      <c r="B978" s="12" t="s">
        <v>586</v>
      </c>
      <c r="C978" s="349">
        <v>20</v>
      </c>
      <c r="D978" s="5" t="s">
        <v>917</v>
      </c>
      <c r="E978" s="349">
        <v>1</v>
      </c>
      <c r="F978" s="349">
        <v>1295</v>
      </c>
      <c r="G978" s="5">
        <v>7152</v>
      </c>
      <c r="H978" s="349">
        <v>7229</v>
      </c>
      <c r="I978" s="5">
        <f t="shared" si="73"/>
        <v>1295</v>
      </c>
      <c r="J978" s="5">
        <v>26700</v>
      </c>
      <c r="K978" s="5">
        <v>0</v>
      </c>
      <c r="L978" s="5">
        <f t="shared" si="74"/>
        <v>27995</v>
      </c>
      <c r="M978" s="349" t="s">
        <v>819</v>
      </c>
      <c r="N978" s="476" t="s">
        <v>1408</v>
      </c>
    </row>
    <row r="979" spans="1:14" x14ac:dyDescent="0.25">
      <c r="A979" s="5">
        <v>4</v>
      </c>
      <c r="B979" s="12" t="s">
        <v>583</v>
      </c>
      <c r="C979" s="349">
        <v>20</v>
      </c>
      <c r="D979" s="5" t="s">
        <v>917</v>
      </c>
      <c r="E979" s="349">
        <v>7.95</v>
      </c>
      <c r="F979" s="349">
        <v>1319</v>
      </c>
      <c r="G979" s="5">
        <v>7153</v>
      </c>
      <c r="H979" s="349">
        <v>7230</v>
      </c>
      <c r="I979" s="5">
        <f t="shared" si="73"/>
        <v>10486.050000000001</v>
      </c>
      <c r="J979" s="44">
        <v>103200</v>
      </c>
      <c r="K979" s="5">
        <v>0</v>
      </c>
      <c r="L979" s="5">
        <f t="shared" si="74"/>
        <v>113686.05</v>
      </c>
      <c r="M979" s="349" t="s">
        <v>34</v>
      </c>
      <c r="N979" s="476" t="s">
        <v>1409</v>
      </c>
    </row>
    <row r="980" spans="1:14" x14ac:dyDescent="0.25">
      <c r="A980" s="5">
        <v>5</v>
      </c>
      <c r="B980" s="12" t="s">
        <v>590</v>
      </c>
      <c r="C980" s="349">
        <v>20</v>
      </c>
      <c r="D980" s="5" t="s">
        <v>917</v>
      </c>
      <c r="E980" s="349">
        <v>4</v>
      </c>
      <c r="F980" s="349">
        <v>1620</v>
      </c>
      <c r="G980" s="5">
        <v>7154</v>
      </c>
      <c r="H980" s="349">
        <v>7231</v>
      </c>
      <c r="I980" s="5">
        <f t="shared" si="73"/>
        <v>6480</v>
      </c>
      <c r="J980" s="5">
        <v>66720</v>
      </c>
      <c r="K980" s="5">
        <v>0</v>
      </c>
      <c r="L980" s="5">
        <f t="shared" si="74"/>
        <v>73200</v>
      </c>
      <c r="M980" s="349" t="s">
        <v>819</v>
      </c>
      <c r="N980" s="476" t="s">
        <v>1410</v>
      </c>
    </row>
    <row r="981" spans="1:14" x14ac:dyDescent="0.25">
      <c r="A981" s="44">
        <v>6</v>
      </c>
      <c r="B981" s="384" t="s">
        <v>581</v>
      </c>
      <c r="C981" s="364">
        <v>20</v>
      </c>
      <c r="D981" s="44" t="s">
        <v>918</v>
      </c>
      <c r="E981" s="364">
        <v>1.5</v>
      </c>
      <c r="F981" s="364">
        <v>1382</v>
      </c>
      <c r="G981" s="44">
        <v>7155</v>
      </c>
      <c r="H981" s="364">
        <v>7232</v>
      </c>
      <c r="I981" s="44">
        <f t="shared" si="73"/>
        <v>2073</v>
      </c>
      <c r="J981" s="44">
        <v>92000</v>
      </c>
      <c r="K981" s="44">
        <v>0</v>
      </c>
      <c r="L981" s="44">
        <f t="shared" si="74"/>
        <v>94073</v>
      </c>
      <c r="M981" s="364" t="s">
        <v>34</v>
      </c>
      <c r="N981" s="476" t="s">
        <v>1411</v>
      </c>
    </row>
    <row r="982" spans="1:14" x14ac:dyDescent="0.25">
      <c r="A982" s="44">
        <v>7</v>
      </c>
      <c r="B982" s="384" t="s">
        <v>581</v>
      </c>
      <c r="C982" s="364">
        <v>20</v>
      </c>
      <c r="D982" s="44" t="s">
        <v>918</v>
      </c>
      <c r="E982" s="364">
        <v>1.5</v>
      </c>
      <c r="F982" s="364">
        <v>1360</v>
      </c>
      <c r="G982" s="44">
        <v>7156</v>
      </c>
      <c r="H982" s="364">
        <v>7233</v>
      </c>
      <c r="I982" s="44">
        <f t="shared" si="73"/>
        <v>2040</v>
      </c>
      <c r="J982" s="44">
        <v>92000</v>
      </c>
      <c r="K982" s="44">
        <v>0</v>
      </c>
      <c r="L982" s="44">
        <f t="shared" si="74"/>
        <v>94040</v>
      </c>
      <c r="M982" s="364" t="s">
        <v>34</v>
      </c>
      <c r="N982" s="476" t="s">
        <v>1412</v>
      </c>
    </row>
    <row r="983" spans="1:14" x14ac:dyDescent="0.25">
      <c r="A983" s="5">
        <v>8</v>
      </c>
      <c r="B983" s="12" t="s">
        <v>582</v>
      </c>
      <c r="C983" s="349">
        <v>20</v>
      </c>
      <c r="D983" s="5" t="s">
        <v>918</v>
      </c>
      <c r="E983" s="349">
        <v>0</v>
      </c>
      <c r="F983" s="349">
        <v>1452</v>
      </c>
      <c r="G983" s="5">
        <v>7157</v>
      </c>
      <c r="H983" s="349">
        <v>7234</v>
      </c>
      <c r="I983" s="5">
        <f t="shared" si="73"/>
        <v>0</v>
      </c>
      <c r="J983" s="5">
        <v>41800</v>
      </c>
      <c r="K983" s="5">
        <v>0</v>
      </c>
      <c r="L983" s="5">
        <f t="shared" si="74"/>
        <v>41800</v>
      </c>
      <c r="M983" s="349" t="s">
        <v>34</v>
      </c>
      <c r="N983" s="476" t="s">
        <v>1413</v>
      </c>
    </row>
    <row r="984" spans="1:14" x14ac:dyDescent="0.25">
      <c r="A984" s="5">
        <v>9</v>
      </c>
      <c r="B984" s="12" t="s">
        <v>919</v>
      </c>
      <c r="C984" s="349">
        <v>20</v>
      </c>
      <c r="D984" s="356" t="s">
        <v>890</v>
      </c>
      <c r="E984" s="349">
        <v>2.5</v>
      </c>
      <c r="F984" s="349">
        <v>1641</v>
      </c>
      <c r="G984" s="356">
        <v>7158</v>
      </c>
      <c r="H984" s="349">
        <v>7235</v>
      </c>
      <c r="I984" s="356">
        <f t="shared" si="73"/>
        <v>4102.5</v>
      </c>
      <c r="J984" s="356">
        <v>57140</v>
      </c>
      <c r="K984" s="356">
        <v>3000</v>
      </c>
      <c r="L984" s="5">
        <f t="shared" si="74"/>
        <v>64242.5</v>
      </c>
      <c r="M984" s="349" t="s">
        <v>819</v>
      </c>
      <c r="N984" s="476" t="s">
        <v>1414</v>
      </c>
    </row>
    <row r="985" spans="1:14" x14ac:dyDescent="0.25">
      <c r="A985" s="5">
        <v>10</v>
      </c>
      <c r="B985" s="12" t="s">
        <v>821</v>
      </c>
      <c r="C985" s="349">
        <v>20</v>
      </c>
      <c r="D985" s="356" t="s">
        <v>890</v>
      </c>
      <c r="E985" s="349">
        <v>2</v>
      </c>
      <c r="F985" s="349">
        <v>1524</v>
      </c>
      <c r="G985" s="356">
        <v>7159</v>
      </c>
      <c r="H985" s="349">
        <v>7236</v>
      </c>
      <c r="I985" s="356">
        <f t="shared" si="73"/>
        <v>3048</v>
      </c>
      <c r="J985" s="360">
        <v>38080</v>
      </c>
      <c r="K985" s="356">
        <v>0</v>
      </c>
      <c r="L985" s="356">
        <f t="shared" si="74"/>
        <v>41128</v>
      </c>
      <c r="M985" s="349" t="s">
        <v>34</v>
      </c>
      <c r="N985" s="476" t="s">
        <v>1415</v>
      </c>
    </row>
    <row r="986" spans="1:14" x14ac:dyDescent="0.25">
      <c r="A986" s="5">
        <v>11</v>
      </c>
      <c r="B986" s="12" t="s">
        <v>586</v>
      </c>
      <c r="C986" s="349">
        <v>20</v>
      </c>
      <c r="D986" s="5" t="s">
        <v>920</v>
      </c>
      <c r="E986" s="349">
        <v>1</v>
      </c>
      <c r="F986" s="349">
        <v>1326</v>
      </c>
      <c r="G986" s="5">
        <v>7160</v>
      </c>
      <c r="H986" s="349">
        <v>7237</v>
      </c>
      <c r="I986" s="5">
        <f t="shared" si="73"/>
        <v>1326</v>
      </c>
      <c r="J986" s="44">
        <v>26000</v>
      </c>
      <c r="K986" s="5">
        <v>0</v>
      </c>
      <c r="L986" s="5">
        <f t="shared" si="74"/>
        <v>27326</v>
      </c>
      <c r="M986" s="349" t="s">
        <v>34</v>
      </c>
      <c r="N986" s="476" t="s">
        <v>1416</v>
      </c>
    </row>
    <row r="987" spans="1:14" x14ac:dyDescent="0.25">
      <c r="A987" s="5">
        <v>12</v>
      </c>
      <c r="B987" s="12" t="s">
        <v>587</v>
      </c>
      <c r="C987" s="349">
        <v>20</v>
      </c>
      <c r="D987" s="5" t="s">
        <v>920</v>
      </c>
      <c r="E987" s="349">
        <v>2</v>
      </c>
      <c r="F987" s="349">
        <v>1282</v>
      </c>
      <c r="G987" s="5">
        <v>7161</v>
      </c>
      <c r="H987" s="349">
        <v>7238</v>
      </c>
      <c r="I987" s="5">
        <f t="shared" si="73"/>
        <v>2564</v>
      </c>
      <c r="J987" s="44">
        <v>20320</v>
      </c>
      <c r="K987" s="5">
        <v>0</v>
      </c>
      <c r="L987" s="5">
        <f t="shared" si="74"/>
        <v>22884</v>
      </c>
      <c r="M987" s="349" t="s">
        <v>819</v>
      </c>
      <c r="N987" s="476" t="s">
        <v>1417</v>
      </c>
    </row>
    <row r="988" spans="1:14" x14ac:dyDescent="0.25">
      <c r="A988" s="5">
        <v>13</v>
      </c>
      <c r="B988" s="12" t="s">
        <v>584</v>
      </c>
      <c r="C988" s="349">
        <v>20</v>
      </c>
      <c r="D988" s="5" t="s">
        <v>920</v>
      </c>
      <c r="E988" s="349">
        <v>2</v>
      </c>
      <c r="F988" s="349">
        <v>1345</v>
      </c>
      <c r="G988" s="5">
        <v>7162</v>
      </c>
      <c r="H988" s="349">
        <v>7239</v>
      </c>
      <c r="I988" s="5">
        <f t="shared" si="73"/>
        <v>2690</v>
      </c>
      <c r="J988" s="44">
        <v>18900</v>
      </c>
      <c r="K988" s="5">
        <v>0</v>
      </c>
      <c r="L988" s="5">
        <f t="shared" si="74"/>
        <v>21590</v>
      </c>
      <c r="M988" s="349" t="s">
        <v>34</v>
      </c>
      <c r="N988" s="476" t="s">
        <v>1418</v>
      </c>
    </row>
    <row r="989" spans="1:14" x14ac:dyDescent="0.25">
      <c r="A989" s="5">
        <v>14</v>
      </c>
      <c r="B989" s="12" t="s">
        <v>581</v>
      </c>
      <c r="C989" s="349">
        <v>20</v>
      </c>
      <c r="D989" s="5" t="s">
        <v>920</v>
      </c>
      <c r="E989" s="349">
        <v>1.5</v>
      </c>
      <c r="F989" s="349">
        <v>1438</v>
      </c>
      <c r="G989" s="5">
        <v>7163</v>
      </c>
      <c r="H989" s="349">
        <v>7240</v>
      </c>
      <c r="I989" s="5">
        <f t="shared" si="73"/>
        <v>2157</v>
      </c>
      <c r="J989" s="5">
        <v>94000</v>
      </c>
      <c r="K989" s="5">
        <v>0</v>
      </c>
      <c r="L989" s="5">
        <f t="shared" si="74"/>
        <v>96157</v>
      </c>
      <c r="M989" s="349" t="s">
        <v>901</v>
      </c>
      <c r="N989" s="476" t="s">
        <v>1419</v>
      </c>
    </row>
    <row r="990" spans="1:14" x14ac:dyDescent="0.25">
      <c r="A990" s="5">
        <v>15</v>
      </c>
      <c r="B990" s="12" t="s">
        <v>590</v>
      </c>
      <c r="C990" s="349">
        <v>20</v>
      </c>
      <c r="D990" s="5" t="s">
        <v>920</v>
      </c>
      <c r="E990" s="349">
        <v>4</v>
      </c>
      <c r="F990" s="349">
        <v>1490</v>
      </c>
      <c r="G990" s="5">
        <v>7164</v>
      </c>
      <c r="H990" s="349">
        <v>7241</v>
      </c>
      <c r="I990" s="5">
        <f t="shared" si="73"/>
        <v>5960</v>
      </c>
      <c r="J990" s="5">
        <v>66720</v>
      </c>
      <c r="K990" s="5">
        <v>0</v>
      </c>
      <c r="L990" s="5">
        <f t="shared" si="74"/>
        <v>72680</v>
      </c>
      <c r="M990" s="349" t="s">
        <v>819</v>
      </c>
      <c r="N990" s="476" t="s">
        <v>1420</v>
      </c>
    </row>
    <row r="991" spans="1:14" x14ac:dyDescent="0.25">
      <c r="A991" s="5">
        <v>16</v>
      </c>
      <c r="B991" s="12" t="s">
        <v>839</v>
      </c>
      <c r="C991" s="349">
        <v>20</v>
      </c>
      <c r="D991" s="5" t="s">
        <v>920</v>
      </c>
      <c r="E991" s="349">
        <v>1.75</v>
      </c>
      <c r="F991" s="349">
        <v>1307</v>
      </c>
      <c r="G991" s="5">
        <v>7165</v>
      </c>
      <c r="H991" s="349">
        <v>7242</v>
      </c>
      <c r="I991" s="5">
        <f t="shared" si="73"/>
        <v>2287.25</v>
      </c>
      <c r="J991" s="5">
        <v>39220</v>
      </c>
      <c r="K991" s="5">
        <v>0</v>
      </c>
      <c r="L991" s="5">
        <f t="shared" si="74"/>
        <v>41507.25</v>
      </c>
      <c r="M991" s="349" t="s">
        <v>34</v>
      </c>
      <c r="N991" s="476" t="s">
        <v>1421</v>
      </c>
    </row>
    <row r="992" spans="1:14" x14ac:dyDescent="0.25">
      <c r="A992" s="5">
        <v>17</v>
      </c>
      <c r="B992" s="12" t="s">
        <v>579</v>
      </c>
      <c r="C992" s="349">
        <v>20</v>
      </c>
      <c r="D992" s="5" t="s">
        <v>921</v>
      </c>
      <c r="E992" s="349">
        <v>1</v>
      </c>
      <c r="F992" s="349">
        <v>1620</v>
      </c>
      <c r="G992" s="5">
        <v>7166</v>
      </c>
      <c r="H992" s="349">
        <v>7243</v>
      </c>
      <c r="I992" s="5">
        <f t="shared" si="73"/>
        <v>1620</v>
      </c>
      <c r="J992" s="44">
        <v>48400</v>
      </c>
      <c r="K992" s="5">
        <v>0</v>
      </c>
      <c r="L992" s="5">
        <f t="shared" si="74"/>
        <v>50020</v>
      </c>
      <c r="M992" s="349" t="s">
        <v>922</v>
      </c>
      <c r="N992" s="476" t="s">
        <v>1422</v>
      </c>
    </row>
    <row r="993" spans="1:14" x14ac:dyDescent="0.25">
      <c r="A993" s="5">
        <v>18</v>
      </c>
      <c r="B993" s="12" t="s">
        <v>588</v>
      </c>
      <c r="C993" s="349">
        <v>20</v>
      </c>
      <c r="D993" s="5" t="s">
        <v>921</v>
      </c>
      <c r="E993" s="349">
        <v>3</v>
      </c>
      <c r="F993" s="349">
        <v>1389</v>
      </c>
      <c r="G993" s="5">
        <v>7167</v>
      </c>
      <c r="H993" s="349">
        <v>7244</v>
      </c>
      <c r="I993" s="5">
        <f t="shared" si="73"/>
        <v>4167</v>
      </c>
      <c r="J993" s="44">
        <v>49300</v>
      </c>
      <c r="K993" s="5">
        <v>0</v>
      </c>
      <c r="L993" s="5">
        <f t="shared" si="74"/>
        <v>53467</v>
      </c>
      <c r="M993" s="349" t="s">
        <v>922</v>
      </c>
      <c r="N993" s="476" t="s">
        <v>1423</v>
      </c>
    </row>
    <row r="994" spans="1:14" x14ac:dyDescent="0.25">
      <c r="A994" s="5">
        <v>19</v>
      </c>
      <c r="B994" s="12" t="s">
        <v>579</v>
      </c>
      <c r="C994" s="349">
        <v>20</v>
      </c>
      <c r="D994" s="5" t="s">
        <v>921</v>
      </c>
      <c r="E994" s="349">
        <v>1</v>
      </c>
      <c r="F994" s="349">
        <v>1620</v>
      </c>
      <c r="G994" s="5">
        <v>7168</v>
      </c>
      <c r="H994" s="349">
        <v>7245</v>
      </c>
      <c r="I994" s="5">
        <f t="shared" si="73"/>
        <v>1620</v>
      </c>
      <c r="J994" s="44">
        <v>48400</v>
      </c>
      <c r="K994" s="5">
        <v>0</v>
      </c>
      <c r="L994" s="5">
        <f t="shared" si="74"/>
        <v>50020</v>
      </c>
      <c r="M994" s="349" t="s">
        <v>34</v>
      </c>
      <c r="N994" s="476" t="s">
        <v>1424</v>
      </c>
    </row>
    <row r="995" spans="1:14" x14ac:dyDescent="0.25">
      <c r="A995" s="5">
        <v>20</v>
      </c>
      <c r="B995" s="12" t="s">
        <v>585</v>
      </c>
      <c r="C995" s="349">
        <v>20</v>
      </c>
      <c r="D995" s="5" t="s">
        <v>921</v>
      </c>
      <c r="E995" s="349">
        <v>2.5</v>
      </c>
      <c r="F995" s="349">
        <v>1670</v>
      </c>
      <c r="G995" s="5">
        <v>7169</v>
      </c>
      <c r="H995" s="349">
        <v>7246</v>
      </c>
      <c r="I995" s="5">
        <f t="shared" si="73"/>
        <v>4175</v>
      </c>
      <c r="J995" s="5">
        <v>56800</v>
      </c>
      <c r="K995" s="5">
        <v>3000</v>
      </c>
      <c r="L995" s="5">
        <f t="shared" si="74"/>
        <v>63975</v>
      </c>
      <c r="M995" s="349" t="s">
        <v>34</v>
      </c>
      <c r="N995" s="476" t="s">
        <v>1425</v>
      </c>
    </row>
    <row r="996" spans="1:14" x14ac:dyDescent="0.25">
      <c r="A996" s="5">
        <v>21</v>
      </c>
      <c r="B996" s="12" t="s">
        <v>579</v>
      </c>
      <c r="C996" s="349">
        <v>20</v>
      </c>
      <c r="D996" s="5" t="s">
        <v>923</v>
      </c>
      <c r="E996" s="349">
        <v>1</v>
      </c>
      <c r="F996" s="349">
        <v>1620</v>
      </c>
      <c r="G996" s="5">
        <v>7170</v>
      </c>
      <c r="H996" s="349">
        <v>7250</v>
      </c>
      <c r="I996" s="5">
        <f t="shared" si="73"/>
        <v>1620</v>
      </c>
      <c r="J996" s="5">
        <v>48400</v>
      </c>
      <c r="K996" s="5">
        <v>0</v>
      </c>
      <c r="L996" s="5">
        <f t="shared" si="74"/>
        <v>50020</v>
      </c>
      <c r="M996" s="349" t="s">
        <v>922</v>
      </c>
      <c r="N996" s="476" t="s">
        <v>1426</v>
      </c>
    </row>
    <row r="997" spans="1:14" x14ac:dyDescent="0.25">
      <c r="A997" s="5">
        <v>22</v>
      </c>
      <c r="B997" s="12" t="s">
        <v>579</v>
      </c>
      <c r="C997" s="349">
        <v>20</v>
      </c>
      <c r="D997" s="5" t="s">
        <v>923</v>
      </c>
      <c r="E997" s="349">
        <v>1</v>
      </c>
      <c r="F997" s="349">
        <v>1620</v>
      </c>
      <c r="G997" s="5">
        <v>7171</v>
      </c>
      <c r="H997" s="349">
        <v>7251</v>
      </c>
      <c r="I997" s="5">
        <f t="shared" si="73"/>
        <v>1620</v>
      </c>
      <c r="J997" s="5">
        <v>48400</v>
      </c>
      <c r="K997" s="5">
        <v>0</v>
      </c>
      <c r="L997" s="5">
        <f t="shared" ref="L997:L1049" si="75">I997+J997+K997</f>
        <v>50020</v>
      </c>
      <c r="M997" s="349" t="s">
        <v>34</v>
      </c>
      <c r="N997" s="476" t="s">
        <v>1427</v>
      </c>
    </row>
    <row r="998" spans="1:14" x14ac:dyDescent="0.25">
      <c r="A998" s="5">
        <v>23</v>
      </c>
      <c r="B998" s="12" t="s">
        <v>582</v>
      </c>
      <c r="C998" s="349">
        <v>20</v>
      </c>
      <c r="D998" s="5" t="s">
        <v>923</v>
      </c>
      <c r="E998" s="365">
        <v>0</v>
      </c>
      <c r="F998" s="349">
        <v>1533</v>
      </c>
      <c r="G998" s="5">
        <v>7172</v>
      </c>
      <c r="H998" s="349">
        <v>7252</v>
      </c>
      <c r="I998" s="5">
        <f t="shared" si="73"/>
        <v>0</v>
      </c>
      <c r="J998" s="5">
        <v>41800</v>
      </c>
      <c r="K998" s="5">
        <v>0</v>
      </c>
      <c r="L998" s="5">
        <f t="shared" si="75"/>
        <v>41800</v>
      </c>
      <c r="M998" s="349" t="s">
        <v>34</v>
      </c>
      <c r="N998" s="503" t="s">
        <v>1428</v>
      </c>
    </row>
    <row r="999" spans="1:14" x14ac:dyDescent="0.25">
      <c r="A999" s="5">
        <v>24</v>
      </c>
      <c r="B999" s="12" t="s">
        <v>836</v>
      </c>
      <c r="C999" s="349">
        <v>15</v>
      </c>
      <c r="D999" s="5" t="s">
        <v>923</v>
      </c>
      <c r="E999" s="364">
        <v>1.5</v>
      </c>
      <c r="F999" s="349">
        <v>1098</v>
      </c>
      <c r="G999" s="5">
        <v>7173</v>
      </c>
      <c r="H999" s="349">
        <v>7253</v>
      </c>
      <c r="I999" s="5">
        <f t="shared" si="73"/>
        <v>1647</v>
      </c>
      <c r="J999" s="5">
        <v>11670</v>
      </c>
      <c r="K999" s="5">
        <v>0</v>
      </c>
      <c r="L999" s="5">
        <f t="shared" si="75"/>
        <v>13317</v>
      </c>
      <c r="M999" s="349" t="s">
        <v>922</v>
      </c>
      <c r="N999" s="476" t="s">
        <v>1429</v>
      </c>
    </row>
    <row r="1000" spans="1:14" x14ac:dyDescent="0.25">
      <c r="A1000" s="5">
        <v>25</v>
      </c>
      <c r="B1000" s="12" t="s">
        <v>579</v>
      </c>
      <c r="C1000" s="349">
        <v>20</v>
      </c>
      <c r="D1000" s="5" t="s">
        <v>923</v>
      </c>
      <c r="E1000" s="364">
        <v>1</v>
      </c>
      <c r="F1000" s="349">
        <v>1611</v>
      </c>
      <c r="G1000" s="5">
        <v>7174</v>
      </c>
      <c r="H1000" s="349">
        <v>7254</v>
      </c>
      <c r="I1000" s="5">
        <f t="shared" si="73"/>
        <v>1611</v>
      </c>
      <c r="J1000" s="5">
        <v>48400</v>
      </c>
      <c r="K1000" s="5">
        <v>0</v>
      </c>
      <c r="L1000" s="5">
        <f t="shared" si="75"/>
        <v>50011</v>
      </c>
      <c r="M1000" s="349" t="s">
        <v>34</v>
      </c>
      <c r="N1000" s="476" t="s">
        <v>1430</v>
      </c>
    </row>
    <row r="1001" spans="1:14" x14ac:dyDescent="0.25">
      <c r="A1001" s="5">
        <v>26</v>
      </c>
      <c r="B1001" s="12" t="s">
        <v>589</v>
      </c>
      <c r="C1001" s="349">
        <v>15</v>
      </c>
      <c r="D1001" s="5" t="s">
        <v>923</v>
      </c>
      <c r="E1001" s="364">
        <v>1</v>
      </c>
      <c r="F1001" s="349">
        <v>963</v>
      </c>
      <c r="G1001" s="5">
        <v>7175</v>
      </c>
      <c r="H1001" s="349">
        <v>7255</v>
      </c>
      <c r="I1001" s="5">
        <f t="shared" si="73"/>
        <v>963</v>
      </c>
      <c r="J1001" s="5">
        <v>10500</v>
      </c>
      <c r="K1001" s="5">
        <v>0</v>
      </c>
      <c r="L1001" s="5">
        <f t="shared" si="75"/>
        <v>11463</v>
      </c>
      <c r="M1001" s="349" t="s">
        <v>922</v>
      </c>
      <c r="N1001" s="476" t="s">
        <v>1431</v>
      </c>
    </row>
    <row r="1002" spans="1:14" x14ac:dyDescent="0.25">
      <c r="A1002" s="5">
        <v>27</v>
      </c>
      <c r="B1002" s="12" t="s">
        <v>580</v>
      </c>
      <c r="C1002" s="349">
        <v>20</v>
      </c>
      <c r="D1002" s="5" t="s">
        <v>924</v>
      </c>
      <c r="E1002" s="364">
        <v>1</v>
      </c>
      <c r="F1002" s="349">
        <v>1719</v>
      </c>
      <c r="G1002" s="5">
        <v>7176</v>
      </c>
      <c r="H1002" s="349">
        <v>7256</v>
      </c>
      <c r="I1002" s="5">
        <f t="shared" si="73"/>
        <v>1719</v>
      </c>
      <c r="J1002" s="5">
        <v>39000</v>
      </c>
      <c r="K1002" s="5">
        <v>0</v>
      </c>
      <c r="L1002" s="5">
        <f t="shared" si="75"/>
        <v>40719</v>
      </c>
      <c r="M1002" s="349" t="s">
        <v>922</v>
      </c>
      <c r="N1002" s="476" t="s">
        <v>1432</v>
      </c>
    </row>
    <row r="1003" spans="1:14" x14ac:dyDescent="0.25">
      <c r="A1003" s="5">
        <v>28</v>
      </c>
      <c r="B1003" s="12" t="s">
        <v>582</v>
      </c>
      <c r="C1003" s="349">
        <v>20</v>
      </c>
      <c r="D1003" s="5" t="s">
        <v>924</v>
      </c>
      <c r="E1003" s="364">
        <v>0</v>
      </c>
      <c r="F1003" s="349">
        <v>1444</v>
      </c>
      <c r="G1003" s="5">
        <v>7177</v>
      </c>
      <c r="H1003" s="349">
        <v>7257</v>
      </c>
      <c r="I1003" s="5">
        <f t="shared" si="73"/>
        <v>0</v>
      </c>
      <c r="J1003" s="5">
        <v>41800</v>
      </c>
      <c r="K1003" s="5">
        <v>0</v>
      </c>
      <c r="L1003" s="5">
        <f t="shared" si="75"/>
        <v>41800</v>
      </c>
      <c r="M1003" s="349" t="s">
        <v>34</v>
      </c>
      <c r="N1003" s="476" t="s">
        <v>1433</v>
      </c>
    </row>
    <row r="1004" spans="1:14" x14ac:dyDescent="0.25">
      <c r="A1004" s="5">
        <v>29</v>
      </c>
      <c r="B1004" s="12" t="s">
        <v>849</v>
      </c>
      <c r="C1004" s="349">
        <v>15</v>
      </c>
      <c r="D1004" s="5" t="s">
        <v>924</v>
      </c>
      <c r="E1004" s="364">
        <v>1</v>
      </c>
      <c r="F1004" s="349">
        <v>1099</v>
      </c>
      <c r="G1004" s="5">
        <v>7178</v>
      </c>
      <c r="H1004" s="349">
        <v>7258</v>
      </c>
      <c r="I1004" s="5">
        <f t="shared" si="73"/>
        <v>1099</v>
      </c>
      <c r="J1004" s="5">
        <v>57000</v>
      </c>
      <c r="K1004" s="5">
        <v>0</v>
      </c>
      <c r="L1004" s="5">
        <f t="shared" si="75"/>
        <v>58099</v>
      </c>
      <c r="M1004" s="349" t="s">
        <v>922</v>
      </c>
      <c r="N1004" s="476" t="s">
        <v>1434</v>
      </c>
    </row>
    <row r="1005" spans="1:14" x14ac:dyDescent="0.25">
      <c r="A1005" s="5">
        <v>30</v>
      </c>
      <c r="B1005" s="12" t="s">
        <v>833</v>
      </c>
      <c r="C1005" s="349">
        <v>20</v>
      </c>
      <c r="D1005" s="5" t="s">
        <v>924</v>
      </c>
      <c r="E1005" s="364">
        <v>1.7</v>
      </c>
      <c r="F1005" s="349">
        <v>1429</v>
      </c>
      <c r="G1005" s="5">
        <v>7179</v>
      </c>
      <c r="H1005" s="349">
        <v>7259</v>
      </c>
      <c r="I1005" s="5">
        <f t="shared" si="73"/>
        <v>2429.2999999999997</v>
      </c>
      <c r="J1005" s="5">
        <v>51400</v>
      </c>
      <c r="K1005" s="5">
        <v>0</v>
      </c>
      <c r="L1005" s="5">
        <f t="shared" si="75"/>
        <v>53829.3</v>
      </c>
      <c r="M1005" s="349" t="s">
        <v>34</v>
      </c>
      <c r="N1005" s="476" t="s">
        <v>1435</v>
      </c>
    </row>
    <row r="1006" spans="1:14" x14ac:dyDescent="0.25">
      <c r="A1006" s="5">
        <v>31</v>
      </c>
      <c r="B1006" s="12" t="s">
        <v>586</v>
      </c>
      <c r="C1006" s="349">
        <v>20</v>
      </c>
      <c r="D1006" s="5" t="s">
        <v>925</v>
      </c>
      <c r="E1006" s="364">
        <v>1</v>
      </c>
      <c r="F1006" s="349">
        <v>1361</v>
      </c>
      <c r="G1006" s="5">
        <v>7180</v>
      </c>
      <c r="H1006" s="349">
        <v>7260</v>
      </c>
      <c r="I1006" s="5">
        <f t="shared" si="73"/>
        <v>1361</v>
      </c>
      <c r="J1006" s="5">
        <v>26700</v>
      </c>
      <c r="K1006" s="5">
        <v>0</v>
      </c>
      <c r="L1006" s="5">
        <f t="shared" si="75"/>
        <v>28061</v>
      </c>
      <c r="M1006" s="349" t="s">
        <v>922</v>
      </c>
      <c r="N1006" s="476" t="s">
        <v>1436</v>
      </c>
    </row>
    <row r="1007" spans="1:14" x14ac:dyDescent="0.25">
      <c r="A1007" s="5">
        <v>32</v>
      </c>
      <c r="B1007" s="12" t="s">
        <v>593</v>
      </c>
      <c r="C1007" s="349">
        <v>15</v>
      </c>
      <c r="D1007" s="5" t="s">
        <v>925</v>
      </c>
      <c r="E1007" s="349">
        <v>1.5</v>
      </c>
      <c r="F1007" s="349">
        <v>1104</v>
      </c>
      <c r="G1007" s="5">
        <v>7181</v>
      </c>
      <c r="H1007" s="349">
        <v>7261</v>
      </c>
      <c r="I1007" s="5">
        <f t="shared" si="73"/>
        <v>1656</v>
      </c>
      <c r="J1007" s="5">
        <v>10365</v>
      </c>
      <c r="K1007" s="5">
        <v>2600</v>
      </c>
      <c r="L1007" s="5">
        <f t="shared" si="75"/>
        <v>14621</v>
      </c>
      <c r="M1007" s="349" t="s">
        <v>922</v>
      </c>
      <c r="N1007" s="476" t="s">
        <v>1437</v>
      </c>
    </row>
    <row r="1008" spans="1:14" x14ac:dyDescent="0.25">
      <c r="A1008" s="5">
        <v>33</v>
      </c>
      <c r="B1008" s="12" t="s">
        <v>822</v>
      </c>
      <c r="C1008" s="349">
        <v>20</v>
      </c>
      <c r="D1008" s="5" t="s">
        <v>925</v>
      </c>
      <c r="E1008" s="349">
        <v>1.75</v>
      </c>
      <c r="F1008" s="349">
        <v>1611</v>
      </c>
      <c r="G1008" s="5">
        <v>7182</v>
      </c>
      <c r="H1008" s="349">
        <v>7262</v>
      </c>
      <c r="I1008" s="5">
        <f t="shared" si="73"/>
        <v>2819.25</v>
      </c>
      <c r="J1008" s="5">
        <v>29800</v>
      </c>
      <c r="K1008" s="5">
        <v>0</v>
      </c>
      <c r="L1008" s="5">
        <f t="shared" si="75"/>
        <v>32619.25</v>
      </c>
      <c r="M1008" s="349" t="s">
        <v>34</v>
      </c>
      <c r="N1008" s="476" t="s">
        <v>1438</v>
      </c>
    </row>
    <row r="1009" spans="1:14" x14ac:dyDescent="0.25">
      <c r="A1009" s="5">
        <v>34</v>
      </c>
      <c r="B1009" s="12" t="s">
        <v>581</v>
      </c>
      <c r="C1009" s="349">
        <v>20</v>
      </c>
      <c r="D1009" s="5" t="s">
        <v>926</v>
      </c>
      <c r="E1009" s="349">
        <v>1.5</v>
      </c>
      <c r="F1009" s="349">
        <v>1377</v>
      </c>
      <c r="G1009" s="5">
        <v>7195</v>
      </c>
      <c r="H1009" s="349">
        <v>7263</v>
      </c>
      <c r="I1009" s="5">
        <f t="shared" si="73"/>
        <v>2065.5</v>
      </c>
      <c r="J1009" s="5">
        <v>92000</v>
      </c>
      <c r="K1009" s="5">
        <v>0</v>
      </c>
      <c r="L1009" s="5">
        <f t="shared" si="75"/>
        <v>94065.5</v>
      </c>
      <c r="M1009" s="349" t="s">
        <v>930</v>
      </c>
      <c r="N1009" s="476" t="s">
        <v>1439</v>
      </c>
    </row>
    <row r="1010" spans="1:14" x14ac:dyDescent="0.25">
      <c r="A1010" s="5">
        <v>35</v>
      </c>
      <c r="B1010" s="12" t="s">
        <v>581</v>
      </c>
      <c r="C1010" s="349">
        <v>20</v>
      </c>
      <c r="D1010" s="5" t="s">
        <v>926</v>
      </c>
      <c r="E1010" s="349">
        <v>1.5</v>
      </c>
      <c r="F1010" s="349">
        <v>1540</v>
      </c>
      <c r="G1010" s="5">
        <v>7196</v>
      </c>
      <c r="H1010" s="349">
        <v>7264</v>
      </c>
      <c r="I1010" s="5">
        <f t="shared" si="73"/>
        <v>2310</v>
      </c>
      <c r="J1010" s="5">
        <v>92000</v>
      </c>
      <c r="K1010" s="5">
        <v>0</v>
      </c>
      <c r="L1010" s="5">
        <f t="shared" si="75"/>
        <v>94310</v>
      </c>
      <c r="M1010" s="349" t="s">
        <v>930</v>
      </c>
      <c r="N1010" s="476" t="s">
        <v>1440</v>
      </c>
    </row>
    <row r="1011" spans="1:14" x14ac:dyDescent="0.25">
      <c r="A1011" s="5">
        <v>36</v>
      </c>
      <c r="B1011" s="12" t="s">
        <v>586</v>
      </c>
      <c r="C1011" s="349">
        <v>20</v>
      </c>
      <c r="D1011" s="5" t="s">
        <v>926</v>
      </c>
      <c r="E1011" s="349">
        <v>1</v>
      </c>
      <c r="F1011" s="349">
        <v>1443</v>
      </c>
      <c r="G1011" s="353">
        <v>7183</v>
      </c>
      <c r="H1011" s="349">
        <v>7265</v>
      </c>
      <c r="I1011" s="5">
        <f t="shared" si="73"/>
        <v>1443</v>
      </c>
      <c r="J1011" s="5">
        <v>26000</v>
      </c>
      <c r="K1011" s="5">
        <v>0</v>
      </c>
      <c r="L1011" s="5">
        <f t="shared" si="75"/>
        <v>27443</v>
      </c>
      <c r="M1011" s="349" t="s">
        <v>34</v>
      </c>
      <c r="N1011" s="476" t="s">
        <v>1441</v>
      </c>
    </row>
    <row r="1012" spans="1:14" x14ac:dyDescent="0.25">
      <c r="A1012" s="5">
        <v>37</v>
      </c>
      <c r="B1012" s="12" t="s">
        <v>582</v>
      </c>
      <c r="C1012" s="349">
        <v>20</v>
      </c>
      <c r="D1012" s="5" t="s">
        <v>926</v>
      </c>
      <c r="E1012" s="349">
        <v>0</v>
      </c>
      <c r="F1012" s="349">
        <v>1630</v>
      </c>
      <c r="G1012" s="353">
        <v>7184</v>
      </c>
      <c r="H1012" s="349">
        <v>7266</v>
      </c>
      <c r="I1012" s="5">
        <f t="shared" si="73"/>
        <v>0</v>
      </c>
      <c r="J1012" s="5">
        <v>41800</v>
      </c>
      <c r="K1012" s="5">
        <v>0</v>
      </c>
      <c r="L1012" s="5">
        <f t="shared" si="75"/>
        <v>41800</v>
      </c>
      <c r="M1012" s="349" t="s">
        <v>34</v>
      </c>
      <c r="N1012" s="476" t="s">
        <v>1442</v>
      </c>
    </row>
    <row r="1013" spans="1:14" x14ac:dyDescent="0.25">
      <c r="A1013" s="5">
        <v>38</v>
      </c>
      <c r="B1013" s="12" t="s">
        <v>590</v>
      </c>
      <c r="C1013" s="349">
        <v>20</v>
      </c>
      <c r="D1013" s="5" t="s">
        <v>927</v>
      </c>
      <c r="E1013" s="349">
        <v>4</v>
      </c>
      <c r="F1013" s="349">
        <v>1615</v>
      </c>
      <c r="G1013" s="353">
        <v>7185</v>
      </c>
      <c r="H1013" s="349">
        <v>7267</v>
      </c>
      <c r="I1013" s="5">
        <f t="shared" si="73"/>
        <v>6460</v>
      </c>
      <c r="J1013" s="5">
        <v>66720</v>
      </c>
      <c r="K1013" s="5">
        <v>0</v>
      </c>
      <c r="L1013" s="5">
        <f t="shared" si="75"/>
        <v>73180</v>
      </c>
      <c r="M1013" s="349" t="s">
        <v>922</v>
      </c>
      <c r="N1013" s="476" t="s">
        <v>1443</v>
      </c>
    </row>
    <row r="1014" spans="1:14" x14ac:dyDescent="0.25">
      <c r="A1014" s="5">
        <v>39</v>
      </c>
      <c r="B1014" s="12" t="s">
        <v>588</v>
      </c>
      <c r="C1014" s="349">
        <v>20</v>
      </c>
      <c r="D1014" s="5" t="s">
        <v>927</v>
      </c>
      <c r="E1014" s="349">
        <v>3</v>
      </c>
      <c r="F1014" s="349">
        <v>1380</v>
      </c>
      <c r="G1014" s="353">
        <v>7186</v>
      </c>
      <c r="H1014" s="349">
        <v>7268</v>
      </c>
      <c r="I1014" s="5">
        <f t="shared" si="73"/>
        <v>4140</v>
      </c>
      <c r="J1014" s="5">
        <v>49300</v>
      </c>
      <c r="K1014" s="5">
        <v>0</v>
      </c>
      <c r="L1014" s="5">
        <f t="shared" si="75"/>
        <v>53440</v>
      </c>
      <c r="M1014" s="349" t="s">
        <v>34</v>
      </c>
      <c r="N1014" s="476" t="s">
        <v>1444</v>
      </c>
    </row>
    <row r="1015" spans="1:14" x14ac:dyDescent="0.25">
      <c r="A1015" s="5">
        <v>40</v>
      </c>
      <c r="B1015" s="12" t="s">
        <v>593</v>
      </c>
      <c r="C1015" s="349">
        <v>9</v>
      </c>
      <c r="D1015" s="5" t="s">
        <v>927</v>
      </c>
      <c r="E1015" s="349">
        <v>1.5</v>
      </c>
      <c r="F1015" s="349">
        <v>643</v>
      </c>
      <c r="G1015" s="353">
        <v>7187</v>
      </c>
      <c r="H1015" s="349">
        <v>7269</v>
      </c>
      <c r="I1015" s="5">
        <f t="shared" si="73"/>
        <v>964.5</v>
      </c>
      <c r="J1015" s="5">
        <v>9000</v>
      </c>
      <c r="K1015" s="5">
        <v>1400</v>
      </c>
      <c r="L1015" s="5">
        <f t="shared" si="75"/>
        <v>11364.5</v>
      </c>
      <c r="M1015" s="349" t="s">
        <v>922</v>
      </c>
      <c r="N1015" s="476" t="s">
        <v>1445</v>
      </c>
    </row>
    <row r="1016" spans="1:14" x14ac:dyDescent="0.25">
      <c r="A1016" s="5">
        <v>41</v>
      </c>
      <c r="B1016" s="12" t="s">
        <v>582</v>
      </c>
      <c r="C1016" s="349">
        <v>20</v>
      </c>
      <c r="D1016" s="5" t="s">
        <v>927</v>
      </c>
      <c r="E1016" s="349">
        <v>0</v>
      </c>
      <c r="F1016" s="349">
        <v>1555</v>
      </c>
      <c r="G1016" s="353">
        <v>7188</v>
      </c>
      <c r="H1016" s="349">
        <v>7281</v>
      </c>
      <c r="I1016" s="5">
        <f t="shared" si="73"/>
        <v>0</v>
      </c>
      <c r="J1016" s="351">
        <v>41800</v>
      </c>
      <c r="K1016" s="5">
        <v>0</v>
      </c>
      <c r="L1016" s="5">
        <f t="shared" si="75"/>
        <v>41800</v>
      </c>
      <c r="M1016" s="349" t="s">
        <v>34</v>
      </c>
      <c r="N1016" s="476" t="s">
        <v>1446</v>
      </c>
    </row>
    <row r="1017" spans="1:14" x14ac:dyDescent="0.25">
      <c r="A1017" s="5">
        <v>42</v>
      </c>
      <c r="B1017" s="12" t="s">
        <v>581</v>
      </c>
      <c r="C1017" s="349">
        <v>20</v>
      </c>
      <c r="D1017" s="5" t="s">
        <v>928</v>
      </c>
      <c r="E1017" s="349">
        <v>1.5</v>
      </c>
      <c r="F1017" s="349">
        <v>1415</v>
      </c>
      <c r="G1017" s="353">
        <v>7189</v>
      </c>
      <c r="H1017" s="349">
        <v>7282</v>
      </c>
      <c r="I1017" s="5">
        <f t="shared" si="73"/>
        <v>2122.5</v>
      </c>
      <c r="J1017" s="5">
        <v>92000</v>
      </c>
      <c r="K1017" s="5">
        <v>0</v>
      </c>
      <c r="L1017" s="5">
        <f t="shared" si="75"/>
        <v>94122.5</v>
      </c>
      <c r="M1017" s="349" t="s">
        <v>929</v>
      </c>
      <c r="N1017" s="476" t="s">
        <v>1447</v>
      </c>
    </row>
    <row r="1018" spans="1:14" x14ac:dyDescent="0.25">
      <c r="A1018" s="5">
        <v>43</v>
      </c>
      <c r="B1018" s="12" t="s">
        <v>581</v>
      </c>
      <c r="C1018" s="349">
        <v>20</v>
      </c>
      <c r="D1018" s="5" t="s">
        <v>928</v>
      </c>
      <c r="E1018" s="349">
        <v>1.5</v>
      </c>
      <c r="F1018" s="349">
        <v>1505</v>
      </c>
      <c r="G1018" s="353">
        <v>7190</v>
      </c>
      <c r="H1018" s="349">
        <v>7283</v>
      </c>
      <c r="I1018" s="5">
        <f t="shared" si="73"/>
        <v>2257.5</v>
      </c>
      <c r="J1018" s="5">
        <v>92000</v>
      </c>
      <c r="K1018" s="5">
        <v>0</v>
      </c>
      <c r="L1018" s="5">
        <f t="shared" si="75"/>
        <v>94257.5</v>
      </c>
      <c r="M1018" s="349" t="s">
        <v>929</v>
      </c>
      <c r="N1018" s="476" t="s">
        <v>1448</v>
      </c>
    </row>
    <row r="1019" spans="1:14" x14ac:dyDescent="0.25">
      <c r="A1019" s="5">
        <v>44</v>
      </c>
      <c r="B1019" s="12" t="s">
        <v>579</v>
      </c>
      <c r="C1019" s="349">
        <v>20</v>
      </c>
      <c r="D1019" s="5" t="s">
        <v>928</v>
      </c>
      <c r="E1019" s="349">
        <v>1</v>
      </c>
      <c r="F1019" s="349">
        <v>1978</v>
      </c>
      <c r="G1019" s="353">
        <v>7191</v>
      </c>
      <c r="H1019" s="349">
        <v>7284</v>
      </c>
      <c r="I1019" s="5">
        <f t="shared" si="73"/>
        <v>1978</v>
      </c>
      <c r="J1019" s="5">
        <v>48400</v>
      </c>
      <c r="K1019" s="5">
        <v>0</v>
      </c>
      <c r="L1019" s="5">
        <f t="shared" si="75"/>
        <v>50378</v>
      </c>
      <c r="M1019" s="349" t="s">
        <v>922</v>
      </c>
      <c r="N1019" s="476" t="s">
        <v>1449</v>
      </c>
    </row>
    <row r="1020" spans="1:14" x14ac:dyDescent="0.25">
      <c r="A1020" s="5">
        <v>45</v>
      </c>
      <c r="B1020" s="12" t="s">
        <v>592</v>
      </c>
      <c r="C1020" s="349">
        <v>20</v>
      </c>
      <c r="D1020" s="5" t="s">
        <v>928</v>
      </c>
      <c r="E1020" s="349">
        <v>1</v>
      </c>
      <c r="F1020" s="349">
        <v>1549</v>
      </c>
      <c r="G1020" s="353">
        <v>7192</v>
      </c>
      <c r="H1020" s="349">
        <v>7285</v>
      </c>
      <c r="I1020" s="5">
        <f t="shared" si="73"/>
        <v>1549</v>
      </c>
      <c r="J1020" s="5">
        <v>29880</v>
      </c>
      <c r="K1020" s="5">
        <v>0</v>
      </c>
      <c r="L1020" s="5">
        <f t="shared" si="75"/>
        <v>31429</v>
      </c>
      <c r="M1020" s="349" t="s">
        <v>922</v>
      </c>
      <c r="N1020" s="476" t="s">
        <v>1450</v>
      </c>
    </row>
    <row r="1021" spans="1:14" x14ac:dyDescent="0.25">
      <c r="A1021" s="5">
        <v>46</v>
      </c>
      <c r="B1021" s="12" t="s">
        <v>583</v>
      </c>
      <c r="C1021" s="349">
        <v>24</v>
      </c>
      <c r="D1021" s="5" t="s">
        <v>928</v>
      </c>
      <c r="E1021" s="349">
        <v>7.96</v>
      </c>
      <c r="F1021" s="349">
        <v>1709</v>
      </c>
      <c r="G1021" s="353">
        <v>7193</v>
      </c>
      <c r="H1021" s="349">
        <v>7286</v>
      </c>
      <c r="I1021" s="5">
        <f t="shared" si="73"/>
        <v>13603.64</v>
      </c>
      <c r="J1021" s="5">
        <v>123840</v>
      </c>
      <c r="K1021" s="5">
        <v>0</v>
      </c>
      <c r="L1021" s="5">
        <f t="shared" si="75"/>
        <v>137443.64000000001</v>
      </c>
      <c r="M1021" s="349" t="s">
        <v>922</v>
      </c>
      <c r="N1021" s="476" t="s">
        <v>1451</v>
      </c>
    </row>
    <row r="1022" spans="1:14" x14ac:dyDescent="0.25">
      <c r="A1022" s="5">
        <v>47</v>
      </c>
      <c r="B1022" s="356" t="s">
        <v>851</v>
      </c>
      <c r="C1022" s="349">
        <v>20</v>
      </c>
      <c r="D1022" s="5" t="s">
        <v>928</v>
      </c>
      <c r="E1022" s="349">
        <v>4</v>
      </c>
      <c r="F1022" s="349">
        <v>1416</v>
      </c>
      <c r="G1022" s="360">
        <v>7194</v>
      </c>
      <c r="H1022" s="349">
        <v>7287</v>
      </c>
      <c r="I1022" s="5">
        <f t="shared" si="73"/>
        <v>5664</v>
      </c>
      <c r="J1022" s="5">
        <v>76400</v>
      </c>
      <c r="K1022" s="5">
        <v>0</v>
      </c>
      <c r="L1022" s="5">
        <f t="shared" si="75"/>
        <v>82064</v>
      </c>
      <c r="M1022" s="349" t="s">
        <v>34</v>
      </c>
      <c r="N1022" s="476" t="s">
        <v>1452</v>
      </c>
    </row>
    <row r="1023" spans="1:14" x14ac:dyDescent="0.25">
      <c r="A1023" s="5">
        <v>48</v>
      </c>
      <c r="B1023" s="356" t="s">
        <v>582</v>
      </c>
      <c r="C1023" s="349">
        <v>20</v>
      </c>
      <c r="D1023" s="5" t="s">
        <v>931</v>
      </c>
      <c r="E1023" s="349">
        <v>0</v>
      </c>
      <c r="F1023" s="349">
        <v>1593</v>
      </c>
      <c r="G1023" s="360">
        <v>7244</v>
      </c>
      <c r="H1023" s="349">
        <v>7288</v>
      </c>
      <c r="I1023" s="5">
        <f t="shared" si="73"/>
        <v>0</v>
      </c>
      <c r="J1023" s="5">
        <v>41800</v>
      </c>
      <c r="K1023" s="5">
        <v>0</v>
      </c>
      <c r="L1023" s="5">
        <f t="shared" si="75"/>
        <v>41800</v>
      </c>
      <c r="M1023" s="349" t="s">
        <v>34</v>
      </c>
      <c r="N1023" s="476" t="s">
        <v>1453</v>
      </c>
    </row>
    <row r="1024" spans="1:14" x14ac:dyDescent="0.25">
      <c r="A1024" s="5">
        <v>49</v>
      </c>
      <c r="B1024" s="356" t="s">
        <v>584</v>
      </c>
      <c r="C1024" s="349">
        <v>20</v>
      </c>
      <c r="D1024" s="5" t="s">
        <v>931</v>
      </c>
      <c r="E1024" s="349">
        <v>2</v>
      </c>
      <c r="F1024" s="349">
        <v>1296</v>
      </c>
      <c r="G1024" s="353">
        <v>7200</v>
      </c>
      <c r="H1024" s="349">
        <v>7289</v>
      </c>
      <c r="I1024" s="5">
        <f t="shared" si="73"/>
        <v>2592</v>
      </c>
      <c r="J1024" s="5">
        <v>18900</v>
      </c>
      <c r="K1024" s="5">
        <v>0</v>
      </c>
      <c r="L1024" s="5">
        <f t="shared" si="75"/>
        <v>21492</v>
      </c>
      <c r="M1024" s="349" t="s">
        <v>34</v>
      </c>
      <c r="N1024" s="476" t="s">
        <v>1454</v>
      </c>
    </row>
    <row r="1025" spans="1:14" x14ac:dyDescent="0.25">
      <c r="A1025" s="5">
        <v>50</v>
      </c>
      <c r="B1025" s="356" t="s">
        <v>587</v>
      </c>
      <c r="C1025" s="349">
        <v>20</v>
      </c>
      <c r="D1025" s="5" t="s">
        <v>931</v>
      </c>
      <c r="E1025" s="349">
        <v>2</v>
      </c>
      <c r="F1025" s="349">
        <v>1280</v>
      </c>
      <c r="G1025" s="353">
        <v>7201</v>
      </c>
      <c r="H1025" s="349">
        <v>7290</v>
      </c>
      <c r="I1025" s="5">
        <f t="shared" si="73"/>
        <v>2560</v>
      </c>
      <c r="J1025" s="5">
        <v>20320</v>
      </c>
      <c r="K1025" s="5">
        <v>0</v>
      </c>
      <c r="L1025" s="5">
        <f t="shared" si="75"/>
        <v>22880</v>
      </c>
      <c r="M1025" s="349" t="s">
        <v>922</v>
      </c>
      <c r="N1025" s="476" t="s">
        <v>1455</v>
      </c>
    </row>
    <row r="1026" spans="1:14" x14ac:dyDescent="0.25">
      <c r="A1026" s="5">
        <v>51</v>
      </c>
      <c r="B1026" s="356" t="s">
        <v>593</v>
      </c>
      <c r="C1026" s="349">
        <v>9</v>
      </c>
      <c r="D1026" s="5" t="s">
        <v>932</v>
      </c>
      <c r="E1026" s="349">
        <v>1.5</v>
      </c>
      <c r="F1026" s="349">
        <v>580</v>
      </c>
      <c r="G1026" s="360">
        <v>7202</v>
      </c>
      <c r="H1026" s="349">
        <v>7291</v>
      </c>
      <c r="I1026" s="5">
        <f t="shared" si="73"/>
        <v>870</v>
      </c>
      <c r="J1026" s="5">
        <v>9000</v>
      </c>
      <c r="K1026" s="5">
        <v>1400</v>
      </c>
      <c r="L1026" s="5">
        <f t="shared" si="75"/>
        <v>11270</v>
      </c>
      <c r="M1026" s="349" t="s">
        <v>922</v>
      </c>
      <c r="N1026" s="476" t="s">
        <v>1456</v>
      </c>
    </row>
    <row r="1027" spans="1:14" x14ac:dyDescent="0.25">
      <c r="A1027" s="5">
        <v>52</v>
      </c>
      <c r="B1027" s="356" t="s">
        <v>836</v>
      </c>
      <c r="C1027" s="349">
        <v>15</v>
      </c>
      <c r="D1027" s="5" t="s">
        <v>932</v>
      </c>
      <c r="E1027" s="349">
        <v>1.5</v>
      </c>
      <c r="F1027" s="349">
        <v>970</v>
      </c>
      <c r="G1027" s="353">
        <v>7203</v>
      </c>
      <c r="H1027" s="349">
        <v>7292</v>
      </c>
      <c r="I1027" s="5">
        <f t="shared" si="73"/>
        <v>1455</v>
      </c>
      <c r="J1027" s="5">
        <v>11670</v>
      </c>
      <c r="K1027" s="5">
        <v>0</v>
      </c>
      <c r="L1027" s="5">
        <f t="shared" si="75"/>
        <v>13125</v>
      </c>
      <c r="M1027" s="349" t="s">
        <v>922</v>
      </c>
      <c r="N1027" s="476" t="s">
        <v>1457</v>
      </c>
    </row>
    <row r="1028" spans="1:14" x14ac:dyDescent="0.25">
      <c r="A1028" s="5">
        <v>53</v>
      </c>
      <c r="B1028" s="356" t="s">
        <v>581</v>
      </c>
      <c r="C1028" s="349">
        <v>20</v>
      </c>
      <c r="D1028" s="5" t="s">
        <v>932</v>
      </c>
      <c r="E1028" s="349">
        <v>1.5</v>
      </c>
      <c r="F1028" s="349">
        <v>1360</v>
      </c>
      <c r="G1028" s="353">
        <v>7204</v>
      </c>
      <c r="H1028" s="349">
        <v>7293</v>
      </c>
      <c r="I1028" s="5">
        <f t="shared" si="73"/>
        <v>2040</v>
      </c>
      <c r="J1028" s="5">
        <v>94000</v>
      </c>
      <c r="K1028" s="5">
        <v>0</v>
      </c>
      <c r="L1028" s="5">
        <f t="shared" si="75"/>
        <v>96040</v>
      </c>
      <c r="M1028" s="349" t="s">
        <v>933</v>
      </c>
      <c r="N1028" s="476" t="s">
        <v>1458</v>
      </c>
    </row>
    <row r="1029" spans="1:14" x14ac:dyDescent="0.25">
      <c r="A1029" s="5">
        <v>54</v>
      </c>
      <c r="B1029" s="356" t="s">
        <v>582</v>
      </c>
      <c r="C1029" s="349">
        <v>20</v>
      </c>
      <c r="D1029" s="5" t="s">
        <v>932</v>
      </c>
      <c r="E1029" s="349">
        <v>0</v>
      </c>
      <c r="F1029" s="349">
        <v>1365</v>
      </c>
      <c r="G1029" s="353">
        <v>7205</v>
      </c>
      <c r="H1029" s="349">
        <v>7294</v>
      </c>
      <c r="I1029" s="5">
        <f t="shared" si="73"/>
        <v>0</v>
      </c>
      <c r="J1029" s="5">
        <v>41800</v>
      </c>
      <c r="K1029" s="5">
        <v>0</v>
      </c>
      <c r="L1029" s="5">
        <f t="shared" si="75"/>
        <v>41800</v>
      </c>
      <c r="M1029" s="349" t="s">
        <v>34</v>
      </c>
      <c r="N1029" s="476" t="s">
        <v>1459</v>
      </c>
    </row>
    <row r="1030" spans="1:14" x14ac:dyDescent="0.25">
      <c r="A1030" s="5">
        <v>55</v>
      </c>
      <c r="B1030" s="356" t="s">
        <v>821</v>
      </c>
      <c r="C1030" s="349">
        <v>20</v>
      </c>
      <c r="D1030" s="5" t="s">
        <v>932</v>
      </c>
      <c r="E1030" s="349">
        <v>2</v>
      </c>
      <c r="F1030" s="349">
        <v>1400</v>
      </c>
      <c r="G1030" s="353">
        <v>7206</v>
      </c>
      <c r="H1030" s="349">
        <v>7295</v>
      </c>
      <c r="I1030" s="5">
        <f t="shared" si="73"/>
        <v>2800</v>
      </c>
      <c r="J1030" s="5">
        <v>38080</v>
      </c>
      <c r="K1030" s="5">
        <v>0</v>
      </c>
      <c r="L1030" s="5">
        <f t="shared" si="75"/>
        <v>40880</v>
      </c>
      <c r="M1030" s="349" t="s">
        <v>34</v>
      </c>
      <c r="N1030" s="476" t="s">
        <v>1460</v>
      </c>
    </row>
    <row r="1031" spans="1:14" x14ac:dyDescent="0.25">
      <c r="A1031" s="5">
        <v>56</v>
      </c>
      <c r="B1031" s="12" t="s">
        <v>14</v>
      </c>
      <c r="C1031" s="349">
        <v>20</v>
      </c>
      <c r="D1031" s="5" t="s">
        <v>934</v>
      </c>
      <c r="E1031" s="349">
        <v>0</v>
      </c>
      <c r="F1031" s="349">
        <v>1357</v>
      </c>
      <c r="G1031" s="353">
        <v>7207</v>
      </c>
      <c r="H1031" s="349">
        <v>7296</v>
      </c>
      <c r="I1031" s="5">
        <f t="shared" si="73"/>
        <v>0</v>
      </c>
      <c r="J1031" s="5">
        <v>41800</v>
      </c>
      <c r="K1031" s="5">
        <v>0</v>
      </c>
      <c r="L1031" s="5">
        <f t="shared" si="75"/>
        <v>41800</v>
      </c>
      <c r="M1031" s="349" t="s">
        <v>34</v>
      </c>
      <c r="N1031" s="476" t="s">
        <v>1461</v>
      </c>
    </row>
    <row r="1032" spans="1:14" x14ac:dyDescent="0.25">
      <c r="A1032" s="5">
        <v>57</v>
      </c>
      <c r="B1032" s="12" t="s">
        <v>22</v>
      </c>
      <c r="C1032" s="349">
        <v>20</v>
      </c>
      <c r="D1032" s="5" t="s">
        <v>934</v>
      </c>
      <c r="E1032" s="349">
        <v>1.7</v>
      </c>
      <c r="F1032" s="349">
        <v>1372</v>
      </c>
      <c r="G1032" s="353">
        <v>7208</v>
      </c>
      <c r="H1032" s="349">
        <v>7297</v>
      </c>
      <c r="I1032" s="5">
        <f t="shared" si="73"/>
        <v>2332.4</v>
      </c>
      <c r="J1032" s="5">
        <v>51400</v>
      </c>
      <c r="K1032" s="5">
        <v>0</v>
      </c>
      <c r="L1032" s="5">
        <f t="shared" si="75"/>
        <v>53732.4</v>
      </c>
      <c r="M1032" s="349" t="s">
        <v>922</v>
      </c>
      <c r="N1032" s="476" t="s">
        <v>1462</v>
      </c>
    </row>
    <row r="1033" spans="1:14" x14ac:dyDescent="0.25">
      <c r="A1033" s="5">
        <v>58</v>
      </c>
      <c r="B1033" s="12" t="s">
        <v>581</v>
      </c>
      <c r="C1033" s="349">
        <v>20</v>
      </c>
      <c r="D1033" s="5" t="s">
        <v>934</v>
      </c>
      <c r="E1033" s="349">
        <v>1.5</v>
      </c>
      <c r="F1033" s="349">
        <v>1360</v>
      </c>
      <c r="G1033" s="353">
        <v>7209</v>
      </c>
      <c r="H1033" s="349">
        <v>7298</v>
      </c>
      <c r="I1033" s="5">
        <f t="shared" si="73"/>
        <v>2040</v>
      </c>
      <c r="J1033" s="5">
        <v>92000</v>
      </c>
      <c r="K1033" s="5">
        <v>0</v>
      </c>
      <c r="L1033" s="5">
        <f t="shared" si="75"/>
        <v>94040</v>
      </c>
      <c r="M1033" s="349" t="s">
        <v>933</v>
      </c>
      <c r="N1033" s="476" t="s">
        <v>1463</v>
      </c>
    </row>
    <row r="1034" spans="1:14" x14ac:dyDescent="0.25">
      <c r="A1034" s="5">
        <v>59</v>
      </c>
      <c r="B1034" s="12" t="s">
        <v>581</v>
      </c>
      <c r="C1034" s="349">
        <v>20</v>
      </c>
      <c r="D1034" s="5" t="s">
        <v>934</v>
      </c>
      <c r="E1034" s="349">
        <v>1.5</v>
      </c>
      <c r="F1034" s="349">
        <v>1508</v>
      </c>
      <c r="G1034" s="353">
        <v>7210</v>
      </c>
      <c r="H1034" s="349">
        <v>7299</v>
      </c>
      <c r="I1034" s="5">
        <f t="shared" si="73"/>
        <v>2262</v>
      </c>
      <c r="J1034" s="5">
        <v>92000</v>
      </c>
      <c r="K1034" s="5">
        <v>0</v>
      </c>
      <c r="L1034" s="5">
        <f t="shared" si="75"/>
        <v>94262</v>
      </c>
      <c r="M1034" s="349" t="s">
        <v>933</v>
      </c>
      <c r="N1034" s="476" t="s">
        <v>1464</v>
      </c>
    </row>
    <row r="1035" spans="1:14" x14ac:dyDescent="0.25">
      <c r="A1035" s="5">
        <v>60</v>
      </c>
      <c r="B1035" s="12" t="s">
        <v>588</v>
      </c>
      <c r="C1035" s="349">
        <v>20</v>
      </c>
      <c r="D1035" s="5" t="s">
        <v>934</v>
      </c>
      <c r="E1035" s="349">
        <v>3</v>
      </c>
      <c r="F1035" s="349">
        <v>1359</v>
      </c>
      <c r="G1035" s="353">
        <v>7211</v>
      </c>
      <c r="H1035" s="349">
        <v>7300</v>
      </c>
      <c r="I1035" s="5">
        <f t="shared" si="73"/>
        <v>4077</v>
      </c>
      <c r="J1035" s="5">
        <v>49300</v>
      </c>
      <c r="K1035" s="5">
        <v>0</v>
      </c>
      <c r="L1035" s="5">
        <f t="shared" si="75"/>
        <v>53377</v>
      </c>
      <c r="M1035" s="349" t="s">
        <v>34</v>
      </c>
      <c r="N1035" s="476" t="s">
        <v>1465</v>
      </c>
    </row>
    <row r="1036" spans="1:14" x14ac:dyDescent="0.25">
      <c r="A1036" s="5">
        <v>61</v>
      </c>
      <c r="B1036" s="12" t="s">
        <v>590</v>
      </c>
      <c r="C1036" s="349">
        <v>20</v>
      </c>
      <c r="D1036" s="5" t="s">
        <v>934</v>
      </c>
      <c r="E1036" s="349">
        <v>4</v>
      </c>
      <c r="F1036" s="349">
        <v>1369</v>
      </c>
      <c r="G1036" s="353">
        <v>7212</v>
      </c>
      <c r="H1036" s="349">
        <v>7302</v>
      </c>
      <c r="I1036" s="5">
        <f t="shared" si="73"/>
        <v>5476</v>
      </c>
      <c r="J1036" s="5">
        <v>66700</v>
      </c>
      <c r="K1036" s="5">
        <v>0</v>
      </c>
      <c r="L1036" s="5">
        <f t="shared" si="75"/>
        <v>72176</v>
      </c>
      <c r="M1036" s="349" t="s">
        <v>34</v>
      </c>
      <c r="N1036" s="476" t="s">
        <v>1466</v>
      </c>
    </row>
    <row r="1037" spans="1:14" x14ac:dyDescent="0.25">
      <c r="A1037" s="5">
        <v>62</v>
      </c>
      <c r="B1037" s="12" t="s">
        <v>12</v>
      </c>
      <c r="C1037" s="349">
        <v>9</v>
      </c>
      <c r="D1037" s="5" t="s">
        <v>935</v>
      </c>
      <c r="E1037" s="349">
        <v>1</v>
      </c>
      <c r="F1037" s="349">
        <v>575</v>
      </c>
      <c r="G1037" s="353">
        <v>7213</v>
      </c>
      <c r="H1037" s="349">
        <v>7310</v>
      </c>
      <c r="I1037" s="5">
        <f t="shared" si="73"/>
        <v>575</v>
      </c>
      <c r="J1037" s="5">
        <v>9200</v>
      </c>
      <c r="K1037" s="5">
        <v>0</v>
      </c>
      <c r="L1037" s="5">
        <f t="shared" si="75"/>
        <v>9775</v>
      </c>
      <c r="M1037" s="349" t="s">
        <v>922</v>
      </c>
      <c r="N1037" s="476" t="s">
        <v>1467</v>
      </c>
    </row>
    <row r="1038" spans="1:14" x14ac:dyDescent="0.25">
      <c r="A1038" s="5">
        <v>63</v>
      </c>
      <c r="B1038" s="12" t="s">
        <v>35</v>
      </c>
      <c r="C1038" s="349">
        <v>9</v>
      </c>
      <c r="D1038" s="5" t="s">
        <v>935</v>
      </c>
      <c r="E1038" s="349">
        <v>1.5</v>
      </c>
      <c r="F1038" s="349">
        <v>622</v>
      </c>
      <c r="G1038" s="353">
        <v>7214</v>
      </c>
      <c r="H1038" s="349">
        <v>7311</v>
      </c>
      <c r="I1038" s="5">
        <f t="shared" si="73"/>
        <v>933</v>
      </c>
      <c r="J1038" s="5">
        <v>9000</v>
      </c>
      <c r="K1038" s="5">
        <v>1400</v>
      </c>
      <c r="L1038" s="5">
        <f t="shared" si="75"/>
        <v>11333</v>
      </c>
      <c r="M1038" s="349" t="s">
        <v>922</v>
      </c>
      <c r="N1038" s="476" t="s">
        <v>1468</v>
      </c>
    </row>
    <row r="1039" spans="1:14" x14ac:dyDescent="0.25">
      <c r="A1039" s="5">
        <v>64</v>
      </c>
      <c r="B1039" s="12" t="s">
        <v>62</v>
      </c>
      <c r="C1039" s="349">
        <v>20</v>
      </c>
      <c r="D1039" s="5" t="s">
        <v>935</v>
      </c>
      <c r="E1039" s="349">
        <v>2</v>
      </c>
      <c r="F1039" s="349">
        <v>1288</v>
      </c>
      <c r="G1039" s="353">
        <v>7215</v>
      </c>
      <c r="H1039" s="349">
        <v>7312</v>
      </c>
      <c r="I1039" s="5">
        <f t="shared" si="73"/>
        <v>2576</v>
      </c>
      <c r="J1039" s="5">
        <v>20320</v>
      </c>
      <c r="K1039" s="5">
        <v>0</v>
      </c>
      <c r="L1039" s="5">
        <f t="shared" si="75"/>
        <v>22896</v>
      </c>
      <c r="M1039" s="349" t="s">
        <v>922</v>
      </c>
      <c r="N1039" s="476" t="s">
        <v>1469</v>
      </c>
    </row>
    <row r="1040" spans="1:14" x14ac:dyDescent="0.25">
      <c r="A1040" s="5">
        <v>65</v>
      </c>
      <c r="B1040" s="12" t="s">
        <v>586</v>
      </c>
      <c r="C1040" s="349">
        <v>20</v>
      </c>
      <c r="D1040" s="5" t="s">
        <v>936</v>
      </c>
      <c r="E1040" s="349">
        <v>1</v>
      </c>
      <c r="F1040" s="349">
        <v>1301</v>
      </c>
      <c r="G1040" s="5">
        <v>7216</v>
      </c>
      <c r="H1040" s="349">
        <v>7340</v>
      </c>
      <c r="I1040" s="5">
        <f t="shared" si="73"/>
        <v>1301</v>
      </c>
      <c r="J1040" s="5">
        <v>26700</v>
      </c>
      <c r="K1040" s="5">
        <v>0</v>
      </c>
      <c r="L1040" s="5">
        <f t="shared" si="75"/>
        <v>28001</v>
      </c>
      <c r="M1040" s="349" t="s">
        <v>922</v>
      </c>
      <c r="N1040" s="476" t="s">
        <v>1470</v>
      </c>
    </row>
    <row r="1041" spans="1:14" x14ac:dyDescent="0.25">
      <c r="A1041" s="5">
        <v>66</v>
      </c>
      <c r="B1041" s="12" t="s">
        <v>582</v>
      </c>
      <c r="C1041" s="349">
        <v>20</v>
      </c>
      <c r="D1041" s="5" t="s">
        <v>936</v>
      </c>
      <c r="E1041" s="349">
        <v>0</v>
      </c>
      <c r="F1041" s="349">
        <v>1456</v>
      </c>
      <c r="G1041" s="5">
        <v>7217</v>
      </c>
      <c r="H1041" s="349">
        <v>7341</v>
      </c>
      <c r="I1041" s="5">
        <f t="shared" si="73"/>
        <v>0</v>
      </c>
      <c r="J1041" s="5">
        <v>41800</v>
      </c>
      <c r="K1041" s="5">
        <v>0</v>
      </c>
      <c r="L1041" s="5">
        <f t="shared" si="75"/>
        <v>41800</v>
      </c>
      <c r="M1041" s="349" t="s">
        <v>34</v>
      </c>
      <c r="N1041" s="476" t="s">
        <v>1471</v>
      </c>
    </row>
    <row r="1042" spans="1:14" x14ac:dyDescent="0.25">
      <c r="A1042" s="5">
        <v>67</v>
      </c>
      <c r="B1042" s="12" t="s">
        <v>585</v>
      </c>
      <c r="C1042" s="349">
        <v>20</v>
      </c>
      <c r="D1042" s="5" t="s">
        <v>936</v>
      </c>
      <c r="E1042" s="349">
        <v>2.5</v>
      </c>
      <c r="F1042" s="349">
        <v>1505</v>
      </c>
      <c r="G1042" s="5">
        <v>7218</v>
      </c>
      <c r="H1042" s="349">
        <v>7342</v>
      </c>
      <c r="I1042" s="5">
        <f t="shared" si="73"/>
        <v>3762.5</v>
      </c>
      <c r="J1042" s="5">
        <v>57140</v>
      </c>
      <c r="K1042" s="5">
        <v>3000</v>
      </c>
      <c r="L1042" s="5">
        <f t="shared" si="75"/>
        <v>63902.5</v>
      </c>
      <c r="M1042" s="349" t="s">
        <v>922</v>
      </c>
      <c r="N1042" s="476" t="s">
        <v>1472</v>
      </c>
    </row>
    <row r="1043" spans="1:14" x14ac:dyDescent="0.25">
      <c r="A1043" s="5">
        <v>68</v>
      </c>
      <c r="B1043" s="12" t="s">
        <v>580</v>
      </c>
      <c r="C1043" s="349">
        <v>20</v>
      </c>
      <c r="D1043" s="5" t="s">
        <v>936</v>
      </c>
      <c r="E1043" s="349">
        <v>1</v>
      </c>
      <c r="F1043" s="349">
        <v>1479</v>
      </c>
      <c r="G1043" s="5">
        <v>7219</v>
      </c>
      <c r="H1043" s="349">
        <v>7343</v>
      </c>
      <c r="I1043" s="5">
        <f t="shared" si="73"/>
        <v>1479</v>
      </c>
      <c r="J1043" s="5">
        <v>39000</v>
      </c>
      <c r="K1043" s="5">
        <v>0</v>
      </c>
      <c r="L1043" s="5">
        <f t="shared" si="75"/>
        <v>40479</v>
      </c>
      <c r="M1043" s="349" t="s">
        <v>922</v>
      </c>
      <c r="N1043" s="476" t="s">
        <v>1473</v>
      </c>
    </row>
    <row r="1044" spans="1:14" x14ac:dyDescent="0.25">
      <c r="A1044" s="5">
        <v>69</v>
      </c>
      <c r="B1044" s="12" t="s">
        <v>592</v>
      </c>
      <c r="C1044" s="349">
        <v>20</v>
      </c>
      <c r="D1044" s="5" t="s">
        <v>936</v>
      </c>
      <c r="E1044" s="349">
        <v>1</v>
      </c>
      <c r="F1044" s="349">
        <v>1347</v>
      </c>
      <c r="G1044" s="5">
        <v>7240</v>
      </c>
      <c r="H1044" s="349">
        <v>7344</v>
      </c>
      <c r="I1044" s="5">
        <f t="shared" si="73"/>
        <v>1347</v>
      </c>
      <c r="J1044" s="5">
        <v>29880</v>
      </c>
      <c r="K1044" s="5">
        <v>0</v>
      </c>
      <c r="L1044" s="5">
        <f t="shared" si="75"/>
        <v>31227</v>
      </c>
      <c r="M1044" s="349" t="s">
        <v>922</v>
      </c>
      <c r="N1044" s="476" t="s">
        <v>1474</v>
      </c>
    </row>
    <row r="1045" spans="1:14" x14ac:dyDescent="0.25">
      <c r="A1045" s="5">
        <v>70</v>
      </c>
      <c r="B1045" s="12" t="s">
        <v>579</v>
      </c>
      <c r="C1045" s="349">
        <v>20</v>
      </c>
      <c r="D1045" s="5" t="s">
        <v>936</v>
      </c>
      <c r="E1045" s="349">
        <v>1</v>
      </c>
      <c r="F1045" s="349">
        <v>1560</v>
      </c>
      <c r="G1045" s="353">
        <v>7241</v>
      </c>
      <c r="H1045" s="349">
        <v>7345</v>
      </c>
      <c r="I1045" s="5">
        <f t="shared" si="73"/>
        <v>1560</v>
      </c>
      <c r="J1045" s="5">
        <v>48400</v>
      </c>
      <c r="K1045" s="5">
        <v>0</v>
      </c>
      <c r="L1045" s="5">
        <f t="shared" si="75"/>
        <v>49960</v>
      </c>
      <c r="M1045" s="349" t="s">
        <v>34</v>
      </c>
      <c r="N1045" s="476" t="s">
        <v>1475</v>
      </c>
    </row>
    <row r="1046" spans="1:14" x14ac:dyDescent="0.25">
      <c r="A1046" s="5">
        <v>71</v>
      </c>
      <c r="B1046" s="12" t="s">
        <v>839</v>
      </c>
      <c r="C1046" s="349">
        <v>20</v>
      </c>
      <c r="D1046" s="5" t="s">
        <v>936</v>
      </c>
      <c r="E1046" s="349">
        <v>1.75</v>
      </c>
      <c r="F1046" s="349">
        <v>1318</v>
      </c>
      <c r="G1046" s="353">
        <v>7242</v>
      </c>
      <c r="H1046" s="349">
        <v>7346</v>
      </c>
      <c r="I1046" s="5">
        <f t="shared" si="73"/>
        <v>2306.5</v>
      </c>
      <c r="J1046" s="5">
        <v>39220</v>
      </c>
      <c r="K1046" s="5">
        <v>0</v>
      </c>
      <c r="L1046" s="5">
        <f t="shared" si="75"/>
        <v>41526.5</v>
      </c>
      <c r="M1046" s="349" t="s">
        <v>34</v>
      </c>
      <c r="N1046" s="476" t="s">
        <v>1476</v>
      </c>
    </row>
    <row r="1047" spans="1:14" x14ac:dyDescent="0.25">
      <c r="A1047" s="5">
        <v>72</v>
      </c>
      <c r="B1047" s="12" t="s">
        <v>822</v>
      </c>
      <c r="C1047" s="349">
        <v>20</v>
      </c>
      <c r="D1047" s="12" t="s">
        <v>936</v>
      </c>
      <c r="E1047" s="349">
        <v>1.75</v>
      </c>
      <c r="F1047" s="349">
        <v>1471</v>
      </c>
      <c r="G1047" s="353">
        <v>7243</v>
      </c>
      <c r="H1047" s="349">
        <v>7347</v>
      </c>
      <c r="I1047" s="349">
        <f t="shared" si="73"/>
        <v>2574.25</v>
      </c>
      <c r="J1047" s="353">
        <v>29800</v>
      </c>
      <c r="K1047" s="5">
        <v>0</v>
      </c>
      <c r="L1047" s="353">
        <f t="shared" si="75"/>
        <v>32374.25</v>
      </c>
      <c r="M1047" s="349" t="s">
        <v>34</v>
      </c>
      <c r="N1047" s="476" t="s">
        <v>1477</v>
      </c>
    </row>
    <row r="1048" spans="1:14" x14ac:dyDescent="0.25">
      <c r="A1048" s="5">
        <v>73</v>
      </c>
      <c r="B1048" s="12" t="s">
        <v>579</v>
      </c>
      <c r="C1048" s="349">
        <v>20</v>
      </c>
      <c r="D1048" s="12" t="s">
        <v>937</v>
      </c>
      <c r="E1048" s="349">
        <v>1</v>
      </c>
      <c r="F1048" s="349">
        <v>1325</v>
      </c>
      <c r="G1048" s="353">
        <v>7245</v>
      </c>
      <c r="H1048" s="349">
        <v>7348</v>
      </c>
      <c r="I1048" s="349">
        <f t="shared" si="73"/>
        <v>1325</v>
      </c>
      <c r="J1048" s="353">
        <v>48400</v>
      </c>
      <c r="K1048" s="5">
        <v>0</v>
      </c>
      <c r="L1048" s="5">
        <f t="shared" si="75"/>
        <v>49725</v>
      </c>
      <c r="M1048" s="12" t="s">
        <v>922</v>
      </c>
      <c r="N1048" s="476" t="s">
        <v>1478</v>
      </c>
    </row>
    <row r="1049" spans="1:14" x14ac:dyDescent="0.25">
      <c r="A1049" s="5">
        <v>74</v>
      </c>
      <c r="B1049" s="12" t="s">
        <v>580</v>
      </c>
      <c r="C1049" s="349">
        <v>20</v>
      </c>
      <c r="D1049" s="12" t="s">
        <v>937</v>
      </c>
      <c r="E1049" s="349">
        <v>1</v>
      </c>
      <c r="F1049" s="349">
        <v>1523</v>
      </c>
      <c r="G1049" s="353">
        <v>7246</v>
      </c>
      <c r="H1049" s="349">
        <v>7349</v>
      </c>
      <c r="I1049" s="349">
        <f t="shared" si="73"/>
        <v>1523</v>
      </c>
      <c r="J1049" s="353">
        <v>39000</v>
      </c>
      <c r="K1049" s="5">
        <v>0</v>
      </c>
      <c r="L1049" s="5">
        <f t="shared" si="75"/>
        <v>40523</v>
      </c>
      <c r="M1049" s="12" t="s">
        <v>34</v>
      </c>
      <c r="N1049" s="476" t="s">
        <v>1479</v>
      </c>
    </row>
    <row r="1050" spans="1:14" x14ac:dyDescent="0.25">
      <c r="A1050" s="5">
        <v>75</v>
      </c>
      <c r="B1050" s="12" t="s">
        <v>583</v>
      </c>
      <c r="C1050" s="349">
        <v>20</v>
      </c>
      <c r="D1050" s="12" t="s">
        <v>937</v>
      </c>
      <c r="E1050" s="349">
        <v>7.96</v>
      </c>
      <c r="F1050" s="349">
        <v>1330</v>
      </c>
      <c r="G1050" s="353">
        <v>7247</v>
      </c>
      <c r="H1050" s="349">
        <v>7350</v>
      </c>
      <c r="I1050" s="349">
        <f t="shared" si="73"/>
        <v>10586.8</v>
      </c>
      <c r="J1050" s="353">
        <v>103200</v>
      </c>
      <c r="K1050" s="5">
        <v>0</v>
      </c>
      <c r="L1050" s="5">
        <f t="shared" ref="L1050:L1051" si="76">I1050+J1050+K1050</f>
        <v>113786.8</v>
      </c>
      <c r="M1050" s="12" t="s">
        <v>34</v>
      </c>
      <c r="N1050" s="476" t="s">
        <v>1480</v>
      </c>
    </row>
    <row r="1051" spans="1:14" x14ac:dyDescent="0.25">
      <c r="A1051" s="5">
        <v>76</v>
      </c>
      <c r="B1051" s="12" t="s">
        <v>592</v>
      </c>
      <c r="C1051" s="349">
        <v>20</v>
      </c>
      <c r="D1051" s="12" t="s">
        <v>937</v>
      </c>
      <c r="E1051" s="349">
        <v>2.5</v>
      </c>
      <c r="F1051" s="349">
        <v>1434</v>
      </c>
      <c r="G1051" s="353">
        <v>7248</v>
      </c>
      <c r="H1051" s="349">
        <v>7351</v>
      </c>
      <c r="I1051" s="349">
        <f t="shared" si="73"/>
        <v>3585</v>
      </c>
      <c r="J1051" s="5">
        <v>29880</v>
      </c>
      <c r="K1051" s="5">
        <v>0</v>
      </c>
      <c r="L1051" s="5">
        <f t="shared" si="76"/>
        <v>33465</v>
      </c>
      <c r="M1051" s="12" t="s">
        <v>34</v>
      </c>
      <c r="N1051" s="476" t="s">
        <v>1481</v>
      </c>
    </row>
    <row r="1052" spans="1:14" x14ac:dyDescent="0.25">
      <c r="A1052" s="5">
        <v>77</v>
      </c>
      <c r="B1052" s="12" t="s">
        <v>833</v>
      </c>
      <c r="C1052" s="349">
        <v>20</v>
      </c>
      <c r="D1052" s="12" t="s">
        <v>937</v>
      </c>
      <c r="E1052" s="349">
        <v>1.7</v>
      </c>
      <c r="F1052" s="349">
        <v>1405</v>
      </c>
      <c r="G1052" s="353">
        <v>7249</v>
      </c>
      <c r="H1052" s="349">
        <v>7352</v>
      </c>
      <c r="I1052" s="349">
        <f t="shared" si="73"/>
        <v>2388.5</v>
      </c>
      <c r="J1052" s="5">
        <v>51400</v>
      </c>
      <c r="K1052" s="5">
        <v>0</v>
      </c>
      <c r="L1052" s="5">
        <f t="shared" ref="L1052" si="77">I1052+J1052+K1052</f>
        <v>53788.5</v>
      </c>
      <c r="M1052" s="12" t="s">
        <v>922</v>
      </c>
      <c r="N1052" s="476" t="s">
        <v>1482</v>
      </c>
    </row>
    <row r="1053" spans="1:14" x14ac:dyDescent="0.25">
      <c r="A1053" s="5">
        <v>78</v>
      </c>
      <c r="B1053" s="12" t="s">
        <v>579</v>
      </c>
      <c r="C1053" s="349">
        <v>20</v>
      </c>
      <c r="D1053" s="12" t="s">
        <v>937</v>
      </c>
      <c r="E1053" s="349">
        <v>1</v>
      </c>
      <c r="F1053" s="349">
        <v>1690</v>
      </c>
      <c r="G1053" s="353">
        <v>7250</v>
      </c>
      <c r="H1053" s="349">
        <v>7353</v>
      </c>
      <c r="I1053" s="349">
        <f t="shared" si="73"/>
        <v>1690</v>
      </c>
      <c r="J1053" s="353">
        <v>48400</v>
      </c>
      <c r="K1053" s="5">
        <v>0</v>
      </c>
      <c r="L1053" s="5">
        <f t="shared" ref="L1053:L1080" si="78">I1053+J1053+K1053</f>
        <v>50090</v>
      </c>
      <c r="M1053" s="12" t="s">
        <v>922</v>
      </c>
      <c r="N1053" s="476" t="s">
        <v>1483</v>
      </c>
    </row>
    <row r="1054" spans="1:14" x14ac:dyDescent="0.25">
      <c r="A1054" s="5">
        <v>79</v>
      </c>
      <c r="B1054" s="12" t="s">
        <v>813</v>
      </c>
      <c r="C1054" s="349">
        <v>20</v>
      </c>
      <c r="D1054" s="12" t="s">
        <v>937</v>
      </c>
      <c r="E1054" s="349">
        <v>1</v>
      </c>
      <c r="F1054" s="349">
        <v>1269</v>
      </c>
      <c r="G1054" s="353">
        <v>7251</v>
      </c>
      <c r="H1054" s="349">
        <v>7354</v>
      </c>
      <c r="I1054" s="349">
        <f t="shared" si="73"/>
        <v>1269</v>
      </c>
      <c r="J1054" s="353">
        <v>26000</v>
      </c>
      <c r="K1054" s="5">
        <v>0</v>
      </c>
      <c r="L1054" s="5">
        <f t="shared" si="78"/>
        <v>27269</v>
      </c>
      <c r="M1054" s="12" t="s">
        <v>34</v>
      </c>
      <c r="N1054" s="476" t="s">
        <v>1484</v>
      </c>
    </row>
    <row r="1055" spans="1:14" x14ac:dyDescent="0.25">
      <c r="A1055" s="5">
        <v>80</v>
      </c>
      <c r="B1055" s="12" t="s">
        <v>582</v>
      </c>
      <c r="C1055" s="349">
        <v>20</v>
      </c>
      <c r="D1055" s="12" t="s">
        <v>938</v>
      </c>
      <c r="E1055" s="349">
        <v>0</v>
      </c>
      <c r="F1055" s="349">
        <v>1463</v>
      </c>
      <c r="G1055" s="353">
        <v>7252</v>
      </c>
      <c r="H1055" s="349">
        <v>7356</v>
      </c>
      <c r="I1055" s="349">
        <f t="shared" si="73"/>
        <v>0</v>
      </c>
      <c r="J1055" s="353">
        <v>41800</v>
      </c>
      <c r="K1055" s="5">
        <v>0</v>
      </c>
      <c r="L1055" s="5">
        <f t="shared" si="78"/>
        <v>41800</v>
      </c>
      <c r="M1055" s="12" t="s">
        <v>34</v>
      </c>
      <c r="N1055" s="503" t="s">
        <v>1485</v>
      </c>
    </row>
    <row r="1056" spans="1:14" x14ac:dyDescent="0.25">
      <c r="A1056" s="5">
        <v>81</v>
      </c>
      <c r="B1056" s="12" t="s">
        <v>587</v>
      </c>
      <c r="C1056" s="349">
        <v>20</v>
      </c>
      <c r="D1056" s="12" t="s">
        <v>938</v>
      </c>
      <c r="E1056" s="349">
        <v>2</v>
      </c>
      <c r="F1056" s="349">
        <v>1265</v>
      </c>
      <c r="G1056" s="353">
        <v>7253</v>
      </c>
      <c r="H1056" s="349">
        <v>7355</v>
      </c>
      <c r="I1056" s="349">
        <f t="shared" si="73"/>
        <v>2530</v>
      </c>
      <c r="J1056" s="5">
        <v>20320</v>
      </c>
      <c r="K1056" s="5">
        <v>0</v>
      </c>
      <c r="L1056" s="5">
        <f t="shared" si="78"/>
        <v>22850</v>
      </c>
      <c r="M1056" s="12" t="s">
        <v>922</v>
      </c>
      <c r="N1056" s="476" t="s">
        <v>1486</v>
      </c>
    </row>
    <row r="1057" spans="1:14" x14ac:dyDescent="0.25">
      <c r="A1057" s="5">
        <v>82</v>
      </c>
      <c r="B1057" s="12" t="s">
        <v>813</v>
      </c>
      <c r="C1057" s="349">
        <v>20</v>
      </c>
      <c r="D1057" s="12" t="s">
        <v>938</v>
      </c>
      <c r="E1057" s="349">
        <v>1</v>
      </c>
      <c r="F1057" s="349">
        <v>1352</v>
      </c>
      <c r="G1057" s="353">
        <v>7254</v>
      </c>
      <c r="H1057" s="349">
        <v>7357</v>
      </c>
      <c r="I1057" s="349">
        <f t="shared" si="73"/>
        <v>1352</v>
      </c>
      <c r="J1057" s="353">
        <v>26700</v>
      </c>
      <c r="K1057" s="5">
        <v>0</v>
      </c>
      <c r="L1057" s="5">
        <f t="shared" si="78"/>
        <v>28052</v>
      </c>
      <c r="M1057" s="12" t="s">
        <v>922</v>
      </c>
      <c r="N1057" s="476" t="s">
        <v>1487</v>
      </c>
    </row>
    <row r="1058" spans="1:14" x14ac:dyDescent="0.25">
      <c r="A1058" s="5">
        <v>83</v>
      </c>
      <c r="B1058" s="12" t="s">
        <v>836</v>
      </c>
      <c r="C1058" s="349">
        <v>9</v>
      </c>
      <c r="D1058" s="12" t="s">
        <v>938</v>
      </c>
      <c r="E1058" s="349">
        <v>1.5</v>
      </c>
      <c r="F1058" s="349">
        <v>591</v>
      </c>
      <c r="G1058" s="353">
        <v>7255</v>
      </c>
      <c r="H1058" s="349">
        <v>7358</v>
      </c>
      <c r="I1058" s="349">
        <f t="shared" si="73"/>
        <v>886.5</v>
      </c>
      <c r="J1058" s="5">
        <v>9500</v>
      </c>
      <c r="K1058" s="5">
        <v>0</v>
      </c>
      <c r="L1058" s="5">
        <f t="shared" si="78"/>
        <v>10386.5</v>
      </c>
      <c r="M1058" s="12" t="s">
        <v>922</v>
      </c>
      <c r="N1058" s="476" t="s">
        <v>1488</v>
      </c>
    </row>
    <row r="1059" spans="1:14" x14ac:dyDescent="0.25">
      <c r="A1059" s="5">
        <v>84</v>
      </c>
      <c r="B1059" s="12" t="s">
        <v>585</v>
      </c>
      <c r="C1059" s="349">
        <v>20</v>
      </c>
      <c r="D1059" s="12" t="s">
        <v>938</v>
      </c>
      <c r="E1059" s="349">
        <v>2.5</v>
      </c>
      <c r="F1059" s="349">
        <v>1668</v>
      </c>
      <c r="G1059" s="353">
        <v>7256</v>
      </c>
      <c r="H1059" s="349">
        <v>7359</v>
      </c>
      <c r="I1059" s="349">
        <f t="shared" si="73"/>
        <v>4170</v>
      </c>
      <c r="J1059" s="5">
        <v>56800</v>
      </c>
      <c r="K1059" s="5">
        <v>3000</v>
      </c>
      <c r="L1059" s="5">
        <f t="shared" si="78"/>
        <v>63970</v>
      </c>
      <c r="M1059" s="12" t="s">
        <v>34</v>
      </c>
      <c r="N1059" s="476" t="s">
        <v>1489</v>
      </c>
    </row>
    <row r="1060" spans="1:14" x14ac:dyDescent="0.25">
      <c r="A1060" s="5">
        <v>85</v>
      </c>
      <c r="B1060" s="12" t="s">
        <v>580</v>
      </c>
      <c r="C1060" s="349">
        <v>20</v>
      </c>
      <c r="D1060" s="12" t="s">
        <v>939</v>
      </c>
      <c r="E1060" s="349">
        <v>1</v>
      </c>
      <c r="F1060" s="349">
        <v>1555</v>
      </c>
      <c r="G1060" s="353">
        <v>7257</v>
      </c>
      <c r="H1060" s="349">
        <v>7360</v>
      </c>
      <c r="I1060" s="349">
        <f t="shared" si="73"/>
        <v>1555</v>
      </c>
      <c r="J1060" s="353">
        <v>39000</v>
      </c>
      <c r="K1060" s="353">
        <v>0</v>
      </c>
      <c r="L1060" s="5">
        <f t="shared" si="78"/>
        <v>40555</v>
      </c>
      <c r="M1060" s="12" t="s">
        <v>922</v>
      </c>
      <c r="N1060" s="476" t="s">
        <v>1490</v>
      </c>
    </row>
    <row r="1061" spans="1:14" x14ac:dyDescent="0.25">
      <c r="A1061" s="5">
        <v>86</v>
      </c>
      <c r="B1061" s="12" t="s">
        <v>813</v>
      </c>
      <c r="C1061" s="349">
        <v>20</v>
      </c>
      <c r="D1061" s="12" t="s">
        <v>939</v>
      </c>
      <c r="E1061" s="349">
        <v>1</v>
      </c>
      <c r="F1061" s="349">
        <v>1251</v>
      </c>
      <c r="G1061" s="353">
        <v>7258</v>
      </c>
      <c r="H1061" s="349">
        <v>7361</v>
      </c>
      <c r="I1061" s="349">
        <f t="shared" si="73"/>
        <v>1251</v>
      </c>
      <c r="J1061" s="353">
        <v>26000</v>
      </c>
      <c r="K1061" s="353">
        <v>0</v>
      </c>
      <c r="L1061" s="5">
        <f t="shared" si="78"/>
        <v>27251</v>
      </c>
      <c r="M1061" s="12" t="s">
        <v>34</v>
      </c>
      <c r="N1061" s="476" t="s">
        <v>1491</v>
      </c>
    </row>
    <row r="1062" spans="1:14" x14ac:dyDescent="0.25">
      <c r="A1062" s="5">
        <v>87</v>
      </c>
      <c r="B1062" s="12" t="s">
        <v>592</v>
      </c>
      <c r="C1062" s="349">
        <v>20</v>
      </c>
      <c r="D1062" s="12" t="s">
        <v>939</v>
      </c>
      <c r="E1062" s="349">
        <v>1</v>
      </c>
      <c r="F1062" s="349">
        <v>1505</v>
      </c>
      <c r="G1062" s="353">
        <v>7259</v>
      </c>
      <c r="H1062" s="349">
        <v>7362</v>
      </c>
      <c r="I1062" s="349">
        <f t="shared" si="73"/>
        <v>1505</v>
      </c>
      <c r="J1062" s="5">
        <v>29880</v>
      </c>
      <c r="K1062" s="353">
        <v>0</v>
      </c>
      <c r="L1062" s="5">
        <f t="shared" si="78"/>
        <v>31385</v>
      </c>
      <c r="M1062" s="12" t="s">
        <v>34</v>
      </c>
      <c r="N1062" s="476" t="s">
        <v>1492</v>
      </c>
    </row>
    <row r="1063" spans="1:14" x14ac:dyDescent="0.25">
      <c r="A1063" s="5">
        <v>88</v>
      </c>
      <c r="B1063" s="12" t="s">
        <v>821</v>
      </c>
      <c r="C1063" s="349">
        <v>20</v>
      </c>
      <c r="D1063" s="12" t="s">
        <v>939</v>
      </c>
      <c r="E1063" s="352">
        <v>2</v>
      </c>
      <c r="F1063" s="352">
        <v>1387</v>
      </c>
      <c r="G1063" s="359">
        <v>7260</v>
      </c>
      <c r="H1063" s="352">
        <v>7363</v>
      </c>
      <c r="I1063" s="352">
        <f t="shared" si="73"/>
        <v>2774</v>
      </c>
      <c r="J1063" s="359">
        <v>38280</v>
      </c>
      <c r="K1063" s="359">
        <v>0</v>
      </c>
      <c r="L1063" s="357">
        <f t="shared" si="78"/>
        <v>41054</v>
      </c>
      <c r="M1063" s="376" t="s">
        <v>922</v>
      </c>
      <c r="N1063" s="476" t="s">
        <v>1493</v>
      </c>
    </row>
    <row r="1064" spans="1:14" x14ac:dyDescent="0.25">
      <c r="A1064" s="5">
        <v>89</v>
      </c>
      <c r="B1064" s="12" t="s">
        <v>587</v>
      </c>
      <c r="C1064" s="349">
        <v>20</v>
      </c>
      <c r="D1064" s="12" t="s">
        <v>940</v>
      </c>
      <c r="E1064" s="349">
        <v>2</v>
      </c>
      <c r="F1064" s="349">
        <v>1254</v>
      </c>
      <c r="G1064" s="353">
        <v>7261</v>
      </c>
      <c r="H1064" s="349">
        <v>7364</v>
      </c>
      <c r="I1064" s="349">
        <f t="shared" si="73"/>
        <v>2508</v>
      </c>
      <c r="J1064" s="360">
        <v>20320</v>
      </c>
      <c r="K1064" s="359">
        <v>0</v>
      </c>
      <c r="L1064" s="357">
        <f t="shared" si="78"/>
        <v>22828</v>
      </c>
      <c r="M1064" s="12" t="s">
        <v>922</v>
      </c>
      <c r="N1064" s="476" t="s">
        <v>1494</v>
      </c>
    </row>
    <row r="1065" spans="1:14" x14ac:dyDescent="0.25">
      <c r="A1065" s="5">
        <v>90</v>
      </c>
      <c r="B1065" s="12" t="s">
        <v>584</v>
      </c>
      <c r="C1065" s="349">
        <v>20</v>
      </c>
      <c r="D1065" s="12" t="s">
        <v>940</v>
      </c>
      <c r="E1065" s="349">
        <v>2</v>
      </c>
      <c r="F1065" s="349">
        <v>1285</v>
      </c>
      <c r="G1065" s="353">
        <v>7262</v>
      </c>
      <c r="H1065" s="349">
        <v>7365</v>
      </c>
      <c r="I1065" s="349">
        <f t="shared" si="73"/>
        <v>2570</v>
      </c>
      <c r="J1065" s="360">
        <v>18900</v>
      </c>
      <c r="K1065" s="359">
        <v>0</v>
      </c>
      <c r="L1065" s="357">
        <f t="shared" si="78"/>
        <v>21470</v>
      </c>
      <c r="M1065" s="12" t="s">
        <v>34</v>
      </c>
      <c r="N1065" s="476" t="s">
        <v>1495</v>
      </c>
    </row>
    <row r="1066" spans="1:14" x14ac:dyDescent="0.25">
      <c r="A1066" s="5">
        <v>91</v>
      </c>
      <c r="B1066" s="12" t="s">
        <v>588</v>
      </c>
      <c r="C1066" s="349">
        <v>20</v>
      </c>
      <c r="D1066" s="12" t="s">
        <v>940</v>
      </c>
      <c r="E1066" s="349">
        <v>3</v>
      </c>
      <c r="F1066" s="349">
        <v>1375</v>
      </c>
      <c r="G1066" s="353">
        <v>7263</v>
      </c>
      <c r="H1066" s="349">
        <v>7366</v>
      </c>
      <c r="I1066" s="349">
        <f t="shared" si="73"/>
        <v>4125</v>
      </c>
      <c r="J1066" s="360">
        <v>49300</v>
      </c>
      <c r="K1066" s="359">
        <v>0</v>
      </c>
      <c r="L1066" s="357">
        <f t="shared" si="78"/>
        <v>53425</v>
      </c>
      <c r="M1066" s="12" t="s">
        <v>922</v>
      </c>
      <c r="N1066" s="476" t="s">
        <v>1496</v>
      </c>
    </row>
    <row r="1067" spans="1:14" x14ac:dyDescent="0.25">
      <c r="A1067" s="5">
        <v>92</v>
      </c>
      <c r="B1067" s="12" t="s">
        <v>581</v>
      </c>
      <c r="C1067" s="349">
        <v>20</v>
      </c>
      <c r="D1067" s="12" t="s">
        <v>940</v>
      </c>
      <c r="E1067" s="349">
        <v>1.5</v>
      </c>
      <c r="F1067" s="349">
        <v>1481</v>
      </c>
      <c r="G1067" s="353">
        <v>7264</v>
      </c>
      <c r="H1067" s="349">
        <v>7367</v>
      </c>
      <c r="I1067" s="349">
        <f t="shared" si="73"/>
        <v>2221.5</v>
      </c>
      <c r="J1067" s="360">
        <v>94000</v>
      </c>
      <c r="K1067" s="359">
        <v>0</v>
      </c>
      <c r="L1067" s="357">
        <f t="shared" si="78"/>
        <v>96221.5</v>
      </c>
      <c r="M1067" s="12" t="s">
        <v>933</v>
      </c>
      <c r="N1067" s="476" t="s">
        <v>1497</v>
      </c>
    </row>
    <row r="1068" spans="1:14" x14ac:dyDescent="0.25">
      <c r="A1068" s="5">
        <v>93</v>
      </c>
      <c r="B1068" s="12" t="s">
        <v>833</v>
      </c>
      <c r="C1068" s="349">
        <v>20</v>
      </c>
      <c r="D1068" s="12" t="s">
        <v>940</v>
      </c>
      <c r="E1068" s="349">
        <v>1.7</v>
      </c>
      <c r="F1068" s="349">
        <v>1431</v>
      </c>
      <c r="G1068" s="353">
        <v>7265</v>
      </c>
      <c r="H1068" s="349">
        <v>7368</v>
      </c>
      <c r="I1068" s="349">
        <f t="shared" si="73"/>
        <v>2432.6999999999998</v>
      </c>
      <c r="J1068" s="353">
        <v>51400</v>
      </c>
      <c r="K1068" s="359">
        <v>0</v>
      </c>
      <c r="L1068" s="357">
        <f t="shared" si="78"/>
        <v>53832.7</v>
      </c>
      <c r="M1068" s="12" t="s">
        <v>34</v>
      </c>
      <c r="N1068" s="476" t="s">
        <v>1498</v>
      </c>
    </row>
    <row r="1069" spans="1:14" x14ac:dyDescent="0.25">
      <c r="A1069" s="5">
        <v>94</v>
      </c>
      <c r="B1069" s="12" t="s">
        <v>849</v>
      </c>
      <c r="C1069" s="349">
        <v>20</v>
      </c>
      <c r="D1069" s="12" t="s">
        <v>940</v>
      </c>
      <c r="E1069" s="349">
        <v>1</v>
      </c>
      <c r="F1069" s="349">
        <v>1405</v>
      </c>
      <c r="G1069" s="353">
        <v>7266</v>
      </c>
      <c r="H1069" s="349">
        <v>7369</v>
      </c>
      <c r="I1069" s="349">
        <f t="shared" si="73"/>
        <v>1405</v>
      </c>
      <c r="J1069" s="353">
        <v>64900</v>
      </c>
      <c r="K1069" s="359">
        <v>0</v>
      </c>
      <c r="L1069" s="357">
        <f t="shared" si="78"/>
        <v>66305</v>
      </c>
      <c r="M1069" s="12" t="s">
        <v>34</v>
      </c>
      <c r="N1069" s="476" t="s">
        <v>1499</v>
      </c>
    </row>
    <row r="1070" spans="1:14" x14ac:dyDescent="0.25">
      <c r="A1070" s="5">
        <v>95</v>
      </c>
      <c r="B1070" s="12" t="s">
        <v>589</v>
      </c>
      <c r="C1070" s="349">
        <v>9</v>
      </c>
      <c r="D1070" s="12" t="s">
        <v>940</v>
      </c>
      <c r="E1070" s="349">
        <v>1</v>
      </c>
      <c r="F1070" s="349">
        <v>567</v>
      </c>
      <c r="G1070" s="353">
        <v>7267</v>
      </c>
      <c r="H1070" s="349">
        <v>7370</v>
      </c>
      <c r="I1070" s="349">
        <f t="shared" si="73"/>
        <v>567</v>
      </c>
      <c r="J1070" s="353">
        <v>9000</v>
      </c>
      <c r="K1070" s="359">
        <v>0</v>
      </c>
      <c r="L1070" s="357">
        <f t="shared" si="78"/>
        <v>9567</v>
      </c>
      <c r="M1070" s="12" t="s">
        <v>922</v>
      </c>
      <c r="N1070" s="476" t="s">
        <v>1500</v>
      </c>
    </row>
    <row r="1071" spans="1:14" x14ac:dyDescent="0.25">
      <c r="A1071" s="5">
        <v>96</v>
      </c>
      <c r="B1071" s="12" t="s">
        <v>579</v>
      </c>
      <c r="C1071" s="349">
        <v>20</v>
      </c>
      <c r="D1071" s="12" t="s">
        <v>940</v>
      </c>
      <c r="E1071" s="349">
        <v>1</v>
      </c>
      <c r="F1071" s="349">
        <v>1747</v>
      </c>
      <c r="G1071" s="353">
        <v>7268</v>
      </c>
      <c r="H1071" s="349">
        <v>7371</v>
      </c>
      <c r="I1071" s="349">
        <f t="shared" si="73"/>
        <v>1747</v>
      </c>
      <c r="J1071" s="353">
        <v>48400</v>
      </c>
      <c r="K1071" s="359">
        <v>0</v>
      </c>
      <c r="L1071" s="357">
        <f t="shared" si="78"/>
        <v>50147</v>
      </c>
      <c r="M1071" s="12" t="s">
        <v>922</v>
      </c>
      <c r="N1071" s="476" t="s">
        <v>1501</v>
      </c>
    </row>
    <row r="1072" spans="1:14" x14ac:dyDescent="0.25">
      <c r="A1072" s="5">
        <v>97</v>
      </c>
      <c r="B1072" s="12" t="s">
        <v>813</v>
      </c>
      <c r="C1072" s="349">
        <v>20</v>
      </c>
      <c r="D1072" s="12" t="s">
        <v>940</v>
      </c>
      <c r="E1072" s="349">
        <v>1</v>
      </c>
      <c r="F1072" s="349">
        <v>1281</v>
      </c>
      <c r="G1072" s="353">
        <v>7269</v>
      </c>
      <c r="H1072" s="349">
        <v>7372</v>
      </c>
      <c r="I1072" s="349">
        <f t="shared" si="73"/>
        <v>1281</v>
      </c>
      <c r="J1072" s="353">
        <v>26700</v>
      </c>
      <c r="K1072" s="353">
        <v>0</v>
      </c>
      <c r="L1072" s="5">
        <f t="shared" si="78"/>
        <v>27981</v>
      </c>
      <c r="M1072" s="12" t="s">
        <v>922</v>
      </c>
      <c r="N1072" s="476" t="s">
        <v>1502</v>
      </c>
    </row>
    <row r="1073" spans="1:14" x14ac:dyDescent="0.25">
      <c r="A1073" s="5">
        <v>98</v>
      </c>
      <c r="B1073" s="12" t="s">
        <v>836</v>
      </c>
      <c r="C1073" s="349">
        <v>15</v>
      </c>
      <c r="D1073" s="5" t="s">
        <v>943</v>
      </c>
      <c r="E1073" s="364">
        <v>1.5</v>
      </c>
      <c r="F1073" s="349">
        <v>960</v>
      </c>
      <c r="G1073" s="44">
        <v>7270</v>
      </c>
      <c r="H1073" s="349">
        <v>7373</v>
      </c>
      <c r="I1073" s="44">
        <f t="shared" si="73"/>
        <v>1440</v>
      </c>
      <c r="J1073" s="44">
        <v>11670</v>
      </c>
      <c r="K1073" s="353">
        <v>0</v>
      </c>
      <c r="L1073" s="5">
        <f t="shared" si="78"/>
        <v>13110</v>
      </c>
      <c r="M1073" s="12" t="s">
        <v>922</v>
      </c>
      <c r="N1073" s="476" t="s">
        <v>1503</v>
      </c>
    </row>
    <row r="1074" spans="1:14" x14ac:dyDescent="0.25">
      <c r="A1074" s="5">
        <v>99</v>
      </c>
      <c r="B1074" s="12" t="s">
        <v>593</v>
      </c>
      <c r="C1074" s="349">
        <v>15</v>
      </c>
      <c r="D1074" s="5" t="s">
        <v>943</v>
      </c>
      <c r="E1074" s="349">
        <v>1.5</v>
      </c>
      <c r="F1074" s="349">
        <v>974</v>
      </c>
      <c r="G1074" s="5">
        <v>7271</v>
      </c>
      <c r="H1074" s="349">
        <v>7374</v>
      </c>
      <c r="I1074" s="5">
        <f t="shared" si="73"/>
        <v>1461</v>
      </c>
      <c r="J1074" s="5">
        <v>10365</v>
      </c>
      <c r="K1074" s="5">
        <v>2600</v>
      </c>
      <c r="L1074" s="5">
        <f t="shared" si="78"/>
        <v>14426</v>
      </c>
      <c r="M1074" s="12" t="s">
        <v>922</v>
      </c>
      <c r="N1074" s="476" t="s">
        <v>1504</v>
      </c>
    </row>
    <row r="1075" spans="1:14" x14ac:dyDescent="0.25">
      <c r="A1075" s="5">
        <v>100</v>
      </c>
      <c r="B1075" s="12" t="s">
        <v>583</v>
      </c>
      <c r="C1075" s="349">
        <v>20</v>
      </c>
      <c r="D1075" s="5" t="s">
        <v>943</v>
      </c>
      <c r="E1075" s="349">
        <v>7.96</v>
      </c>
      <c r="F1075" s="349">
        <v>1403</v>
      </c>
      <c r="G1075" s="5">
        <v>7272</v>
      </c>
      <c r="H1075" s="349">
        <v>7375</v>
      </c>
      <c r="I1075" s="5">
        <f t="shared" si="73"/>
        <v>11167.88</v>
      </c>
      <c r="J1075" s="5">
        <v>103200</v>
      </c>
      <c r="K1075" s="5">
        <v>0</v>
      </c>
      <c r="L1075" s="5">
        <f t="shared" si="78"/>
        <v>114367.88</v>
      </c>
      <c r="M1075" s="12" t="s">
        <v>922</v>
      </c>
      <c r="N1075" s="476" t="s">
        <v>1505</v>
      </c>
    </row>
    <row r="1076" spans="1:14" x14ac:dyDescent="0.25">
      <c r="A1076" s="5">
        <v>101</v>
      </c>
      <c r="B1076" s="12" t="s">
        <v>582</v>
      </c>
      <c r="C1076" s="349">
        <v>20</v>
      </c>
      <c r="D1076" s="5" t="s">
        <v>943</v>
      </c>
      <c r="E1076" s="349">
        <v>0</v>
      </c>
      <c r="F1076" s="349">
        <v>1545</v>
      </c>
      <c r="G1076" s="5">
        <v>7273</v>
      </c>
      <c r="H1076" s="349">
        <v>7376</v>
      </c>
      <c r="I1076" s="5">
        <f t="shared" si="73"/>
        <v>0</v>
      </c>
      <c r="J1076" s="5">
        <v>41800</v>
      </c>
      <c r="K1076" s="5">
        <v>0</v>
      </c>
      <c r="L1076" s="5">
        <f t="shared" si="78"/>
        <v>41800</v>
      </c>
      <c r="M1076" s="12" t="s">
        <v>34</v>
      </c>
      <c r="N1076" s="476" t="s">
        <v>1506</v>
      </c>
    </row>
    <row r="1077" spans="1:14" x14ac:dyDescent="0.25">
      <c r="A1077" s="5">
        <v>102</v>
      </c>
      <c r="B1077" s="12" t="s">
        <v>584</v>
      </c>
      <c r="C1077" s="349">
        <v>15</v>
      </c>
      <c r="D1077" s="5" t="s">
        <v>944</v>
      </c>
      <c r="E1077" s="349">
        <v>2</v>
      </c>
      <c r="F1077" s="349">
        <v>975</v>
      </c>
      <c r="G1077" s="5">
        <v>7274</v>
      </c>
      <c r="H1077" s="349">
        <v>7378</v>
      </c>
      <c r="I1077" s="5">
        <f t="shared" si="73"/>
        <v>1950</v>
      </c>
      <c r="J1077" s="5">
        <v>16000</v>
      </c>
      <c r="K1077" s="5">
        <v>0</v>
      </c>
      <c r="L1077" s="5">
        <f t="shared" si="78"/>
        <v>17950</v>
      </c>
      <c r="M1077" s="12" t="s">
        <v>922</v>
      </c>
      <c r="N1077" s="476" t="s">
        <v>1507</v>
      </c>
    </row>
    <row r="1078" spans="1:14" x14ac:dyDescent="0.25">
      <c r="A1078" s="5">
        <v>103</v>
      </c>
      <c r="B1078" s="12" t="s">
        <v>813</v>
      </c>
      <c r="C1078" s="349">
        <v>20</v>
      </c>
      <c r="D1078" s="5" t="s">
        <v>944</v>
      </c>
      <c r="E1078" s="349">
        <v>1</v>
      </c>
      <c r="F1078" s="349">
        <v>1559</v>
      </c>
      <c r="G1078" s="5">
        <v>7275</v>
      </c>
      <c r="H1078" s="349">
        <v>7379</v>
      </c>
      <c r="I1078" s="5">
        <f t="shared" si="73"/>
        <v>1559</v>
      </c>
      <c r="J1078" s="5">
        <v>26700</v>
      </c>
      <c r="K1078" s="5">
        <v>0</v>
      </c>
      <c r="L1078" s="5">
        <f t="shared" si="78"/>
        <v>28259</v>
      </c>
      <c r="M1078" s="12" t="s">
        <v>922</v>
      </c>
      <c r="N1078" s="476" t="s">
        <v>1508</v>
      </c>
    </row>
    <row r="1079" spans="1:14" x14ac:dyDescent="0.25">
      <c r="A1079" s="5">
        <v>104</v>
      </c>
      <c r="B1079" s="12" t="s">
        <v>945</v>
      </c>
      <c r="C1079" s="349">
        <v>20</v>
      </c>
      <c r="D1079" s="5" t="s">
        <v>944</v>
      </c>
      <c r="E1079" s="349">
        <v>3.5</v>
      </c>
      <c r="F1079" s="349">
        <v>1418</v>
      </c>
      <c r="G1079" s="5">
        <v>7276</v>
      </c>
      <c r="H1079" s="349">
        <v>7380</v>
      </c>
      <c r="I1079" s="5">
        <f t="shared" si="73"/>
        <v>4963</v>
      </c>
      <c r="J1079" s="5">
        <v>57800</v>
      </c>
      <c r="K1079" s="5">
        <v>0</v>
      </c>
      <c r="L1079" s="5">
        <f t="shared" si="78"/>
        <v>62763</v>
      </c>
      <c r="M1079" s="12" t="s">
        <v>34</v>
      </c>
      <c r="N1079" s="476" t="s">
        <v>1509</v>
      </c>
    </row>
    <row r="1080" spans="1:14" x14ac:dyDescent="0.25">
      <c r="A1080" s="5">
        <v>105</v>
      </c>
      <c r="B1080" s="12" t="s">
        <v>582</v>
      </c>
      <c r="C1080" s="349">
        <v>20</v>
      </c>
      <c r="D1080" s="5" t="s">
        <v>944</v>
      </c>
      <c r="E1080" s="349">
        <v>0</v>
      </c>
      <c r="F1080" s="349">
        <v>1655</v>
      </c>
      <c r="G1080" s="349">
        <v>7277</v>
      </c>
      <c r="H1080" s="349">
        <v>7381</v>
      </c>
      <c r="I1080" s="5">
        <f t="shared" si="73"/>
        <v>0</v>
      </c>
      <c r="J1080" s="5">
        <v>41800</v>
      </c>
      <c r="K1080" s="5">
        <v>0</v>
      </c>
      <c r="L1080" s="5">
        <f t="shared" si="78"/>
        <v>41800</v>
      </c>
      <c r="M1080" s="12" t="s">
        <v>34</v>
      </c>
      <c r="N1080" s="476" t="s">
        <v>1510</v>
      </c>
    </row>
    <row r="1081" spans="1:14" x14ac:dyDescent="0.25">
      <c r="A1081" s="286"/>
      <c r="B1081" s="286"/>
      <c r="C1081" s="285">
        <f>SUM(C976:C1080)</f>
        <v>1998</v>
      </c>
      <c r="D1081" s="285"/>
      <c r="E1081" s="285"/>
      <c r="F1081" s="285"/>
      <c r="G1081" s="285"/>
      <c r="H1081" s="249"/>
      <c r="I1081" s="249"/>
      <c r="J1081" s="249"/>
      <c r="K1081" s="249"/>
      <c r="L1081" s="249">
        <f>SUM(L976:L1080)</f>
        <v>5054529.42</v>
      </c>
      <c r="M1081" s="296">
        <f>L1081/C1081</f>
        <v>2529.7945045045044</v>
      </c>
    </row>
    <row r="1082" spans="1:14" x14ac:dyDescent="0.25">
      <c r="A1082" s="286"/>
      <c r="B1082" s="286"/>
      <c r="C1082" s="31"/>
      <c r="D1082" s="286"/>
      <c r="E1082" s="286"/>
      <c r="F1082" s="286"/>
      <c r="G1082" s="286"/>
      <c r="H1082" s="241"/>
      <c r="I1082" s="241"/>
      <c r="J1082" s="241"/>
      <c r="K1082" s="241"/>
      <c r="L1082" s="241"/>
      <c r="M1082" s="241"/>
    </row>
    <row r="1083" spans="1:14" s="241" customFormat="1" x14ac:dyDescent="0.25">
      <c r="A1083" s="286"/>
      <c r="B1083" s="31"/>
      <c r="C1083" s="31"/>
      <c r="D1083" s="31"/>
      <c r="E1083" s="31"/>
      <c r="F1083" s="31"/>
      <c r="G1083" s="31"/>
    </row>
    <row r="1084" spans="1:14" s="241" customFormat="1" x14ac:dyDescent="0.25">
      <c r="A1084" s="31"/>
      <c r="B1084" s="31"/>
      <c r="C1084" s="31"/>
      <c r="D1084" s="31"/>
      <c r="E1084" s="31"/>
      <c r="F1084" s="31"/>
      <c r="G1084" s="286"/>
    </row>
    <row r="1085" spans="1:14" s="241" customFormat="1" x14ac:dyDescent="0.25">
      <c r="A1085" s="286"/>
      <c r="B1085" s="31"/>
      <c r="C1085" s="286"/>
      <c r="D1085" s="286"/>
      <c r="E1085" s="286"/>
      <c r="F1085" s="286"/>
      <c r="G1085" s="286"/>
    </row>
    <row r="1086" spans="1:14" s="241" customFormat="1" x14ac:dyDescent="0.25">
      <c r="A1086" s="286"/>
      <c r="B1086" s="31"/>
      <c r="C1086" s="286"/>
      <c r="D1086" s="286"/>
      <c r="E1086" s="286"/>
      <c r="F1086" s="286"/>
      <c r="G1086" s="286"/>
    </row>
    <row r="1087" spans="1:14" s="241" customFormat="1" x14ac:dyDescent="0.25">
      <c r="A1087" s="286"/>
      <c r="B1087" s="31"/>
      <c r="C1087" s="286"/>
      <c r="D1087" s="286"/>
      <c r="E1087" s="286"/>
      <c r="F1087" s="286"/>
      <c r="G1087" s="286"/>
    </row>
    <row r="1088" spans="1:14" s="241" customFormat="1" x14ac:dyDescent="0.25">
      <c r="A1088" s="286"/>
      <c r="B1088" s="31"/>
      <c r="C1088" s="286"/>
      <c r="D1088" s="286"/>
      <c r="E1088" s="286"/>
      <c r="F1088" s="286"/>
      <c r="G1088" s="286"/>
    </row>
    <row r="1089" spans="1:13" s="241" customFormat="1" x14ac:dyDescent="0.25">
      <c r="A1089" s="286"/>
      <c r="B1089" s="31"/>
      <c r="C1089" s="286"/>
      <c r="D1089" s="286"/>
      <c r="E1089" s="286"/>
      <c r="F1089" s="286"/>
    </row>
    <row r="1090" spans="1:13" x14ac:dyDescent="0.25">
      <c r="A1090" s="286"/>
      <c r="B1090" s="31"/>
      <c r="C1090" s="286"/>
      <c r="D1090" s="286"/>
      <c r="E1090" s="286"/>
      <c r="F1090" s="286"/>
      <c r="G1090" s="241"/>
      <c r="H1090" s="241"/>
      <c r="I1090" s="241"/>
      <c r="J1090" s="241"/>
      <c r="K1090" s="241"/>
      <c r="L1090" s="241"/>
      <c r="M1090" s="241"/>
    </row>
    <row r="1091" spans="1:13" x14ac:dyDescent="0.25">
      <c r="A1091" s="241"/>
      <c r="B1091" s="241"/>
      <c r="C1091" s="241"/>
      <c r="D1091" s="241"/>
      <c r="E1091" s="241"/>
      <c r="F1091" s="241"/>
      <c r="G1091" s="241"/>
      <c r="H1091" s="241"/>
      <c r="I1091" s="241"/>
      <c r="J1091" s="241"/>
      <c r="K1091" s="241"/>
      <c r="L1091" s="241"/>
      <c r="M1091" s="241"/>
    </row>
    <row r="1092" spans="1:13" x14ac:dyDescent="0.25">
      <c r="A1092" s="241"/>
      <c r="B1092" s="241"/>
      <c r="C1092" s="241"/>
      <c r="D1092" s="241"/>
      <c r="E1092" s="241"/>
      <c r="F1092" s="241"/>
      <c r="G1092" s="241"/>
      <c r="H1092" s="241"/>
      <c r="I1092" s="241"/>
      <c r="J1092" s="241"/>
      <c r="K1092" s="241"/>
      <c r="L1092" s="241"/>
      <c r="M1092" s="241"/>
    </row>
    <row r="1093" spans="1:13" x14ac:dyDescent="0.25">
      <c r="A1093" s="241"/>
      <c r="B1093" s="241"/>
      <c r="C1093" s="241"/>
      <c r="D1093" s="241"/>
      <c r="E1093" s="241"/>
      <c r="F1093" s="241"/>
      <c r="G1093" s="241"/>
      <c r="H1093" s="241"/>
      <c r="I1093" s="241"/>
      <c r="J1093" s="241"/>
      <c r="K1093" s="241"/>
      <c r="L1093" s="241"/>
      <c r="M1093" s="241"/>
    </row>
    <row r="1094" spans="1:13" x14ac:dyDescent="0.25">
      <c r="A1094" s="286"/>
      <c r="B1094" s="31"/>
      <c r="C1094" s="286"/>
      <c r="D1094" s="286"/>
      <c r="E1094" s="286"/>
      <c r="F1094" s="286"/>
      <c r="G1094" s="241"/>
      <c r="H1094" s="241"/>
      <c r="I1094" s="241"/>
      <c r="J1094" s="241"/>
      <c r="K1094" s="241"/>
      <c r="L1094" s="241"/>
      <c r="M1094" s="241"/>
    </row>
    <row r="1095" spans="1:13" x14ac:dyDescent="0.25">
      <c r="A1095" s="286"/>
      <c r="B1095" s="31"/>
      <c r="C1095" s="286"/>
      <c r="D1095" s="286"/>
      <c r="E1095" s="286"/>
      <c r="F1095" s="286"/>
      <c r="G1095" s="241"/>
      <c r="H1095" s="241"/>
      <c r="I1095" s="241"/>
      <c r="J1095" s="241"/>
      <c r="K1095" s="241"/>
      <c r="L1095" s="241"/>
      <c r="M1095" s="241"/>
    </row>
    <row r="1096" spans="1:13" x14ac:dyDescent="0.25">
      <c r="A1096" s="286"/>
      <c r="B1096" s="31"/>
      <c r="C1096" s="286"/>
      <c r="D1096" s="286"/>
      <c r="E1096" s="286"/>
      <c r="F1096" s="286"/>
      <c r="G1096" s="241"/>
      <c r="H1096" s="241"/>
      <c r="I1096" s="241"/>
      <c r="J1096" s="241"/>
      <c r="K1096" s="241"/>
      <c r="L1096" s="241"/>
      <c r="M1096" s="241"/>
    </row>
    <row r="1097" spans="1:13" x14ac:dyDescent="0.25">
      <c r="A1097" s="286"/>
      <c r="B1097" s="31"/>
      <c r="C1097" s="286"/>
      <c r="D1097" s="286"/>
      <c r="E1097" s="286"/>
      <c r="F1097" s="286"/>
      <c r="G1097" s="241"/>
      <c r="H1097" s="241"/>
      <c r="I1097" s="241"/>
      <c r="J1097" s="241"/>
      <c r="K1097" s="241"/>
      <c r="L1097" s="241"/>
      <c r="M1097" s="241"/>
    </row>
    <row r="1098" spans="1:13" x14ac:dyDescent="0.25">
      <c r="A1098" s="286"/>
      <c r="B1098" s="31"/>
      <c r="C1098" s="286"/>
      <c r="D1098" s="286"/>
      <c r="E1098" s="286"/>
      <c r="F1098" s="286"/>
      <c r="G1098" s="241"/>
      <c r="H1098" s="241"/>
      <c r="I1098" s="241"/>
      <c r="J1098" s="241"/>
      <c r="K1098" s="241"/>
      <c r="L1098" s="241"/>
      <c r="M1098" s="241"/>
    </row>
    <row r="1099" spans="1:13" x14ac:dyDescent="0.25">
      <c r="A1099" s="286"/>
      <c r="B1099" s="31"/>
      <c r="C1099" s="286"/>
      <c r="D1099" s="286"/>
      <c r="E1099" s="286"/>
      <c r="F1099" s="286"/>
      <c r="G1099" s="241"/>
      <c r="H1099" s="241"/>
      <c r="I1099" s="241"/>
      <c r="J1099" s="241"/>
      <c r="K1099" s="241"/>
      <c r="L1099" s="241"/>
      <c r="M1099" s="241"/>
    </row>
    <row r="1100" spans="1:13" x14ac:dyDescent="0.25">
      <c r="A1100" s="286"/>
      <c r="B1100" s="31"/>
      <c r="C1100" s="286"/>
      <c r="D1100" s="286"/>
      <c r="E1100" s="286"/>
      <c r="F1100" s="286"/>
      <c r="G1100" s="241"/>
      <c r="H1100" s="241"/>
      <c r="I1100" s="241"/>
      <c r="J1100" s="241"/>
      <c r="K1100" s="241"/>
      <c r="L1100" s="241"/>
      <c r="M1100" s="241"/>
    </row>
    <row r="1101" spans="1:13" x14ac:dyDescent="0.25">
      <c r="A1101" s="241"/>
      <c r="B1101" s="241"/>
      <c r="C1101" s="241"/>
      <c r="D1101" s="241"/>
      <c r="E1101" s="241"/>
      <c r="F1101" s="241"/>
      <c r="G1101" s="241"/>
      <c r="H1101" s="241"/>
      <c r="I1101" s="241"/>
      <c r="J1101" s="241"/>
      <c r="K1101" s="241"/>
      <c r="L1101" s="241"/>
      <c r="M1101" s="241"/>
    </row>
    <row r="1102" spans="1:13" x14ac:dyDescent="0.25">
      <c r="A1102" s="241"/>
      <c r="B1102" s="241"/>
      <c r="C1102" s="241"/>
      <c r="D1102" s="241"/>
      <c r="E1102" s="241"/>
      <c r="F1102" s="241"/>
      <c r="G1102" s="241"/>
      <c r="H1102" s="241"/>
      <c r="I1102" s="241"/>
      <c r="J1102" s="241"/>
      <c r="K1102" s="241"/>
      <c r="L1102" s="241"/>
      <c r="M1102" s="241"/>
    </row>
    <row r="1103" spans="1:13" x14ac:dyDescent="0.25">
      <c r="A1103" s="241"/>
      <c r="B1103" s="241"/>
      <c r="C1103" s="241"/>
      <c r="D1103" s="241"/>
      <c r="E1103" s="241"/>
      <c r="F1103" s="241"/>
      <c r="G1103" s="241"/>
      <c r="H1103" s="241"/>
      <c r="I1103" s="241"/>
      <c r="J1103" s="241"/>
      <c r="K1103" s="241"/>
      <c r="L1103" s="241"/>
      <c r="M1103" s="241"/>
    </row>
    <row r="1104" spans="1:13" x14ac:dyDescent="0.25">
      <c r="A1104" s="241"/>
      <c r="B1104" s="241"/>
      <c r="C1104" s="241"/>
      <c r="D1104" s="241"/>
      <c r="E1104" s="241"/>
      <c r="F1104" s="241"/>
      <c r="G1104" s="241"/>
      <c r="H1104" s="241"/>
      <c r="I1104" s="241"/>
      <c r="J1104" s="241"/>
      <c r="K1104" s="241"/>
      <c r="L1104" s="241"/>
      <c r="M1104" s="241"/>
    </row>
  </sheetData>
  <autoFilter ref="A368:M810"/>
  <hyperlinks>
    <hyperlink ref="M629" r:id="rId1"/>
    <hyperlink ref="M812" r:id="rId2"/>
  </hyperlinks>
  <pageMargins left="0.7" right="0.7" top="0.75" bottom="0.75" header="0.3" footer="0.3"/>
  <pageSetup orientation="portrait" r:id="rId3"/>
  <ignoredErrors>
    <ignoredError sqref="L640 L736 L782 I95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X1160"/>
  <sheetViews>
    <sheetView tabSelected="1" topLeftCell="A1155" zoomScaleNormal="100" workbookViewId="0">
      <selection activeCell="L1169" sqref="L1169"/>
    </sheetView>
  </sheetViews>
  <sheetFormatPr defaultRowHeight="15.75" x14ac:dyDescent="0.25"/>
  <cols>
    <col min="1" max="1" width="5.28515625" style="34" customWidth="1"/>
    <col min="2" max="2" width="14.42578125" style="423" customWidth="1"/>
    <col min="3" max="3" width="9.7109375" style="34" customWidth="1"/>
    <col min="4" max="4" width="12.28515625" style="34" customWidth="1"/>
    <col min="5" max="5" width="8.42578125" style="443" customWidth="1"/>
    <col min="6" max="6" width="11.85546875" style="34" customWidth="1"/>
    <col min="7" max="7" width="13.28515625" style="34" customWidth="1"/>
    <col min="8" max="9" width="9.140625" style="34" customWidth="1"/>
    <col min="10" max="10" width="10.85546875" style="239" customWidth="1"/>
    <col min="11" max="11" width="9.85546875" style="34" customWidth="1"/>
    <col min="12" max="12" width="10.5703125" style="34" customWidth="1"/>
    <col min="13" max="13" width="22.42578125" style="34" customWidth="1"/>
    <col min="14" max="14" width="11.140625" style="34" customWidth="1"/>
    <col min="15" max="15" width="14.5703125" style="34" customWidth="1"/>
    <col min="16" max="16384" width="9.140625" style="34"/>
  </cols>
  <sheetData>
    <row r="1" spans="1:14" x14ac:dyDescent="0.25">
      <c r="A1" s="293"/>
      <c r="B1" s="421">
        <v>42461</v>
      </c>
      <c r="C1" s="391"/>
      <c r="D1" s="340"/>
      <c r="E1" s="340"/>
      <c r="F1" s="340"/>
      <c r="G1" s="340"/>
      <c r="H1" s="391"/>
    </row>
    <row r="2" spans="1:14" ht="47.25" x14ac:dyDescent="0.25">
      <c r="A2" s="392" t="s">
        <v>798</v>
      </c>
      <c r="B2" s="393" t="s">
        <v>0</v>
      </c>
      <c r="C2" s="392" t="s">
        <v>426</v>
      </c>
      <c r="D2" s="393" t="s">
        <v>341</v>
      </c>
      <c r="E2" s="439" t="s">
        <v>345</v>
      </c>
      <c r="F2" s="392" t="s">
        <v>342</v>
      </c>
      <c r="G2" s="392" t="s">
        <v>348</v>
      </c>
      <c r="H2" s="394" t="s">
        <v>343</v>
      </c>
      <c r="I2" s="392" t="s">
        <v>272</v>
      </c>
      <c r="J2" s="470" t="s">
        <v>947</v>
      </c>
      <c r="K2" s="392" t="s">
        <v>598</v>
      </c>
      <c r="L2" s="392" t="s">
        <v>599</v>
      </c>
      <c r="M2" s="392" t="s">
        <v>941</v>
      </c>
      <c r="N2" s="392" t="s">
        <v>2436</v>
      </c>
    </row>
    <row r="3" spans="1:14" ht="15.75" customHeight="1" x14ac:dyDescent="0.25">
      <c r="A3" s="293">
        <v>1</v>
      </c>
      <c r="B3" s="398" t="s">
        <v>851</v>
      </c>
      <c r="C3" s="390">
        <v>20</v>
      </c>
      <c r="D3" s="390" t="s">
        <v>946</v>
      </c>
      <c r="E3" s="435">
        <v>4</v>
      </c>
      <c r="F3" s="390">
        <v>1288</v>
      </c>
      <c r="G3" s="395">
        <v>7278</v>
      </c>
      <c r="H3" s="390">
        <v>7382</v>
      </c>
      <c r="I3" s="390">
        <f>E3*F3</f>
        <v>5152</v>
      </c>
      <c r="J3" s="252">
        <v>76400</v>
      </c>
      <c r="K3" s="390">
        <v>0</v>
      </c>
      <c r="L3" s="390">
        <f>I3+J3+K3</f>
        <v>81552</v>
      </c>
      <c r="M3" s="390" t="s">
        <v>34</v>
      </c>
      <c r="N3" s="547" t="s">
        <v>1512</v>
      </c>
    </row>
    <row r="4" spans="1:14" ht="15.75" customHeight="1" x14ac:dyDescent="0.25">
      <c r="A4" s="293">
        <v>2</v>
      </c>
      <c r="B4" s="398" t="s">
        <v>582</v>
      </c>
      <c r="C4" s="390">
        <v>20</v>
      </c>
      <c r="D4" s="390" t="s">
        <v>948</v>
      </c>
      <c r="E4" s="435">
        <v>0</v>
      </c>
      <c r="F4" s="390">
        <v>1533</v>
      </c>
      <c r="G4" s="395">
        <v>7279</v>
      </c>
      <c r="H4" s="390">
        <v>7383</v>
      </c>
      <c r="I4" s="390">
        <f t="shared" ref="I4:I113" si="0">E4*F4</f>
        <v>0</v>
      </c>
      <c r="J4" s="252">
        <v>41800</v>
      </c>
      <c r="K4" s="390">
        <v>0</v>
      </c>
      <c r="L4" s="390">
        <f t="shared" ref="L4:L63" si="1">I4+J4+K4</f>
        <v>41800</v>
      </c>
      <c r="M4" s="390" t="s">
        <v>34</v>
      </c>
      <c r="N4" s="547" t="s">
        <v>1513</v>
      </c>
    </row>
    <row r="5" spans="1:14" ht="15.75" customHeight="1" x14ac:dyDescent="0.25">
      <c r="A5" s="293">
        <v>3</v>
      </c>
      <c r="B5" s="398" t="s">
        <v>583</v>
      </c>
      <c r="C5" s="390">
        <v>20</v>
      </c>
      <c r="D5" s="396" t="s">
        <v>948</v>
      </c>
      <c r="E5" s="435">
        <v>7.96</v>
      </c>
      <c r="F5" s="390">
        <v>1350</v>
      </c>
      <c r="G5" s="395">
        <v>7280</v>
      </c>
      <c r="H5" s="390">
        <v>7384</v>
      </c>
      <c r="I5" s="390">
        <f t="shared" si="0"/>
        <v>10746</v>
      </c>
      <c r="J5" s="252">
        <v>103200</v>
      </c>
      <c r="K5" s="390">
        <v>0</v>
      </c>
      <c r="L5" s="390">
        <f t="shared" si="1"/>
        <v>113946</v>
      </c>
      <c r="M5" s="390" t="s">
        <v>34</v>
      </c>
      <c r="N5" s="547" t="s">
        <v>1514</v>
      </c>
    </row>
    <row r="6" spans="1:14" ht="15.75" customHeight="1" x14ac:dyDescent="0.25">
      <c r="A6" s="293">
        <v>4</v>
      </c>
      <c r="B6" s="398" t="s">
        <v>813</v>
      </c>
      <c r="C6" s="390">
        <v>20</v>
      </c>
      <c r="D6" s="396" t="s">
        <v>948</v>
      </c>
      <c r="E6" s="435">
        <v>1</v>
      </c>
      <c r="F6" s="390">
        <v>1427</v>
      </c>
      <c r="G6" s="395">
        <v>7281</v>
      </c>
      <c r="H6" s="390">
        <v>7385</v>
      </c>
      <c r="I6" s="390">
        <f t="shared" si="0"/>
        <v>1427</v>
      </c>
      <c r="J6" s="252">
        <v>26000</v>
      </c>
      <c r="K6" s="390">
        <v>0</v>
      </c>
      <c r="L6" s="390">
        <f t="shared" si="1"/>
        <v>27427</v>
      </c>
      <c r="M6" s="390" t="s">
        <v>34</v>
      </c>
      <c r="N6" s="547" t="s">
        <v>1515</v>
      </c>
    </row>
    <row r="7" spans="1:14" ht="15.75" customHeight="1" x14ac:dyDescent="0.25">
      <c r="A7" s="293">
        <v>5</v>
      </c>
      <c r="B7" s="398" t="s">
        <v>579</v>
      </c>
      <c r="C7" s="390">
        <v>20</v>
      </c>
      <c r="D7" s="390" t="s">
        <v>948</v>
      </c>
      <c r="E7" s="435">
        <v>1</v>
      </c>
      <c r="F7" s="390">
        <v>1698</v>
      </c>
      <c r="G7" s="395">
        <v>7282</v>
      </c>
      <c r="H7" s="390">
        <v>7386</v>
      </c>
      <c r="I7" s="390">
        <f t="shared" si="0"/>
        <v>1698</v>
      </c>
      <c r="J7" s="252">
        <v>48400</v>
      </c>
      <c r="K7" s="390">
        <v>0</v>
      </c>
      <c r="L7" s="390">
        <f t="shared" si="1"/>
        <v>50098</v>
      </c>
      <c r="M7" s="390" t="s">
        <v>819</v>
      </c>
      <c r="N7" s="547" t="s">
        <v>1516</v>
      </c>
    </row>
    <row r="8" spans="1:14" ht="15.75" customHeight="1" x14ac:dyDescent="0.25">
      <c r="A8" s="293">
        <v>6</v>
      </c>
      <c r="B8" s="398" t="s">
        <v>590</v>
      </c>
      <c r="C8" s="390">
        <v>20</v>
      </c>
      <c r="D8" s="293" t="s">
        <v>949</v>
      </c>
      <c r="E8" s="435">
        <v>4</v>
      </c>
      <c r="F8" s="390">
        <v>1482</v>
      </c>
      <c r="G8" s="395">
        <v>7283</v>
      </c>
      <c r="H8" s="390">
        <v>7387</v>
      </c>
      <c r="I8" s="390">
        <f t="shared" si="0"/>
        <v>5928</v>
      </c>
      <c r="J8" s="252">
        <v>66700</v>
      </c>
      <c r="K8" s="390">
        <v>0</v>
      </c>
      <c r="L8" s="390">
        <f t="shared" si="1"/>
        <v>72628</v>
      </c>
      <c r="M8" s="390" t="s">
        <v>34</v>
      </c>
      <c r="N8" s="547" t="s">
        <v>1517</v>
      </c>
    </row>
    <row r="9" spans="1:14" ht="15.75" customHeight="1" x14ac:dyDescent="0.25">
      <c r="A9" s="293">
        <v>7</v>
      </c>
      <c r="B9" s="398" t="s">
        <v>587</v>
      </c>
      <c r="C9" s="390">
        <v>20</v>
      </c>
      <c r="D9" s="293" t="s">
        <v>949</v>
      </c>
      <c r="E9" s="435">
        <v>2</v>
      </c>
      <c r="F9" s="390">
        <v>1311</v>
      </c>
      <c r="G9" s="395">
        <v>7284</v>
      </c>
      <c r="H9" s="390">
        <v>7388</v>
      </c>
      <c r="I9" s="390">
        <f t="shared" si="0"/>
        <v>2622</v>
      </c>
      <c r="J9" s="252">
        <v>20320</v>
      </c>
      <c r="K9" s="390">
        <v>0</v>
      </c>
      <c r="L9" s="390">
        <f t="shared" si="1"/>
        <v>22942</v>
      </c>
      <c r="M9" s="390" t="s">
        <v>819</v>
      </c>
      <c r="N9" s="547" t="s">
        <v>1518</v>
      </c>
    </row>
    <row r="10" spans="1:14" ht="15.75" customHeight="1" x14ac:dyDescent="0.25">
      <c r="A10" s="293">
        <v>8</v>
      </c>
      <c r="B10" s="398" t="s">
        <v>588</v>
      </c>
      <c r="C10" s="390">
        <v>20</v>
      </c>
      <c r="D10" s="293" t="s">
        <v>949</v>
      </c>
      <c r="E10" s="435">
        <v>3</v>
      </c>
      <c r="F10" s="390">
        <v>1378</v>
      </c>
      <c r="G10" s="395">
        <v>7285</v>
      </c>
      <c r="H10" s="390">
        <v>7389</v>
      </c>
      <c r="I10" s="390">
        <f t="shared" si="0"/>
        <v>4134</v>
      </c>
      <c r="J10" s="252">
        <v>49300</v>
      </c>
      <c r="K10" s="390">
        <v>0</v>
      </c>
      <c r="L10" s="390">
        <f t="shared" si="1"/>
        <v>53434</v>
      </c>
      <c r="M10" s="390" t="s">
        <v>819</v>
      </c>
      <c r="N10" s="547" t="s">
        <v>1519</v>
      </c>
    </row>
    <row r="11" spans="1:14" ht="15.75" customHeight="1" x14ac:dyDescent="0.25">
      <c r="A11" s="293">
        <v>9</v>
      </c>
      <c r="B11" s="398" t="s">
        <v>585</v>
      </c>
      <c r="C11" s="390">
        <v>20</v>
      </c>
      <c r="D11" s="293" t="s">
        <v>949</v>
      </c>
      <c r="E11" s="435">
        <v>2.5</v>
      </c>
      <c r="F11" s="390">
        <v>1505</v>
      </c>
      <c r="G11" s="395">
        <v>7286</v>
      </c>
      <c r="H11" s="390">
        <v>7390</v>
      </c>
      <c r="I11" s="390">
        <f t="shared" si="0"/>
        <v>3762.5</v>
      </c>
      <c r="J11" s="252">
        <v>56800</v>
      </c>
      <c r="K11" s="390">
        <v>3000</v>
      </c>
      <c r="L11" s="390">
        <f t="shared" si="1"/>
        <v>63562.5</v>
      </c>
      <c r="M11" s="390" t="s">
        <v>34</v>
      </c>
      <c r="N11" s="547" t="s">
        <v>1520</v>
      </c>
    </row>
    <row r="12" spans="1:14" ht="15.75" customHeight="1" x14ac:dyDescent="0.25">
      <c r="A12" s="397">
        <v>10</v>
      </c>
      <c r="B12" s="398" t="s">
        <v>581</v>
      </c>
      <c r="C12" s="390">
        <v>20</v>
      </c>
      <c r="D12" s="390" t="s">
        <v>950</v>
      </c>
      <c r="E12" s="435">
        <v>1.5</v>
      </c>
      <c r="F12" s="390">
        <v>1620</v>
      </c>
      <c r="G12" s="395">
        <v>7287</v>
      </c>
      <c r="H12" s="390">
        <v>7391</v>
      </c>
      <c r="I12" s="390">
        <f t="shared" si="0"/>
        <v>2430</v>
      </c>
      <c r="J12" s="252">
        <v>94000</v>
      </c>
      <c r="K12" s="390">
        <v>0</v>
      </c>
      <c r="L12" s="390">
        <f t="shared" si="1"/>
        <v>96430</v>
      </c>
      <c r="M12" s="390" t="s">
        <v>901</v>
      </c>
      <c r="N12" s="547" t="s">
        <v>1521</v>
      </c>
    </row>
    <row r="13" spans="1:14" ht="15.75" customHeight="1" x14ac:dyDescent="0.25">
      <c r="A13" s="397">
        <v>11</v>
      </c>
      <c r="B13" s="398" t="s">
        <v>584</v>
      </c>
      <c r="C13" s="390">
        <v>20</v>
      </c>
      <c r="D13" s="390" t="s">
        <v>950</v>
      </c>
      <c r="E13" s="435">
        <v>2</v>
      </c>
      <c r="F13" s="390">
        <v>1275</v>
      </c>
      <c r="G13" s="395">
        <v>7288</v>
      </c>
      <c r="H13" s="390">
        <v>7392</v>
      </c>
      <c r="I13" s="390">
        <f t="shared" si="0"/>
        <v>2550</v>
      </c>
      <c r="J13" s="252">
        <v>18900</v>
      </c>
      <c r="K13" s="390">
        <v>0</v>
      </c>
      <c r="L13" s="390">
        <f t="shared" si="1"/>
        <v>21450</v>
      </c>
      <c r="M13" s="390" t="s">
        <v>34</v>
      </c>
      <c r="N13" s="547" t="s">
        <v>1522</v>
      </c>
    </row>
    <row r="14" spans="1:14" ht="15.75" customHeight="1" x14ac:dyDescent="0.25">
      <c r="A14" s="397">
        <v>12</v>
      </c>
      <c r="B14" s="398" t="s">
        <v>839</v>
      </c>
      <c r="C14" s="390">
        <v>20</v>
      </c>
      <c r="D14" s="390" t="s">
        <v>950</v>
      </c>
      <c r="E14" s="435">
        <v>1.75</v>
      </c>
      <c r="F14" s="390">
        <v>1290</v>
      </c>
      <c r="G14" s="395">
        <v>7289</v>
      </c>
      <c r="H14" s="390">
        <v>7393</v>
      </c>
      <c r="I14" s="390">
        <f t="shared" si="0"/>
        <v>2257.5</v>
      </c>
      <c r="J14" s="252">
        <v>39380</v>
      </c>
      <c r="K14" s="390">
        <v>0</v>
      </c>
      <c r="L14" s="390">
        <f t="shared" si="1"/>
        <v>41637.5</v>
      </c>
      <c r="M14" s="390" t="s">
        <v>819</v>
      </c>
      <c r="N14" s="476" t="s">
        <v>1523</v>
      </c>
    </row>
    <row r="15" spans="1:14" ht="15.75" customHeight="1" x14ac:dyDescent="0.25">
      <c r="A15" s="397">
        <v>13</v>
      </c>
      <c r="B15" s="398" t="s">
        <v>833</v>
      </c>
      <c r="C15" s="390">
        <v>20</v>
      </c>
      <c r="D15" s="390" t="s">
        <v>950</v>
      </c>
      <c r="E15" s="435">
        <v>1.7</v>
      </c>
      <c r="F15" s="390">
        <v>1382</v>
      </c>
      <c r="G15" s="395">
        <v>7300</v>
      </c>
      <c r="H15" s="390">
        <v>7394</v>
      </c>
      <c r="I15" s="390">
        <f t="shared" si="0"/>
        <v>2349.4</v>
      </c>
      <c r="J15" s="252">
        <v>51400</v>
      </c>
      <c r="K15" s="390">
        <v>0</v>
      </c>
      <c r="L15" s="390">
        <f t="shared" si="1"/>
        <v>53749.4</v>
      </c>
      <c r="M15" s="390" t="s">
        <v>819</v>
      </c>
      <c r="N15" s="476" t="s">
        <v>1524</v>
      </c>
    </row>
    <row r="16" spans="1:14" ht="15.75" customHeight="1" x14ac:dyDescent="0.25">
      <c r="A16" s="397">
        <v>14</v>
      </c>
      <c r="B16" s="398" t="s">
        <v>593</v>
      </c>
      <c r="C16" s="390">
        <v>15</v>
      </c>
      <c r="D16" s="390" t="s">
        <v>950</v>
      </c>
      <c r="E16" s="435">
        <v>1.5</v>
      </c>
      <c r="F16" s="390">
        <v>1081</v>
      </c>
      <c r="G16" s="395">
        <v>7301</v>
      </c>
      <c r="H16" s="390">
        <v>7395</v>
      </c>
      <c r="I16" s="390">
        <f t="shared" si="0"/>
        <v>1621.5</v>
      </c>
      <c r="J16" s="252">
        <v>10365</v>
      </c>
      <c r="K16" s="390">
        <v>2600</v>
      </c>
      <c r="L16" s="390">
        <f t="shared" si="1"/>
        <v>14586.5</v>
      </c>
      <c r="M16" s="390" t="s">
        <v>819</v>
      </c>
      <c r="N16" s="476" t="s">
        <v>1525</v>
      </c>
    </row>
    <row r="17" spans="1:14" ht="15.75" customHeight="1" x14ac:dyDescent="0.25">
      <c r="A17" s="397">
        <v>15</v>
      </c>
      <c r="B17" s="398" t="s">
        <v>822</v>
      </c>
      <c r="C17" s="390">
        <v>20</v>
      </c>
      <c r="D17" s="390" t="s">
        <v>950</v>
      </c>
      <c r="E17" s="435">
        <v>1.75</v>
      </c>
      <c r="F17" s="390">
        <v>1606</v>
      </c>
      <c r="G17" s="395">
        <v>7302</v>
      </c>
      <c r="H17" s="390">
        <v>7396</v>
      </c>
      <c r="I17" s="390">
        <f t="shared" si="0"/>
        <v>2810.5</v>
      </c>
      <c r="J17" s="252">
        <v>29800</v>
      </c>
      <c r="K17" s="390">
        <v>0</v>
      </c>
      <c r="L17" s="390">
        <f t="shared" si="1"/>
        <v>32610.5</v>
      </c>
      <c r="M17" s="390" t="s">
        <v>34</v>
      </c>
      <c r="N17" s="476" t="s">
        <v>1526</v>
      </c>
    </row>
    <row r="18" spans="1:14" ht="15.75" customHeight="1" x14ac:dyDescent="0.25">
      <c r="A18" s="397">
        <v>16</v>
      </c>
      <c r="B18" s="398" t="s">
        <v>813</v>
      </c>
      <c r="C18" s="390">
        <v>20</v>
      </c>
      <c r="D18" s="390" t="s">
        <v>951</v>
      </c>
      <c r="E18" s="435">
        <v>1</v>
      </c>
      <c r="F18" s="390">
        <v>1335</v>
      </c>
      <c r="G18" s="395">
        <v>7303</v>
      </c>
      <c r="H18" s="390">
        <v>7397</v>
      </c>
      <c r="I18" s="390">
        <f t="shared" si="0"/>
        <v>1335</v>
      </c>
      <c r="J18" s="252">
        <v>26700</v>
      </c>
      <c r="K18" s="390">
        <v>0</v>
      </c>
      <c r="L18" s="390">
        <f t="shared" si="1"/>
        <v>28035</v>
      </c>
      <c r="M18" s="390" t="s">
        <v>819</v>
      </c>
      <c r="N18" s="476" t="s">
        <v>1527</v>
      </c>
    </row>
    <row r="19" spans="1:14" ht="15.75" customHeight="1" x14ac:dyDescent="0.25">
      <c r="A19" s="397">
        <v>17</v>
      </c>
      <c r="B19" s="398" t="s">
        <v>583</v>
      </c>
      <c r="C19" s="390">
        <v>20</v>
      </c>
      <c r="D19" s="390" t="s">
        <v>951</v>
      </c>
      <c r="E19" s="435">
        <v>7.96</v>
      </c>
      <c r="F19" s="390">
        <v>1393</v>
      </c>
      <c r="G19" s="395">
        <v>7304</v>
      </c>
      <c r="H19" s="390">
        <v>7398</v>
      </c>
      <c r="I19" s="390">
        <f t="shared" si="0"/>
        <v>11088.28</v>
      </c>
      <c r="J19" s="252">
        <v>103200</v>
      </c>
      <c r="K19" s="390">
        <v>0</v>
      </c>
      <c r="L19" s="390">
        <f t="shared" si="1"/>
        <v>114288.28</v>
      </c>
      <c r="M19" s="390" t="s">
        <v>819</v>
      </c>
      <c r="N19" s="476" t="s">
        <v>1528</v>
      </c>
    </row>
    <row r="20" spans="1:14" ht="15.75" customHeight="1" x14ac:dyDescent="0.25">
      <c r="A20" s="397">
        <v>18</v>
      </c>
      <c r="B20" s="398" t="s">
        <v>589</v>
      </c>
      <c r="C20" s="390">
        <v>15</v>
      </c>
      <c r="D20" s="390" t="s">
        <v>951</v>
      </c>
      <c r="E20" s="435">
        <v>1</v>
      </c>
      <c r="F20" s="390">
        <v>949</v>
      </c>
      <c r="G20" s="395">
        <v>7305</v>
      </c>
      <c r="H20" s="390">
        <v>7399</v>
      </c>
      <c r="I20" s="390">
        <f t="shared" si="0"/>
        <v>949</v>
      </c>
      <c r="J20" s="252">
        <v>10500</v>
      </c>
      <c r="K20" s="390">
        <v>0</v>
      </c>
      <c r="L20" s="390">
        <f t="shared" si="1"/>
        <v>11449</v>
      </c>
      <c r="M20" s="390" t="s">
        <v>819</v>
      </c>
      <c r="N20" s="476" t="s">
        <v>1529</v>
      </c>
    </row>
    <row r="21" spans="1:14" ht="15.75" customHeight="1" x14ac:dyDescent="0.25">
      <c r="A21" s="397">
        <v>19</v>
      </c>
      <c r="B21" s="398" t="s">
        <v>581</v>
      </c>
      <c r="C21" s="390">
        <v>20</v>
      </c>
      <c r="D21" s="390" t="s">
        <v>952</v>
      </c>
      <c r="E21" s="435">
        <v>1.5</v>
      </c>
      <c r="F21" s="390">
        <v>1394</v>
      </c>
      <c r="G21" s="395">
        <v>7306</v>
      </c>
      <c r="H21" s="390">
        <v>7410</v>
      </c>
      <c r="I21" s="390">
        <f t="shared" si="0"/>
        <v>2091</v>
      </c>
      <c r="J21" s="252">
        <v>92000</v>
      </c>
      <c r="K21" s="390">
        <v>0</v>
      </c>
      <c r="L21" s="390">
        <f t="shared" si="1"/>
        <v>94091</v>
      </c>
      <c r="M21" s="390" t="s">
        <v>933</v>
      </c>
      <c r="N21" s="476" t="s">
        <v>1530</v>
      </c>
    </row>
    <row r="22" spans="1:14" ht="15.75" customHeight="1" x14ac:dyDescent="0.25">
      <c r="A22" s="397">
        <v>20</v>
      </c>
      <c r="B22" s="398" t="s">
        <v>581</v>
      </c>
      <c r="C22" s="390">
        <v>20</v>
      </c>
      <c r="D22" s="390" t="s">
        <v>952</v>
      </c>
      <c r="E22" s="435">
        <v>1.5</v>
      </c>
      <c r="F22" s="390">
        <v>1456</v>
      </c>
      <c r="G22" s="395">
        <v>7307</v>
      </c>
      <c r="H22" s="390">
        <v>7411</v>
      </c>
      <c r="I22" s="390">
        <f t="shared" si="0"/>
        <v>2184</v>
      </c>
      <c r="J22" s="252">
        <v>92000</v>
      </c>
      <c r="K22" s="390">
        <v>0</v>
      </c>
      <c r="L22" s="390">
        <f t="shared" si="1"/>
        <v>94184</v>
      </c>
      <c r="M22" s="390" t="s">
        <v>933</v>
      </c>
      <c r="N22" s="476" t="s">
        <v>1531</v>
      </c>
    </row>
    <row r="23" spans="1:14" ht="15.75" customHeight="1" x14ac:dyDescent="0.25">
      <c r="A23" s="397">
        <v>21</v>
      </c>
      <c r="B23" s="398" t="s">
        <v>580</v>
      </c>
      <c r="C23" s="390">
        <v>20</v>
      </c>
      <c r="D23" s="390" t="s">
        <v>952</v>
      </c>
      <c r="E23" s="435">
        <v>1</v>
      </c>
      <c r="F23" s="390">
        <v>1328</v>
      </c>
      <c r="G23" s="395">
        <v>7308</v>
      </c>
      <c r="H23" s="390">
        <v>7412</v>
      </c>
      <c r="I23" s="390">
        <f t="shared" si="0"/>
        <v>1328</v>
      </c>
      <c r="J23" s="252">
        <v>39000</v>
      </c>
      <c r="K23" s="390">
        <v>0</v>
      </c>
      <c r="L23" s="390">
        <f t="shared" si="1"/>
        <v>40328</v>
      </c>
      <c r="M23" s="390" t="s">
        <v>819</v>
      </c>
      <c r="N23" s="476" t="s">
        <v>1532</v>
      </c>
    </row>
    <row r="24" spans="1:14" ht="15.75" customHeight="1" x14ac:dyDescent="0.25">
      <c r="A24" s="397">
        <v>22</v>
      </c>
      <c r="B24" s="398" t="s">
        <v>582</v>
      </c>
      <c r="C24" s="390">
        <v>20</v>
      </c>
      <c r="D24" s="390" t="s">
        <v>952</v>
      </c>
      <c r="E24" s="435">
        <v>0</v>
      </c>
      <c r="F24" s="390">
        <v>1527</v>
      </c>
      <c r="G24" s="395">
        <v>7309</v>
      </c>
      <c r="H24" s="390">
        <v>7413</v>
      </c>
      <c r="I24" s="390">
        <f t="shared" si="0"/>
        <v>0</v>
      </c>
      <c r="J24" s="252">
        <v>41800</v>
      </c>
      <c r="K24" s="390">
        <v>0</v>
      </c>
      <c r="L24" s="390">
        <f t="shared" si="1"/>
        <v>41800</v>
      </c>
      <c r="M24" s="390" t="s">
        <v>34</v>
      </c>
      <c r="N24" s="476" t="s">
        <v>1533</v>
      </c>
    </row>
    <row r="25" spans="1:14" ht="15.75" customHeight="1" x14ac:dyDescent="0.25">
      <c r="A25" s="397">
        <v>23</v>
      </c>
      <c r="B25" s="398" t="s">
        <v>587</v>
      </c>
      <c r="C25" s="390">
        <v>20</v>
      </c>
      <c r="D25" s="390" t="s">
        <v>952</v>
      </c>
      <c r="E25" s="435">
        <v>2</v>
      </c>
      <c r="F25" s="390">
        <v>1273</v>
      </c>
      <c r="G25" s="395">
        <v>7310</v>
      </c>
      <c r="H25" s="390">
        <v>7414</v>
      </c>
      <c r="I25" s="390">
        <f t="shared" si="0"/>
        <v>2546</v>
      </c>
      <c r="J25" s="252">
        <v>20320</v>
      </c>
      <c r="K25" s="390">
        <v>0</v>
      </c>
      <c r="L25" s="390">
        <f t="shared" si="1"/>
        <v>22866</v>
      </c>
      <c r="M25" s="390" t="s">
        <v>819</v>
      </c>
      <c r="N25" s="476" t="s">
        <v>1534</v>
      </c>
    </row>
    <row r="26" spans="1:14" ht="15.75" customHeight="1" x14ac:dyDescent="0.25">
      <c r="A26" s="397">
        <v>24</v>
      </c>
      <c r="B26" s="398" t="s">
        <v>821</v>
      </c>
      <c r="C26" s="390">
        <v>20</v>
      </c>
      <c r="D26" s="390" t="s">
        <v>953</v>
      </c>
      <c r="E26" s="435">
        <v>2</v>
      </c>
      <c r="F26" s="390">
        <v>1508</v>
      </c>
      <c r="G26" s="395">
        <v>7311</v>
      </c>
      <c r="H26" s="390">
        <v>7415</v>
      </c>
      <c r="I26" s="390">
        <f t="shared" si="0"/>
        <v>3016</v>
      </c>
      <c r="J26" s="252">
        <v>38080</v>
      </c>
      <c r="K26" s="390">
        <v>0</v>
      </c>
      <c r="L26" s="390">
        <f t="shared" si="1"/>
        <v>41096</v>
      </c>
      <c r="M26" s="390" t="s">
        <v>34</v>
      </c>
      <c r="N26" s="476" t="s">
        <v>1535</v>
      </c>
    </row>
    <row r="27" spans="1:14" ht="15.75" customHeight="1" x14ac:dyDescent="0.25">
      <c r="A27" s="397">
        <v>25</v>
      </c>
      <c r="B27" s="398" t="s">
        <v>592</v>
      </c>
      <c r="C27" s="390">
        <v>20</v>
      </c>
      <c r="D27" s="390" t="s">
        <v>952</v>
      </c>
      <c r="E27" s="435">
        <v>1</v>
      </c>
      <c r="F27" s="390">
        <v>1376</v>
      </c>
      <c r="G27" s="395">
        <v>7312</v>
      </c>
      <c r="H27" s="390">
        <v>7416</v>
      </c>
      <c r="I27" s="390">
        <f t="shared" si="0"/>
        <v>1376</v>
      </c>
      <c r="J27" s="252">
        <v>29880</v>
      </c>
      <c r="K27" s="390">
        <v>0</v>
      </c>
      <c r="L27" s="390">
        <f t="shared" si="1"/>
        <v>31256</v>
      </c>
      <c r="M27" s="390" t="s">
        <v>34</v>
      </c>
      <c r="N27" s="476" t="s">
        <v>1536</v>
      </c>
    </row>
    <row r="28" spans="1:14" ht="15.75" customHeight="1" x14ac:dyDescent="0.25">
      <c r="A28" s="397">
        <v>26</v>
      </c>
      <c r="B28" s="398" t="s">
        <v>590</v>
      </c>
      <c r="C28" s="390">
        <v>20</v>
      </c>
      <c r="D28" s="390" t="s">
        <v>952</v>
      </c>
      <c r="E28" s="435">
        <v>4</v>
      </c>
      <c r="F28" s="390">
        <v>1422</v>
      </c>
      <c r="G28" s="395">
        <v>7313</v>
      </c>
      <c r="H28" s="390">
        <v>7417</v>
      </c>
      <c r="I28" s="390">
        <f t="shared" si="0"/>
        <v>5688</v>
      </c>
      <c r="J28" s="252">
        <v>66720</v>
      </c>
      <c r="K28" s="390">
        <v>0</v>
      </c>
      <c r="L28" s="390">
        <f t="shared" si="1"/>
        <v>72408</v>
      </c>
      <c r="M28" s="390" t="s">
        <v>819</v>
      </c>
      <c r="N28" s="476" t="s">
        <v>1537</v>
      </c>
    </row>
    <row r="29" spans="1:14" ht="15.75" customHeight="1" x14ac:dyDescent="0.25">
      <c r="A29" s="397">
        <v>27</v>
      </c>
      <c r="B29" s="398" t="s">
        <v>580</v>
      </c>
      <c r="C29" s="390">
        <v>20</v>
      </c>
      <c r="D29" s="390" t="s">
        <v>952</v>
      </c>
      <c r="E29" s="435">
        <v>1</v>
      </c>
      <c r="F29" s="390">
        <v>1886</v>
      </c>
      <c r="G29" s="395">
        <v>7314</v>
      </c>
      <c r="H29" s="390">
        <v>7418</v>
      </c>
      <c r="I29" s="390">
        <f t="shared" si="0"/>
        <v>1886</v>
      </c>
      <c r="J29" s="252">
        <v>39000</v>
      </c>
      <c r="K29" s="390">
        <v>0</v>
      </c>
      <c r="L29" s="390">
        <f t="shared" si="1"/>
        <v>40886</v>
      </c>
      <c r="M29" s="390" t="s">
        <v>34</v>
      </c>
      <c r="N29" s="476" t="s">
        <v>1538</v>
      </c>
    </row>
    <row r="30" spans="1:14" ht="15.75" customHeight="1" x14ac:dyDescent="0.25">
      <c r="A30" s="397">
        <v>28</v>
      </c>
      <c r="B30" s="398" t="s">
        <v>592</v>
      </c>
      <c r="C30" s="398">
        <v>20</v>
      </c>
      <c r="D30" s="398" t="s">
        <v>954</v>
      </c>
      <c r="E30" s="417">
        <v>1</v>
      </c>
      <c r="F30" s="398">
        <v>1475</v>
      </c>
      <c r="G30" s="395">
        <v>7315</v>
      </c>
      <c r="H30" s="398">
        <v>7419</v>
      </c>
      <c r="I30" s="398">
        <f t="shared" si="0"/>
        <v>1475</v>
      </c>
      <c r="J30" s="254">
        <v>29880</v>
      </c>
      <c r="K30" s="390">
        <v>0</v>
      </c>
      <c r="L30" s="390">
        <f t="shared" si="1"/>
        <v>31355</v>
      </c>
      <c r="M30" s="390" t="s">
        <v>819</v>
      </c>
      <c r="N30" s="476" t="s">
        <v>1539</v>
      </c>
    </row>
    <row r="31" spans="1:14" ht="15.75" customHeight="1" x14ac:dyDescent="0.25">
      <c r="A31" s="397">
        <v>29</v>
      </c>
      <c r="B31" s="398" t="s">
        <v>590</v>
      </c>
      <c r="C31" s="398">
        <v>20</v>
      </c>
      <c r="D31" s="390" t="s">
        <v>955</v>
      </c>
      <c r="E31" s="435">
        <v>4</v>
      </c>
      <c r="F31" s="390">
        <v>1538</v>
      </c>
      <c r="G31" s="395">
        <v>7316</v>
      </c>
      <c r="H31" s="390">
        <v>7420</v>
      </c>
      <c r="I31" s="390">
        <f t="shared" si="0"/>
        <v>6152</v>
      </c>
      <c r="J31" s="252">
        <v>66700</v>
      </c>
      <c r="K31" s="390">
        <v>0</v>
      </c>
      <c r="L31" s="390">
        <f t="shared" si="1"/>
        <v>72852</v>
      </c>
      <c r="M31" s="390" t="s">
        <v>34</v>
      </c>
      <c r="N31" s="476" t="s">
        <v>1540</v>
      </c>
    </row>
    <row r="32" spans="1:14" ht="15.75" customHeight="1" x14ac:dyDescent="0.25">
      <c r="A32" s="397">
        <v>30</v>
      </c>
      <c r="B32" s="398" t="s">
        <v>813</v>
      </c>
      <c r="C32" s="398">
        <v>20</v>
      </c>
      <c r="D32" s="390" t="s">
        <v>955</v>
      </c>
      <c r="E32" s="435">
        <v>1</v>
      </c>
      <c r="F32" s="390">
        <v>1294</v>
      </c>
      <c r="G32" s="395">
        <v>7317</v>
      </c>
      <c r="H32" s="390">
        <v>7421</v>
      </c>
      <c r="I32" s="390">
        <f t="shared" si="0"/>
        <v>1294</v>
      </c>
      <c r="J32" s="252">
        <v>26700</v>
      </c>
      <c r="K32" s="390">
        <v>0</v>
      </c>
      <c r="L32" s="390">
        <f t="shared" si="1"/>
        <v>27994</v>
      </c>
      <c r="M32" s="390" t="s">
        <v>819</v>
      </c>
      <c r="N32" s="476" t="s">
        <v>1541</v>
      </c>
    </row>
    <row r="33" spans="1:15" ht="15.75" customHeight="1" x14ac:dyDescent="0.25">
      <c r="A33" s="397">
        <v>31</v>
      </c>
      <c r="B33" s="398" t="s">
        <v>583</v>
      </c>
      <c r="C33" s="398">
        <v>20</v>
      </c>
      <c r="D33" s="390" t="s">
        <v>955</v>
      </c>
      <c r="E33" s="435">
        <v>7.96</v>
      </c>
      <c r="F33" s="390">
        <v>1345</v>
      </c>
      <c r="G33" s="395">
        <v>7318</v>
      </c>
      <c r="H33" s="390">
        <v>7422</v>
      </c>
      <c r="I33" s="390">
        <f t="shared" si="0"/>
        <v>10706.2</v>
      </c>
      <c r="J33" s="252">
        <v>103200</v>
      </c>
      <c r="K33" s="390">
        <v>0</v>
      </c>
      <c r="L33" s="390">
        <f t="shared" si="1"/>
        <v>113906.2</v>
      </c>
      <c r="M33" s="390" t="s">
        <v>819</v>
      </c>
      <c r="N33" s="476" t="s">
        <v>1542</v>
      </c>
    </row>
    <row r="34" spans="1:15" ht="15.75" customHeight="1" x14ac:dyDescent="0.25">
      <c r="A34" s="397">
        <v>32</v>
      </c>
      <c r="B34" s="398" t="s">
        <v>585</v>
      </c>
      <c r="C34" s="398">
        <v>20</v>
      </c>
      <c r="D34" s="390" t="s">
        <v>955</v>
      </c>
      <c r="E34" s="435">
        <v>2.5</v>
      </c>
      <c r="F34" s="390">
        <v>1347</v>
      </c>
      <c r="G34" s="395">
        <v>7319</v>
      </c>
      <c r="H34" s="390">
        <v>7423</v>
      </c>
      <c r="I34" s="390">
        <f t="shared" si="0"/>
        <v>3367.5</v>
      </c>
      <c r="J34" s="252">
        <v>57140</v>
      </c>
      <c r="K34" s="390">
        <v>3000</v>
      </c>
      <c r="L34" s="390">
        <f t="shared" si="1"/>
        <v>63507.5</v>
      </c>
      <c r="M34" s="390" t="s">
        <v>819</v>
      </c>
      <c r="N34" s="476" t="s">
        <v>1543</v>
      </c>
    </row>
    <row r="35" spans="1:15" ht="15.75" customHeight="1" x14ac:dyDescent="0.25">
      <c r="A35" s="397">
        <v>33</v>
      </c>
      <c r="B35" s="398" t="s">
        <v>582</v>
      </c>
      <c r="C35" s="398">
        <v>20</v>
      </c>
      <c r="D35" s="390" t="s">
        <v>955</v>
      </c>
      <c r="E35" s="435">
        <v>0</v>
      </c>
      <c r="F35" s="390">
        <v>1389</v>
      </c>
      <c r="G35" s="395">
        <v>7320</v>
      </c>
      <c r="H35" s="390">
        <v>7424</v>
      </c>
      <c r="I35" s="390">
        <f t="shared" si="0"/>
        <v>0</v>
      </c>
      <c r="J35" s="252">
        <v>41800</v>
      </c>
      <c r="K35" s="390">
        <v>0</v>
      </c>
      <c r="L35" s="390">
        <f t="shared" si="1"/>
        <v>41800</v>
      </c>
      <c r="M35" s="390" t="s">
        <v>34</v>
      </c>
      <c r="N35" s="476" t="s">
        <v>1544</v>
      </c>
    </row>
    <row r="36" spans="1:15" ht="15.75" customHeight="1" x14ac:dyDescent="0.25">
      <c r="A36" s="397">
        <v>34</v>
      </c>
      <c r="B36" s="398" t="s">
        <v>588</v>
      </c>
      <c r="C36" s="398">
        <v>20</v>
      </c>
      <c r="D36" s="390" t="s">
        <v>955</v>
      </c>
      <c r="E36" s="435">
        <v>3</v>
      </c>
      <c r="F36" s="390">
        <v>1392</v>
      </c>
      <c r="G36" s="395">
        <v>7321</v>
      </c>
      <c r="H36" s="390">
        <v>7425</v>
      </c>
      <c r="I36" s="390">
        <f t="shared" si="0"/>
        <v>4176</v>
      </c>
      <c r="J36" s="252">
        <v>49300</v>
      </c>
      <c r="K36" s="390">
        <v>0</v>
      </c>
      <c r="L36" s="390">
        <f t="shared" si="1"/>
        <v>53476</v>
      </c>
      <c r="M36" s="390" t="s">
        <v>34</v>
      </c>
      <c r="N36" s="476" t="s">
        <v>1545</v>
      </c>
    </row>
    <row r="37" spans="1:15" ht="15.75" customHeight="1" x14ac:dyDescent="0.25">
      <c r="A37" s="397">
        <v>35</v>
      </c>
      <c r="B37" s="398" t="s">
        <v>836</v>
      </c>
      <c r="C37" s="390">
        <v>9</v>
      </c>
      <c r="D37" s="390" t="s">
        <v>955</v>
      </c>
      <c r="E37" s="435">
        <v>1.5</v>
      </c>
      <c r="F37" s="390">
        <v>621</v>
      </c>
      <c r="G37" s="395">
        <v>7322</v>
      </c>
      <c r="H37" s="390">
        <v>7426</v>
      </c>
      <c r="I37" s="390">
        <f t="shared" si="0"/>
        <v>931.5</v>
      </c>
      <c r="J37" s="252">
        <v>9500</v>
      </c>
      <c r="K37" s="390">
        <v>0</v>
      </c>
      <c r="L37" s="390">
        <f t="shared" si="1"/>
        <v>10431.5</v>
      </c>
      <c r="M37" s="390" t="s">
        <v>819</v>
      </c>
      <c r="N37" s="476" t="s">
        <v>1546</v>
      </c>
    </row>
    <row r="38" spans="1:15" ht="15.75" customHeight="1" x14ac:dyDescent="0.25">
      <c r="A38" s="397">
        <v>36</v>
      </c>
      <c r="B38" s="398" t="s">
        <v>866</v>
      </c>
      <c r="C38" s="390">
        <v>20</v>
      </c>
      <c r="D38" s="390" t="s">
        <v>955</v>
      </c>
      <c r="E38" s="435">
        <v>3.5</v>
      </c>
      <c r="F38" s="390">
        <v>1272</v>
      </c>
      <c r="G38" s="395">
        <v>7323</v>
      </c>
      <c r="H38" s="390">
        <v>7427</v>
      </c>
      <c r="I38" s="390">
        <f t="shared" si="0"/>
        <v>4452</v>
      </c>
      <c r="J38" s="252">
        <v>57800</v>
      </c>
      <c r="K38" s="390">
        <v>0</v>
      </c>
      <c r="L38" s="390">
        <f t="shared" si="1"/>
        <v>62252</v>
      </c>
      <c r="M38" s="390" t="s">
        <v>819</v>
      </c>
      <c r="N38" s="476" t="s">
        <v>1547</v>
      </c>
      <c r="O38" s="391"/>
    </row>
    <row r="39" spans="1:15" ht="15.75" customHeight="1" x14ac:dyDescent="0.25">
      <c r="A39" s="399">
        <v>37</v>
      </c>
      <c r="B39" s="398" t="s">
        <v>582</v>
      </c>
      <c r="C39" s="398">
        <v>20</v>
      </c>
      <c r="D39" s="398" t="s">
        <v>956</v>
      </c>
      <c r="E39" s="417">
        <v>0</v>
      </c>
      <c r="F39" s="398">
        <v>1536</v>
      </c>
      <c r="G39" s="395">
        <v>7324</v>
      </c>
      <c r="H39" s="398">
        <v>7428</v>
      </c>
      <c r="I39" s="398">
        <f t="shared" si="0"/>
        <v>0</v>
      </c>
      <c r="J39" s="254">
        <v>41800</v>
      </c>
      <c r="K39" s="398">
        <v>0</v>
      </c>
      <c r="L39" s="398">
        <f t="shared" si="1"/>
        <v>41800</v>
      </c>
      <c r="M39" s="390" t="s">
        <v>34</v>
      </c>
      <c r="N39" s="476" t="s">
        <v>1548</v>
      </c>
      <c r="O39" s="286"/>
    </row>
    <row r="40" spans="1:15" ht="15.75" customHeight="1" x14ac:dyDescent="0.25">
      <c r="A40" s="397">
        <v>38</v>
      </c>
      <c r="B40" s="398" t="s">
        <v>866</v>
      </c>
      <c r="C40" s="398">
        <v>20</v>
      </c>
      <c r="D40" s="390" t="s">
        <v>957</v>
      </c>
      <c r="E40" s="435">
        <v>4</v>
      </c>
      <c r="F40" s="390">
        <v>1637</v>
      </c>
      <c r="G40" s="395">
        <v>7325</v>
      </c>
      <c r="H40" s="390">
        <v>7429</v>
      </c>
      <c r="I40" s="390">
        <f t="shared" si="0"/>
        <v>6548</v>
      </c>
      <c r="J40" s="252">
        <v>57800</v>
      </c>
      <c r="K40" s="398">
        <v>0</v>
      </c>
      <c r="L40" s="398">
        <f t="shared" si="1"/>
        <v>64348</v>
      </c>
      <c r="M40" s="390" t="s">
        <v>34</v>
      </c>
      <c r="N40" s="476" t="s">
        <v>1549</v>
      </c>
      <c r="O40" s="286"/>
    </row>
    <row r="41" spans="1:15" ht="15.75" customHeight="1" x14ac:dyDescent="0.25">
      <c r="A41" s="397">
        <v>39</v>
      </c>
      <c r="B41" s="398" t="s">
        <v>588</v>
      </c>
      <c r="C41" s="398">
        <v>20</v>
      </c>
      <c r="D41" s="390" t="s">
        <v>957</v>
      </c>
      <c r="E41" s="435">
        <v>3</v>
      </c>
      <c r="F41" s="390">
        <v>1378</v>
      </c>
      <c r="G41" s="395">
        <v>7326</v>
      </c>
      <c r="H41" s="390">
        <v>7430</v>
      </c>
      <c r="I41" s="390">
        <f t="shared" si="0"/>
        <v>4134</v>
      </c>
      <c r="J41" s="252">
        <v>49300</v>
      </c>
      <c r="K41" s="398">
        <v>0</v>
      </c>
      <c r="L41" s="398">
        <f t="shared" si="1"/>
        <v>53434</v>
      </c>
      <c r="M41" s="390" t="s">
        <v>819</v>
      </c>
      <c r="N41" s="476" t="s">
        <v>1550</v>
      </c>
      <c r="O41" s="391"/>
    </row>
    <row r="42" spans="1:15" ht="15.75" customHeight="1" x14ac:dyDescent="0.25">
      <c r="A42" s="397">
        <v>40</v>
      </c>
      <c r="B42" s="398" t="s">
        <v>813</v>
      </c>
      <c r="C42" s="398">
        <v>20</v>
      </c>
      <c r="D42" s="390" t="s">
        <v>957</v>
      </c>
      <c r="E42" s="435">
        <v>1</v>
      </c>
      <c r="F42" s="390">
        <v>1531</v>
      </c>
      <c r="G42" s="395">
        <v>7327</v>
      </c>
      <c r="H42" s="390">
        <v>7431</v>
      </c>
      <c r="I42" s="390">
        <f t="shared" si="0"/>
        <v>1531</v>
      </c>
      <c r="J42" s="252">
        <v>26000</v>
      </c>
      <c r="K42" s="398">
        <v>0</v>
      </c>
      <c r="L42" s="398">
        <f t="shared" si="1"/>
        <v>27531</v>
      </c>
      <c r="M42" s="390" t="s">
        <v>34</v>
      </c>
      <c r="N42" s="476" t="s">
        <v>1551</v>
      </c>
    </row>
    <row r="43" spans="1:15" ht="15.75" customHeight="1" x14ac:dyDescent="0.25">
      <c r="A43" s="399">
        <v>41</v>
      </c>
      <c r="B43" s="398" t="s">
        <v>821</v>
      </c>
      <c r="C43" s="398">
        <v>20</v>
      </c>
      <c r="D43" s="390" t="s">
        <v>957</v>
      </c>
      <c r="E43" s="417">
        <v>2</v>
      </c>
      <c r="F43" s="390">
        <v>1387</v>
      </c>
      <c r="G43" s="395">
        <v>7328</v>
      </c>
      <c r="H43" s="390">
        <v>7432</v>
      </c>
      <c r="I43" s="398">
        <f t="shared" si="0"/>
        <v>2774</v>
      </c>
      <c r="J43" s="254">
        <v>38280</v>
      </c>
      <c r="K43" s="398">
        <v>0</v>
      </c>
      <c r="L43" s="398">
        <f t="shared" si="1"/>
        <v>41054</v>
      </c>
      <c r="M43" s="390" t="s">
        <v>819</v>
      </c>
      <c r="N43" s="476" t="s">
        <v>1552</v>
      </c>
    </row>
    <row r="44" spans="1:15" ht="15.75" customHeight="1" x14ac:dyDescent="0.25">
      <c r="A44" s="399">
        <v>42</v>
      </c>
      <c r="B44" s="398" t="s">
        <v>581</v>
      </c>
      <c r="C44" s="398">
        <v>20</v>
      </c>
      <c r="D44" s="390" t="s">
        <v>957</v>
      </c>
      <c r="E44" s="417">
        <v>1.5</v>
      </c>
      <c r="F44" s="390">
        <v>1382</v>
      </c>
      <c r="G44" s="395">
        <v>7329</v>
      </c>
      <c r="H44" s="390">
        <v>7433</v>
      </c>
      <c r="I44" s="398">
        <f t="shared" si="0"/>
        <v>2073</v>
      </c>
      <c r="J44" s="254">
        <v>92000</v>
      </c>
      <c r="K44" s="398">
        <v>0</v>
      </c>
      <c r="L44" s="398">
        <f t="shared" si="1"/>
        <v>94073</v>
      </c>
      <c r="M44" s="390" t="s">
        <v>933</v>
      </c>
      <c r="N44" s="476" t="s">
        <v>1553</v>
      </c>
    </row>
    <row r="45" spans="1:15" s="391" customFormat="1" ht="15.75" customHeight="1" x14ac:dyDescent="0.25">
      <c r="A45" s="399">
        <v>43</v>
      </c>
      <c r="B45" s="398" t="s">
        <v>582</v>
      </c>
      <c r="C45" s="398">
        <v>20</v>
      </c>
      <c r="D45" s="390" t="s">
        <v>957</v>
      </c>
      <c r="E45" s="417">
        <v>0</v>
      </c>
      <c r="F45" s="390">
        <v>1413</v>
      </c>
      <c r="G45" s="395">
        <v>7330</v>
      </c>
      <c r="H45" s="390">
        <v>7434</v>
      </c>
      <c r="I45" s="398">
        <f t="shared" si="0"/>
        <v>0</v>
      </c>
      <c r="J45" s="254">
        <v>41800</v>
      </c>
      <c r="K45" s="398">
        <v>0</v>
      </c>
      <c r="L45" s="398">
        <f t="shared" si="1"/>
        <v>41800</v>
      </c>
      <c r="M45" s="390" t="s">
        <v>34</v>
      </c>
      <c r="N45" s="476" t="s">
        <v>1554</v>
      </c>
    </row>
    <row r="46" spans="1:15" s="391" customFormat="1" ht="15.75" customHeight="1" x14ac:dyDescent="0.25">
      <c r="A46" s="399">
        <v>44</v>
      </c>
      <c r="B46" s="398" t="s">
        <v>822</v>
      </c>
      <c r="C46" s="398">
        <v>20</v>
      </c>
      <c r="D46" s="390" t="s">
        <v>957</v>
      </c>
      <c r="E46" s="435">
        <v>1.75</v>
      </c>
      <c r="F46" s="390">
        <v>1353</v>
      </c>
      <c r="G46" s="395">
        <v>7331</v>
      </c>
      <c r="H46" s="390">
        <v>7435</v>
      </c>
      <c r="I46" s="398">
        <f t="shared" si="0"/>
        <v>2367.75</v>
      </c>
      <c r="J46" s="254">
        <v>29800</v>
      </c>
      <c r="K46" s="398">
        <v>0</v>
      </c>
      <c r="L46" s="398">
        <f t="shared" si="1"/>
        <v>32167.75</v>
      </c>
      <c r="M46" s="390" t="s">
        <v>819</v>
      </c>
      <c r="N46" s="476" t="s">
        <v>1554</v>
      </c>
    </row>
    <row r="47" spans="1:15" s="391" customFormat="1" ht="15.75" customHeight="1" x14ac:dyDescent="0.25">
      <c r="A47" s="399">
        <v>45</v>
      </c>
      <c r="B47" s="398" t="s">
        <v>813</v>
      </c>
      <c r="C47" s="398">
        <v>20</v>
      </c>
      <c r="D47" s="390" t="s">
        <v>958</v>
      </c>
      <c r="E47" s="435">
        <v>1</v>
      </c>
      <c r="F47" s="390">
        <v>1361</v>
      </c>
      <c r="G47" s="395">
        <v>7332</v>
      </c>
      <c r="H47" s="398">
        <v>7436</v>
      </c>
      <c r="I47" s="398">
        <f t="shared" si="0"/>
        <v>1361</v>
      </c>
      <c r="J47" s="252">
        <v>26700</v>
      </c>
      <c r="K47" s="398">
        <v>0</v>
      </c>
      <c r="L47" s="390">
        <f t="shared" si="1"/>
        <v>28061</v>
      </c>
      <c r="M47" s="390" t="s">
        <v>819</v>
      </c>
      <c r="N47" s="476" t="s">
        <v>1555</v>
      </c>
    </row>
    <row r="48" spans="1:15" s="391" customFormat="1" ht="15.75" customHeight="1" x14ac:dyDescent="0.25">
      <c r="A48" s="399">
        <v>46</v>
      </c>
      <c r="B48" s="398" t="s">
        <v>592</v>
      </c>
      <c r="C48" s="398">
        <v>20</v>
      </c>
      <c r="D48" s="390" t="s">
        <v>958</v>
      </c>
      <c r="E48" s="435">
        <v>1</v>
      </c>
      <c r="F48" s="390">
        <v>1325</v>
      </c>
      <c r="G48" s="395">
        <v>7333</v>
      </c>
      <c r="H48" s="398">
        <v>7437</v>
      </c>
      <c r="I48" s="398">
        <f t="shared" si="0"/>
        <v>1325</v>
      </c>
      <c r="J48" s="252">
        <v>29880</v>
      </c>
      <c r="K48" s="398">
        <v>0</v>
      </c>
      <c r="L48" s="390">
        <f t="shared" si="1"/>
        <v>31205</v>
      </c>
      <c r="M48" s="293" t="s">
        <v>34</v>
      </c>
      <c r="N48" s="476" t="s">
        <v>1556</v>
      </c>
    </row>
    <row r="49" spans="1:14" s="391" customFormat="1" ht="15.75" customHeight="1" x14ac:dyDescent="0.25">
      <c r="A49" s="399">
        <v>47</v>
      </c>
      <c r="B49" s="398" t="s">
        <v>580</v>
      </c>
      <c r="C49" s="398">
        <v>20</v>
      </c>
      <c r="D49" s="390" t="s">
        <v>958</v>
      </c>
      <c r="E49" s="435">
        <v>1</v>
      </c>
      <c r="F49" s="390">
        <v>1350</v>
      </c>
      <c r="G49" s="395">
        <v>7334</v>
      </c>
      <c r="H49" s="398">
        <v>7438</v>
      </c>
      <c r="I49" s="398">
        <f t="shared" si="0"/>
        <v>1350</v>
      </c>
      <c r="J49" s="252">
        <v>39000</v>
      </c>
      <c r="K49" s="398">
        <v>0</v>
      </c>
      <c r="L49" s="390">
        <f t="shared" si="1"/>
        <v>40350</v>
      </c>
      <c r="M49" s="390" t="s">
        <v>819</v>
      </c>
      <c r="N49" s="476" t="s">
        <v>1557</v>
      </c>
    </row>
    <row r="50" spans="1:14" s="391" customFormat="1" ht="15.75" customHeight="1" x14ac:dyDescent="0.25">
      <c r="A50" s="399">
        <v>48</v>
      </c>
      <c r="B50" s="398" t="s">
        <v>579</v>
      </c>
      <c r="C50" s="398">
        <v>20</v>
      </c>
      <c r="D50" s="390" t="s">
        <v>959</v>
      </c>
      <c r="E50" s="435">
        <v>1</v>
      </c>
      <c r="F50" s="390">
        <v>1325</v>
      </c>
      <c r="G50" s="395">
        <v>7335</v>
      </c>
      <c r="H50" s="390">
        <v>7439</v>
      </c>
      <c r="I50" s="390">
        <f t="shared" si="0"/>
        <v>1325</v>
      </c>
      <c r="J50" s="252">
        <v>48400</v>
      </c>
      <c r="K50" s="390">
        <v>0</v>
      </c>
      <c r="L50" s="390">
        <f t="shared" si="1"/>
        <v>49725</v>
      </c>
      <c r="M50" s="390" t="s">
        <v>819</v>
      </c>
      <c r="N50" s="476" t="s">
        <v>1558</v>
      </c>
    </row>
    <row r="51" spans="1:14" s="391" customFormat="1" ht="15.75" customHeight="1" x14ac:dyDescent="0.25">
      <c r="A51" s="399">
        <v>49</v>
      </c>
      <c r="B51" s="398" t="s">
        <v>579</v>
      </c>
      <c r="C51" s="398">
        <v>20</v>
      </c>
      <c r="D51" s="390" t="s">
        <v>959</v>
      </c>
      <c r="E51" s="435">
        <v>1</v>
      </c>
      <c r="F51" s="390">
        <v>1357</v>
      </c>
      <c r="G51" s="395">
        <v>7336</v>
      </c>
      <c r="H51" s="390">
        <v>7440</v>
      </c>
      <c r="I51" s="390">
        <f t="shared" si="0"/>
        <v>1357</v>
      </c>
      <c r="J51" s="252">
        <v>48400</v>
      </c>
      <c r="K51" s="390">
        <v>0</v>
      </c>
      <c r="L51" s="390">
        <f t="shared" si="1"/>
        <v>49757</v>
      </c>
      <c r="M51" s="390" t="s">
        <v>34</v>
      </c>
      <c r="N51" s="476" t="s">
        <v>1559</v>
      </c>
    </row>
    <row r="52" spans="1:14" s="391" customFormat="1" ht="15.75" customHeight="1" x14ac:dyDescent="0.25">
      <c r="A52" s="399">
        <v>50</v>
      </c>
      <c r="B52" s="398" t="s">
        <v>588</v>
      </c>
      <c r="C52" s="390">
        <v>24</v>
      </c>
      <c r="D52" s="390" t="s">
        <v>959</v>
      </c>
      <c r="E52" s="435">
        <v>3</v>
      </c>
      <c r="F52" s="390">
        <v>1607</v>
      </c>
      <c r="G52" s="395">
        <v>7337</v>
      </c>
      <c r="H52" s="390">
        <v>7441</v>
      </c>
      <c r="I52" s="390">
        <f t="shared" si="0"/>
        <v>4821</v>
      </c>
      <c r="J52" s="252">
        <v>59160</v>
      </c>
      <c r="K52" s="390">
        <v>0</v>
      </c>
      <c r="L52" s="390">
        <f t="shared" si="1"/>
        <v>63981</v>
      </c>
      <c r="M52" s="390" t="s">
        <v>34</v>
      </c>
      <c r="N52" s="476" t="s">
        <v>1560</v>
      </c>
    </row>
    <row r="53" spans="1:14" s="391" customFormat="1" ht="15.75" customHeight="1" x14ac:dyDescent="0.25">
      <c r="A53" s="399">
        <v>51</v>
      </c>
      <c r="B53" s="398" t="s">
        <v>833</v>
      </c>
      <c r="C53" s="390">
        <v>20</v>
      </c>
      <c r="D53" s="390" t="s">
        <v>959</v>
      </c>
      <c r="E53" s="435">
        <v>1.7</v>
      </c>
      <c r="F53" s="390">
        <v>1358</v>
      </c>
      <c r="G53" s="395">
        <v>7338</v>
      </c>
      <c r="H53" s="390">
        <v>7442</v>
      </c>
      <c r="I53" s="390">
        <f t="shared" si="0"/>
        <v>2308.6</v>
      </c>
      <c r="J53" s="252">
        <v>51400</v>
      </c>
      <c r="K53" s="390">
        <v>0</v>
      </c>
      <c r="L53" s="390">
        <f t="shared" si="1"/>
        <v>53708.6</v>
      </c>
      <c r="M53" s="390" t="s">
        <v>819</v>
      </c>
      <c r="N53" s="476" t="s">
        <v>1561</v>
      </c>
    </row>
    <row r="54" spans="1:14" s="391" customFormat="1" ht="15.75" customHeight="1" x14ac:dyDescent="0.25">
      <c r="A54" s="399">
        <v>52</v>
      </c>
      <c r="B54" s="398" t="s">
        <v>589</v>
      </c>
      <c r="C54" s="390">
        <v>9</v>
      </c>
      <c r="D54" s="390" t="s">
        <v>959</v>
      </c>
      <c r="E54" s="435">
        <v>1</v>
      </c>
      <c r="F54" s="390">
        <v>592</v>
      </c>
      <c r="G54" s="395">
        <v>7339</v>
      </c>
      <c r="H54" s="390">
        <v>7443</v>
      </c>
      <c r="I54" s="390">
        <f t="shared" si="0"/>
        <v>592</v>
      </c>
      <c r="J54" s="252">
        <v>9200</v>
      </c>
      <c r="K54" s="390">
        <v>0</v>
      </c>
      <c r="L54" s="390">
        <f t="shared" si="1"/>
        <v>9792</v>
      </c>
      <c r="M54" s="390" t="s">
        <v>819</v>
      </c>
      <c r="N54" s="476" t="s">
        <v>1562</v>
      </c>
    </row>
    <row r="55" spans="1:14" s="391" customFormat="1" ht="15.75" customHeight="1" x14ac:dyDescent="0.25">
      <c r="A55" s="399">
        <v>53</v>
      </c>
      <c r="B55" s="398" t="s">
        <v>590</v>
      </c>
      <c r="C55" s="390">
        <v>20</v>
      </c>
      <c r="D55" s="390" t="s">
        <v>959</v>
      </c>
      <c r="E55" s="435">
        <v>4</v>
      </c>
      <c r="F55" s="390">
        <v>1391</v>
      </c>
      <c r="G55" s="395">
        <v>7340</v>
      </c>
      <c r="H55" s="390">
        <v>7444</v>
      </c>
      <c r="I55" s="390">
        <f t="shared" si="0"/>
        <v>5564</v>
      </c>
      <c r="J55" s="252">
        <v>66720</v>
      </c>
      <c r="K55" s="390">
        <v>0</v>
      </c>
      <c r="L55" s="390">
        <f t="shared" si="1"/>
        <v>72284</v>
      </c>
      <c r="M55" s="390" t="s">
        <v>819</v>
      </c>
      <c r="N55" s="476" t="s">
        <v>1563</v>
      </c>
    </row>
    <row r="56" spans="1:14" s="391" customFormat="1" ht="15.75" customHeight="1" x14ac:dyDescent="0.25">
      <c r="A56" s="399">
        <v>54</v>
      </c>
      <c r="B56" s="398" t="s">
        <v>583</v>
      </c>
      <c r="C56" s="390">
        <v>20</v>
      </c>
      <c r="D56" s="390" t="s">
        <v>960</v>
      </c>
      <c r="E56" s="435">
        <v>7.96</v>
      </c>
      <c r="F56" s="390">
        <v>1324</v>
      </c>
      <c r="G56" s="395">
        <v>7341</v>
      </c>
      <c r="H56" s="390">
        <v>7445</v>
      </c>
      <c r="I56" s="390">
        <f t="shared" si="0"/>
        <v>10539.039999999999</v>
      </c>
      <c r="J56" s="252">
        <v>103200</v>
      </c>
      <c r="K56" s="390">
        <v>0</v>
      </c>
      <c r="L56" s="390">
        <f t="shared" si="1"/>
        <v>113739.04</v>
      </c>
      <c r="M56" s="390" t="s">
        <v>34</v>
      </c>
      <c r="N56" s="476" t="s">
        <v>1564</v>
      </c>
    </row>
    <row r="57" spans="1:14" s="391" customFormat="1" ht="15.75" customHeight="1" x14ac:dyDescent="0.25">
      <c r="A57" s="399">
        <v>55</v>
      </c>
      <c r="B57" s="398" t="s">
        <v>581</v>
      </c>
      <c r="C57" s="390">
        <v>20</v>
      </c>
      <c r="D57" s="390" t="s">
        <v>960</v>
      </c>
      <c r="E57" s="435">
        <v>1.5</v>
      </c>
      <c r="F57" s="390">
        <v>1360</v>
      </c>
      <c r="G57" s="395">
        <v>7342</v>
      </c>
      <c r="H57" s="390">
        <v>7446</v>
      </c>
      <c r="I57" s="390">
        <f t="shared" si="0"/>
        <v>2040</v>
      </c>
      <c r="J57" s="252">
        <v>94000</v>
      </c>
      <c r="K57" s="390">
        <v>0</v>
      </c>
      <c r="L57" s="390">
        <f t="shared" si="1"/>
        <v>96040</v>
      </c>
      <c r="M57" s="390" t="s">
        <v>933</v>
      </c>
      <c r="N57" s="476" t="s">
        <v>1565</v>
      </c>
    </row>
    <row r="58" spans="1:14" s="391" customFormat="1" ht="15.75" customHeight="1" x14ac:dyDescent="0.25">
      <c r="A58" s="399">
        <v>56</v>
      </c>
      <c r="B58" s="398" t="s">
        <v>582</v>
      </c>
      <c r="C58" s="390">
        <v>20</v>
      </c>
      <c r="D58" s="390" t="s">
        <v>960</v>
      </c>
      <c r="E58" s="435">
        <v>0</v>
      </c>
      <c r="F58" s="390">
        <v>1355</v>
      </c>
      <c r="G58" s="395">
        <v>7343</v>
      </c>
      <c r="H58" s="390">
        <v>7447</v>
      </c>
      <c r="I58" s="390">
        <f t="shared" si="0"/>
        <v>0</v>
      </c>
      <c r="J58" s="252">
        <v>41800</v>
      </c>
      <c r="K58" s="390">
        <v>0</v>
      </c>
      <c r="L58" s="390">
        <f t="shared" si="1"/>
        <v>41800</v>
      </c>
      <c r="M58" s="390" t="s">
        <v>34</v>
      </c>
      <c r="N58" s="476" t="s">
        <v>1566</v>
      </c>
    </row>
    <row r="59" spans="1:14" s="391" customFormat="1" ht="15.75" customHeight="1" x14ac:dyDescent="0.25">
      <c r="A59" s="400">
        <v>57</v>
      </c>
      <c r="B59" s="398" t="s">
        <v>849</v>
      </c>
      <c r="C59" s="390">
        <v>15</v>
      </c>
      <c r="D59" s="390" t="s">
        <v>960</v>
      </c>
      <c r="E59" s="435">
        <v>1</v>
      </c>
      <c r="F59" s="390">
        <v>1120</v>
      </c>
      <c r="G59" s="395">
        <v>7344</v>
      </c>
      <c r="H59" s="390">
        <v>7448</v>
      </c>
      <c r="I59" s="390">
        <f t="shared" si="0"/>
        <v>1120</v>
      </c>
      <c r="J59" s="252">
        <v>56550</v>
      </c>
      <c r="K59" s="390">
        <v>0</v>
      </c>
      <c r="L59" s="390">
        <f t="shared" si="1"/>
        <v>57670</v>
      </c>
      <c r="M59" s="390" t="s">
        <v>34</v>
      </c>
      <c r="N59" s="476" t="s">
        <v>1567</v>
      </c>
    </row>
    <row r="60" spans="1:14" s="391" customFormat="1" ht="15.75" customHeight="1" x14ac:dyDescent="0.25">
      <c r="A60" s="400">
        <v>58</v>
      </c>
      <c r="B60" s="398" t="s">
        <v>583</v>
      </c>
      <c r="C60" s="390">
        <v>20</v>
      </c>
      <c r="D60" s="390" t="s">
        <v>961</v>
      </c>
      <c r="E60" s="435">
        <v>7.96</v>
      </c>
      <c r="F60" s="390">
        <v>1467</v>
      </c>
      <c r="G60" s="395">
        <v>7345</v>
      </c>
      <c r="H60" s="390">
        <v>7449</v>
      </c>
      <c r="I60" s="390">
        <f t="shared" si="0"/>
        <v>11677.32</v>
      </c>
      <c r="J60" s="252">
        <v>103200</v>
      </c>
      <c r="K60" s="390">
        <v>0</v>
      </c>
      <c r="L60" s="390">
        <f t="shared" si="1"/>
        <v>114877.32</v>
      </c>
      <c r="M60" s="390" t="s">
        <v>819</v>
      </c>
      <c r="N60" s="476" t="s">
        <v>1568</v>
      </c>
    </row>
    <row r="61" spans="1:14" s="391" customFormat="1" ht="15.75" customHeight="1" x14ac:dyDescent="0.25">
      <c r="A61" s="400">
        <v>59</v>
      </c>
      <c r="B61" s="398" t="s">
        <v>582</v>
      </c>
      <c r="C61" s="390">
        <v>20</v>
      </c>
      <c r="D61" s="390" t="s">
        <v>961</v>
      </c>
      <c r="E61" s="435">
        <v>0</v>
      </c>
      <c r="F61" s="390">
        <v>1520</v>
      </c>
      <c r="G61" s="395">
        <v>7346</v>
      </c>
      <c r="H61" s="390">
        <v>7450</v>
      </c>
      <c r="I61" s="390">
        <f t="shared" si="0"/>
        <v>0</v>
      </c>
      <c r="J61" s="252">
        <v>41800</v>
      </c>
      <c r="K61" s="390">
        <v>0</v>
      </c>
      <c r="L61" s="390">
        <f t="shared" si="1"/>
        <v>41800</v>
      </c>
      <c r="M61" s="390" t="s">
        <v>34</v>
      </c>
      <c r="N61" s="476" t="s">
        <v>1569</v>
      </c>
    </row>
    <row r="62" spans="1:14" s="391" customFormat="1" ht="15.75" customHeight="1" x14ac:dyDescent="0.25">
      <c r="A62" s="400">
        <v>60</v>
      </c>
      <c r="B62" s="398" t="s">
        <v>813</v>
      </c>
      <c r="C62" s="390">
        <v>20</v>
      </c>
      <c r="D62" s="390" t="s">
        <v>961</v>
      </c>
      <c r="E62" s="435">
        <v>1</v>
      </c>
      <c r="F62" s="390">
        <v>1324</v>
      </c>
      <c r="G62" s="395">
        <v>7347</v>
      </c>
      <c r="H62" s="390">
        <v>7451</v>
      </c>
      <c r="I62" s="390">
        <f t="shared" si="0"/>
        <v>1324</v>
      </c>
      <c r="J62" s="252">
        <v>26000</v>
      </c>
      <c r="K62" s="390">
        <v>0</v>
      </c>
      <c r="L62" s="390">
        <f t="shared" si="1"/>
        <v>27324</v>
      </c>
      <c r="M62" s="390" t="s">
        <v>34</v>
      </c>
      <c r="N62" s="476" t="s">
        <v>1570</v>
      </c>
    </row>
    <row r="63" spans="1:14" s="391" customFormat="1" ht="15.75" customHeight="1" x14ac:dyDescent="0.25">
      <c r="A63" s="400">
        <v>61</v>
      </c>
      <c r="B63" s="398" t="s">
        <v>584</v>
      </c>
      <c r="C63" s="390">
        <v>15</v>
      </c>
      <c r="D63" s="390" t="s">
        <v>961</v>
      </c>
      <c r="E63" s="435">
        <v>2</v>
      </c>
      <c r="F63" s="390">
        <v>995</v>
      </c>
      <c r="G63" s="395">
        <v>7348</v>
      </c>
      <c r="H63" s="390">
        <v>7452</v>
      </c>
      <c r="I63" s="390">
        <f t="shared" si="0"/>
        <v>1990</v>
      </c>
      <c r="J63" s="252">
        <v>15500</v>
      </c>
      <c r="K63" s="390">
        <v>0</v>
      </c>
      <c r="L63" s="390">
        <f t="shared" si="1"/>
        <v>17490</v>
      </c>
      <c r="M63" s="390" t="s">
        <v>34</v>
      </c>
      <c r="N63" s="476" t="s">
        <v>1571</v>
      </c>
    </row>
    <row r="64" spans="1:14" s="391" customFormat="1" ht="15.75" customHeight="1" x14ac:dyDescent="0.25">
      <c r="A64" s="401">
        <v>62</v>
      </c>
      <c r="B64" s="410" t="s">
        <v>581</v>
      </c>
      <c r="C64" s="402">
        <v>20</v>
      </c>
      <c r="D64" s="402" t="s">
        <v>962</v>
      </c>
      <c r="E64" s="340">
        <v>1.5</v>
      </c>
      <c r="F64" s="390">
        <v>1360</v>
      </c>
      <c r="G64" s="395">
        <v>7350</v>
      </c>
      <c r="H64" s="390">
        <v>7453</v>
      </c>
      <c r="I64" s="390">
        <f t="shared" si="0"/>
        <v>2040</v>
      </c>
      <c r="J64" s="252">
        <v>94000</v>
      </c>
      <c r="K64" s="390">
        <v>0</v>
      </c>
      <c r="L64" s="398">
        <f>I64+J64+K64</f>
        <v>96040</v>
      </c>
      <c r="M64" s="390" t="s">
        <v>901</v>
      </c>
      <c r="N64" s="476" t="s">
        <v>1572</v>
      </c>
    </row>
    <row r="65" spans="1:14" s="391" customFormat="1" ht="15.75" customHeight="1" x14ac:dyDescent="0.25">
      <c r="A65" s="400">
        <v>63</v>
      </c>
      <c r="B65" s="398" t="s">
        <v>582</v>
      </c>
      <c r="C65" s="390">
        <v>20</v>
      </c>
      <c r="D65" s="390" t="s">
        <v>962</v>
      </c>
      <c r="E65" s="435">
        <v>0</v>
      </c>
      <c r="F65" s="390">
        <v>1375</v>
      </c>
      <c r="G65" s="395">
        <v>7351</v>
      </c>
      <c r="H65" s="390">
        <v>7454</v>
      </c>
      <c r="I65" s="390">
        <f t="shared" si="0"/>
        <v>0</v>
      </c>
      <c r="J65" s="252">
        <v>41800</v>
      </c>
      <c r="K65" s="390">
        <v>0</v>
      </c>
      <c r="L65" s="398">
        <f t="shared" ref="L65:L113" si="2">I65+J65+K65</f>
        <v>41800</v>
      </c>
      <c r="M65" s="390" t="s">
        <v>34</v>
      </c>
      <c r="N65" s="476" t="s">
        <v>1573</v>
      </c>
    </row>
    <row r="66" spans="1:14" ht="15.75" customHeight="1" x14ac:dyDescent="0.25">
      <c r="A66" s="400">
        <v>64</v>
      </c>
      <c r="B66" s="398" t="s">
        <v>579</v>
      </c>
      <c r="C66" s="390">
        <v>20</v>
      </c>
      <c r="D66" s="390" t="s">
        <v>962</v>
      </c>
      <c r="E66" s="435">
        <v>1</v>
      </c>
      <c r="F66" s="390">
        <v>1643</v>
      </c>
      <c r="G66" s="395">
        <v>7352</v>
      </c>
      <c r="H66" s="390">
        <v>7455</v>
      </c>
      <c r="I66" s="390">
        <f t="shared" si="0"/>
        <v>1643</v>
      </c>
      <c r="J66" s="252">
        <v>48400</v>
      </c>
      <c r="K66" s="390">
        <v>0</v>
      </c>
      <c r="L66" s="398">
        <f t="shared" si="2"/>
        <v>50043</v>
      </c>
      <c r="M66" s="390" t="s">
        <v>34</v>
      </c>
      <c r="N66" s="476" t="s">
        <v>1574</v>
      </c>
    </row>
    <row r="67" spans="1:14" ht="15.75" customHeight="1" x14ac:dyDescent="0.25">
      <c r="A67" s="400">
        <v>65</v>
      </c>
      <c r="B67" s="398" t="s">
        <v>590</v>
      </c>
      <c r="C67" s="390">
        <v>20</v>
      </c>
      <c r="D67" s="390" t="s">
        <v>962</v>
      </c>
      <c r="E67" s="435">
        <v>4</v>
      </c>
      <c r="F67" s="390">
        <v>1612</v>
      </c>
      <c r="G67" s="395">
        <v>7353</v>
      </c>
      <c r="H67" s="390">
        <v>7456</v>
      </c>
      <c r="I67" s="390">
        <f t="shared" si="0"/>
        <v>6448</v>
      </c>
      <c r="J67" s="252">
        <v>66700</v>
      </c>
      <c r="K67" s="390">
        <v>0</v>
      </c>
      <c r="L67" s="398">
        <f t="shared" si="2"/>
        <v>73148</v>
      </c>
      <c r="M67" s="390" t="s">
        <v>34</v>
      </c>
      <c r="N67" s="476" t="s">
        <v>1575</v>
      </c>
    </row>
    <row r="68" spans="1:14" ht="15.75" customHeight="1" x14ac:dyDescent="0.25">
      <c r="A68" s="400">
        <v>66</v>
      </c>
      <c r="B68" s="398" t="s">
        <v>580</v>
      </c>
      <c r="C68" s="390">
        <v>20</v>
      </c>
      <c r="D68" s="390" t="s">
        <v>962</v>
      </c>
      <c r="E68" s="435">
        <v>1</v>
      </c>
      <c r="F68" s="390">
        <v>1322</v>
      </c>
      <c r="G68" s="395">
        <v>7354</v>
      </c>
      <c r="H68" s="390">
        <v>7457</v>
      </c>
      <c r="I68" s="390">
        <f t="shared" si="0"/>
        <v>1322</v>
      </c>
      <c r="J68" s="252">
        <v>39000</v>
      </c>
      <c r="K68" s="390">
        <v>0</v>
      </c>
      <c r="L68" s="398">
        <f t="shared" si="2"/>
        <v>40322</v>
      </c>
      <c r="M68" s="390" t="s">
        <v>819</v>
      </c>
      <c r="N68" s="476" t="s">
        <v>1576</v>
      </c>
    </row>
    <row r="69" spans="1:14" ht="15.75" customHeight="1" x14ac:dyDescent="0.25">
      <c r="A69" s="400">
        <v>67</v>
      </c>
      <c r="B69" s="398" t="s">
        <v>592</v>
      </c>
      <c r="C69" s="390">
        <v>20</v>
      </c>
      <c r="D69" s="390" t="s">
        <v>962</v>
      </c>
      <c r="E69" s="435">
        <v>1</v>
      </c>
      <c r="F69" s="390">
        <v>1321</v>
      </c>
      <c r="G69" s="395">
        <v>7355</v>
      </c>
      <c r="H69" s="390">
        <v>7458</v>
      </c>
      <c r="I69" s="390">
        <f t="shared" si="0"/>
        <v>1321</v>
      </c>
      <c r="J69" s="252">
        <v>29880</v>
      </c>
      <c r="K69" s="390">
        <v>0</v>
      </c>
      <c r="L69" s="398">
        <f t="shared" si="2"/>
        <v>31201</v>
      </c>
      <c r="M69" s="390" t="s">
        <v>819</v>
      </c>
      <c r="N69" s="476" t="s">
        <v>1577</v>
      </c>
    </row>
    <row r="70" spans="1:14" s="391" customFormat="1" ht="15.75" customHeight="1" x14ac:dyDescent="0.25">
      <c r="A70" s="400">
        <v>68</v>
      </c>
      <c r="B70" s="398" t="s">
        <v>587</v>
      </c>
      <c r="C70" s="390">
        <v>20</v>
      </c>
      <c r="D70" s="390" t="s">
        <v>962</v>
      </c>
      <c r="E70" s="435">
        <v>2</v>
      </c>
      <c r="F70" s="390">
        <v>971</v>
      </c>
      <c r="G70" s="395">
        <v>7356</v>
      </c>
      <c r="H70" s="390">
        <v>7460</v>
      </c>
      <c r="I70" s="390">
        <f t="shared" si="0"/>
        <v>1942</v>
      </c>
      <c r="J70" s="252">
        <v>20320</v>
      </c>
      <c r="K70" s="390">
        <v>0</v>
      </c>
      <c r="L70" s="398">
        <f t="shared" si="2"/>
        <v>22262</v>
      </c>
      <c r="M70" s="390" t="s">
        <v>819</v>
      </c>
      <c r="N70" s="476" t="s">
        <v>1578</v>
      </c>
    </row>
    <row r="71" spans="1:14" s="391" customFormat="1" ht="15.75" customHeight="1" x14ac:dyDescent="0.25">
      <c r="A71" s="400">
        <v>69</v>
      </c>
      <c r="B71" s="398" t="s">
        <v>588</v>
      </c>
      <c r="C71" s="390">
        <v>25</v>
      </c>
      <c r="D71" s="390" t="s">
        <v>965</v>
      </c>
      <c r="E71" s="435">
        <v>3</v>
      </c>
      <c r="F71" s="390">
        <v>1688</v>
      </c>
      <c r="G71" s="395">
        <v>7360</v>
      </c>
      <c r="H71" s="390">
        <v>7461</v>
      </c>
      <c r="I71" s="390">
        <f t="shared" si="0"/>
        <v>5064</v>
      </c>
      <c r="J71" s="252">
        <v>61625</v>
      </c>
      <c r="K71" s="390">
        <v>0</v>
      </c>
      <c r="L71" s="390">
        <f t="shared" si="2"/>
        <v>66689</v>
      </c>
      <c r="M71" s="390" t="s">
        <v>819</v>
      </c>
      <c r="N71" s="476" t="s">
        <v>1579</v>
      </c>
    </row>
    <row r="72" spans="1:14" s="391" customFormat="1" ht="15.75" customHeight="1" x14ac:dyDescent="0.25">
      <c r="A72" s="400">
        <v>70</v>
      </c>
      <c r="B72" s="398" t="s">
        <v>592</v>
      </c>
      <c r="C72" s="398">
        <v>20</v>
      </c>
      <c r="D72" s="398" t="s">
        <v>965</v>
      </c>
      <c r="E72" s="417">
        <v>1</v>
      </c>
      <c r="F72" s="398">
        <v>1359</v>
      </c>
      <c r="G72" s="395">
        <v>7380</v>
      </c>
      <c r="H72" s="398">
        <v>7462</v>
      </c>
      <c r="I72" s="398">
        <f t="shared" si="0"/>
        <v>1359</v>
      </c>
      <c r="J72" s="254">
        <v>29880</v>
      </c>
      <c r="K72" s="398">
        <v>0</v>
      </c>
      <c r="L72" s="398">
        <f t="shared" si="2"/>
        <v>31239</v>
      </c>
      <c r="M72" s="398" t="s">
        <v>34</v>
      </c>
      <c r="N72" s="476" t="s">
        <v>1580</v>
      </c>
    </row>
    <row r="73" spans="1:14" s="391" customFormat="1" ht="15.75" customHeight="1" x14ac:dyDescent="0.25">
      <c r="A73" s="400">
        <v>71</v>
      </c>
      <c r="B73" s="398" t="s">
        <v>585</v>
      </c>
      <c r="C73" s="390">
        <v>20</v>
      </c>
      <c r="D73" s="390" t="s">
        <v>965</v>
      </c>
      <c r="E73" s="435">
        <v>2.5</v>
      </c>
      <c r="F73" s="390">
        <v>1508</v>
      </c>
      <c r="G73" s="395">
        <v>7361</v>
      </c>
      <c r="H73" s="390">
        <v>7463</v>
      </c>
      <c r="I73" s="390">
        <f t="shared" si="0"/>
        <v>3770</v>
      </c>
      <c r="J73" s="252">
        <v>56800</v>
      </c>
      <c r="K73" s="390">
        <v>3000</v>
      </c>
      <c r="L73" s="390">
        <f t="shared" si="2"/>
        <v>63570</v>
      </c>
      <c r="M73" s="390" t="s">
        <v>34</v>
      </c>
      <c r="N73" s="476" t="s">
        <v>1581</v>
      </c>
    </row>
    <row r="74" spans="1:14" s="391" customFormat="1" ht="15.75" customHeight="1" x14ac:dyDescent="0.25">
      <c r="A74" s="400">
        <v>72</v>
      </c>
      <c r="B74" s="398" t="s">
        <v>821</v>
      </c>
      <c r="C74" s="390">
        <v>15</v>
      </c>
      <c r="D74" s="390" t="s">
        <v>965</v>
      </c>
      <c r="E74" s="435">
        <v>2</v>
      </c>
      <c r="F74" s="390">
        <v>1086</v>
      </c>
      <c r="G74" s="395">
        <v>7362</v>
      </c>
      <c r="H74" s="390">
        <v>7464</v>
      </c>
      <c r="I74" s="390">
        <f t="shared" si="0"/>
        <v>2172</v>
      </c>
      <c r="J74" s="252">
        <v>40000</v>
      </c>
      <c r="K74" s="390">
        <v>0</v>
      </c>
      <c r="L74" s="390">
        <f t="shared" si="2"/>
        <v>42172</v>
      </c>
      <c r="M74" s="390" t="s">
        <v>942</v>
      </c>
      <c r="N74" s="476" t="s">
        <v>1582</v>
      </c>
    </row>
    <row r="75" spans="1:14" s="391" customFormat="1" ht="15.75" customHeight="1" x14ac:dyDescent="0.25">
      <c r="A75" s="400">
        <v>73</v>
      </c>
      <c r="B75" s="398" t="s">
        <v>581</v>
      </c>
      <c r="C75" s="390">
        <v>20</v>
      </c>
      <c r="D75" s="390" t="s">
        <v>965</v>
      </c>
      <c r="E75" s="435">
        <v>1.5</v>
      </c>
      <c r="F75" s="390">
        <v>1725</v>
      </c>
      <c r="G75" s="395">
        <v>7363</v>
      </c>
      <c r="H75" s="390">
        <v>7465</v>
      </c>
      <c r="I75" s="390">
        <f t="shared" si="0"/>
        <v>2587.5</v>
      </c>
      <c r="J75" s="252">
        <v>92000</v>
      </c>
      <c r="K75" s="390">
        <v>0</v>
      </c>
      <c r="L75" s="390">
        <f t="shared" si="2"/>
        <v>94587.5</v>
      </c>
      <c r="M75" s="390" t="s">
        <v>933</v>
      </c>
      <c r="N75" s="476" t="s">
        <v>1583</v>
      </c>
    </row>
    <row r="76" spans="1:14" s="391" customFormat="1" ht="15.75" customHeight="1" x14ac:dyDescent="0.25">
      <c r="A76" s="400">
        <v>74</v>
      </c>
      <c r="B76" s="398" t="s">
        <v>581</v>
      </c>
      <c r="C76" s="390">
        <v>20</v>
      </c>
      <c r="D76" s="390" t="s">
        <v>965</v>
      </c>
      <c r="E76" s="435">
        <v>1.5</v>
      </c>
      <c r="F76" s="390">
        <v>1507</v>
      </c>
      <c r="G76" s="395">
        <v>7364</v>
      </c>
      <c r="H76" s="390">
        <v>7466</v>
      </c>
      <c r="I76" s="390">
        <f t="shared" si="0"/>
        <v>2260.5</v>
      </c>
      <c r="J76" s="252">
        <v>92000</v>
      </c>
      <c r="K76" s="390">
        <v>0</v>
      </c>
      <c r="L76" s="411">
        <f t="shared" si="2"/>
        <v>94260.5</v>
      </c>
      <c r="M76" s="390" t="s">
        <v>933</v>
      </c>
      <c r="N76" s="476" t="s">
        <v>1584</v>
      </c>
    </row>
    <row r="77" spans="1:14" s="391" customFormat="1" ht="15.75" customHeight="1" x14ac:dyDescent="0.25">
      <c r="A77" s="400">
        <v>75</v>
      </c>
      <c r="B77" s="398" t="s">
        <v>580</v>
      </c>
      <c r="C77" s="390">
        <v>20</v>
      </c>
      <c r="D77" s="390" t="s">
        <v>966</v>
      </c>
      <c r="E77" s="435">
        <v>1</v>
      </c>
      <c r="F77" s="390">
        <v>1376</v>
      </c>
      <c r="G77" s="395">
        <v>7365</v>
      </c>
      <c r="H77" s="390">
        <v>7467</v>
      </c>
      <c r="I77" s="390">
        <f t="shared" si="0"/>
        <v>1376</v>
      </c>
      <c r="J77" s="252">
        <v>39000</v>
      </c>
      <c r="K77" s="390">
        <v>0</v>
      </c>
      <c r="L77" s="390">
        <f t="shared" si="2"/>
        <v>40376</v>
      </c>
      <c r="M77" s="390" t="s">
        <v>819</v>
      </c>
      <c r="N77" s="476" t="s">
        <v>1585</v>
      </c>
    </row>
    <row r="78" spans="1:14" s="391" customFormat="1" ht="15.75" customHeight="1" x14ac:dyDescent="0.25">
      <c r="A78" s="400">
        <v>76</v>
      </c>
      <c r="B78" s="398" t="s">
        <v>579</v>
      </c>
      <c r="C78" s="390">
        <v>20</v>
      </c>
      <c r="D78" s="390" t="s">
        <v>966</v>
      </c>
      <c r="E78" s="435">
        <v>1</v>
      </c>
      <c r="F78" s="390">
        <v>1695</v>
      </c>
      <c r="G78" s="395">
        <v>7366</v>
      </c>
      <c r="H78" s="390">
        <v>7468</v>
      </c>
      <c r="I78" s="390">
        <f t="shared" si="0"/>
        <v>1695</v>
      </c>
      <c r="J78" s="252">
        <v>48400</v>
      </c>
      <c r="K78" s="390">
        <v>0</v>
      </c>
      <c r="L78" s="390">
        <f t="shared" si="2"/>
        <v>50095</v>
      </c>
      <c r="M78" s="390" t="s">
        <v>34</v>
      </c>
      <c r="N78" s="476" t="s">
        <v>1586</v>
      </c>
    </row>
    <row r="79" spans="1:14" s="391" customFormat="1" ht="15.75" customHeight="1" x14ac:dyDescent="0.25">
      <c r="A79" s="400">
        <v>77</v>
      </c>
      <c r="B79" s="398" t="s">
        <v>833</v>
      </c>
      <c r="C79" s="390">
        <v>20</v>
      </c>
      <c r="D79" s="390" t="s">
        <v>966</v>
      </c>
      <c r="E79" s="435">
        <v>1.7</v>
      </c>
      <c r="F79" s="390">
        <v>1400</v>
      </c>
      <c r="G79" s="395">
        <v>7367</v>
      </c>
      <c r="H79" s="390">
        <v>7469</v>
      </c>
      <c r="I79" s="390">
        <f t="shared" si="0"/>
        <v>2380</v>
      </c>
      <c r="J79" s="252">
        <v>51400</v>
      </c>
      <c r="K79" s="390">
        <v>0</v>
      </c>
      <c r="L79" s="390">
        <f t="shared" si="2"/>
        <v>53780</v>
      </c>
      <c r="M79" s="390" t="s">
        <v>34</v>
      </c>
      <c r="N79" s="476" t="s">
        <v>1587</v>
      </c>
    </row>
    <row r="80" spans="1:14" s="391" customFormat="1" ht="15.75" customHeight="1" x14ac:dyDescent="0.25">
      <c r="A80" s="400">
        <v>78</v>
      </c>
      <c r="B80" s="398" t="s">
        <v>579</v>
      </c>
      <c r="C80" s="390">
        <v>20</v>
      </c>
      <c r="D80" s="390" t="s">
        <v>963</v>
      </c>
      <c r="E80" s="435">
        <v>1</v>
      </c>
      <c r="F80" s="390">
        <v>1616</v>
      </c>
      <c r="G80" s="395">
        <v>7368</v>
      </c>
      <c r="H80" s="390">
        <v>7470</v>
      </c>
      <c r="I80" s="390">
        <f t="shared" si="0"/>
        <v>1616</v>
      </c>
      <c r="J80" s="252">
        <v>48400</v>
      </c>
      <c r="K80" s="390">
        <v>0</v>
      </c>
      <c r="L80" s="390">
        <f t="shared" si="2"/>
        <v>50016</v>
      </c>
      <c r="M80" s="390" t="s">
        <v>819</v>
      </c>
      <c r="N80" s="476" t="s">
        <v>1588</v>
      </c>
    </row>
    <row r="81" spans="1:14" s="391" customFormat="1" ht="15.75" customHeight="1" x14ac:dyDescent="0.25">
      <c r="A81" s="400">
        <v>79</v>
      </c>
      <c r="B81" s="398" t="s">
        <v>813</v>
      </c>
      <c r="C81" s="398">
        <v>20</v>
      </c>
      <c r="D81" s="398" t="s">
        <v>963</v>
      </c>
      <c r="E81" s="417">
        <v>1</v>
      </c>
      <c r="F81" s="398">
        <v>1245</v>
      </c>
      <c r="G81" s="395">
        <v>7375</v>
      </c>
      <c r="H81" s="398">
        <v>7482</v>
      </c>
      <c r="I81" s="398">
        <f t="shared" si="0"/>
        <v>1245</v>
      </c>
      <c r="J81" s="254">
        <v>26700</v>
      </c>
      <c r="K81" s="398">
        <v>0</v>
      </c>
      <c r="L81" s="398">
        <f t="shared" si="2"/>
        <v>27945</v>
      </c>
      <c r="M81" s="398" t="s">
        <v>819</v>
      </c>
      <c r="N81" s="476" t="s">
        <v>1589</v>
      </c>
    </row>
    <row r="82" spans="1:14" s="391" customFormat="1" ht="15.75" customHeight="1" x14ac:dyDescent="0.25">
      <c r="A82" s="400">
        <v>80</v>
      </c>
      <c r="B82" s="398" t="s">
        <v>589</v>
      </c>
      <c r="C82" s="398">
        <v>9</v>
      </c>
      <c r="D82" s="398" t="s">
        <v>963</v>
      </c>
      <c r="E82" s="417">
        <v>1</v>
      </c>
      <c r="F82" s="398">
        <v>557</v>
      </c>
      <c r="G82" s="395">
        <v>7369</v>
      </c>
      <c r="H82" s="398">
        <v>7472</v>
      </c>
      <c r="I82" s="398">
        <f t="shared" si="0"/>
        <v>557</v>
      </c>
      <c r="J82" s="254">
        <v>9200</v>
      </c>
      <c r="K82" s="398">
        <v>0</v>
      </c>
      <c r="L82" s="398">
        <f t="shared" si="2"/>
        <v>9757</v>
      </c>
      <c r="M82" s="398" t="s">
        <v>819</v>
      </c>
      <c r="N82" s="476" t="s">
        <v>1590</v>
      </c>
    </row>
    <row r="83" spans="1:14" s="391" customFormat="1" ht="15.75" customHeight="1" x14ac:dyDescent="0.25">
      <c r="A83" s="400">
        <v>81</v>
      </c>
      <c r="B83" s="398" t="s">
        <v>813</v>
      </c>
      <c r="C83" s="398">
        <v>20</v>
      </c>
      <c r="D83" s="398" t="s">
        <v>963</v>
      </c>
      <c r="E83" s="417">
        <v>1</v>
      </c>
      <c r="F83" s="398">
        <v>1365</v>
      </c>
      <c r="G83" s="395">
        <v>7376</v>
      </c>
      <c r="H83" s="398">
        <v>7483</v>
      </c>
      <c r="I83" s="398">
        <f t="shared" si="0"/>
        <v>1365</v>
      </c>
      <c r="J83" s="254">
        <v>26000</v>
      </c>
      <c r="K83" s="398">
        <v>0</v>
      </c>
      <c r="L83" s="398">
        <f t="shared" si="2"/>
        <v>27365</v>
      </c>
      <c r="M83" s="398" t="s">
        <v>34</v>
      </c>
      <c r="N83" s="476" t="s">
        <v>1591</v>
      </c>
    </row>
    <row r="84" spans="1:14" s="391" customFormat="1" ht="15.75" customHeight="1" x14ac:dyDescent="0.25">
      <c r="A84" s="400">
        <v>82</v>
      </c>
      <c r="B84" s="398" t="s">
        <v>584</v>
      </c>
      <c r="C84" s="398">
        <v>15</v>
      </c>
      <c r="D84" s="398" t="s">
        <v>963</v>
      </c>
      <c r="E84" s="417">
        <v>2</v>
      </c>
      <c r="F84" s="398">
        <v>933</v>
      </c>
      <c r="G84" s="395">
        <v>7370</v>
      </c>
      <c r="H84" s="398">
        <v>7474</v>
      </c>
      <c r="I84" s="398">
        <f t="shared" si="0"/>
        <v>1866</v>
      </c>
      <c r="J84" s="254">
        <v>15500</v>
      </c>
      <c r="K84" s="398">
        <v>0</v>
      </c>
      <c r="L84" s="398">
        <f t="shared" si="2"/>
        <v>17366</v>
      </c>
      <c r="M84" s="398" t="s">
        <v>34</v>
      </c>
      <c r="N84" s="476" t="s">
        <v>1592</v>
      </c>
    </row>
    <row r="85" spans="1:14" s="391" customFormat="1" ht="15.75" customHeight="1" x14ac:dyDescent="0.25">
      <c r="A85" s="400">
        <v>83</v>
      </c>
      <c r="B85" s="398" t="s">
        <v>582</v>
      </c>
      <c r="C85" s="390">
        <v>20</v>
      </c>
      <c r="D85" s="390" t="s">
        <v>963</v>
      </c>
      <c r="E85" s="435">
        <v>0</v>
      </c>
      <c r="F85" s="390">
        <v>1329</v>
      </c>
      <c r="G85" s="395">
        <v>7371</v>
      </c>
      <c r="H85" s="390">
        <v>7475</v>
      </c>
      <c r="I85" s="390">
        <f t="shared" si="0"/>
        <v>0</v>
      </c>
      <c r="J85" s="252">
        <v>41800</v>
      </c>
      <c r="K85" s="390">
        <v>0</v>
      </c>
      <c r="L85" s="390">
        <f t="shared" si="2"/>
        <v>41800</v>
      </c>
      <c r="M85" s="390" t="s">
        <v>34</v>
      </c>
      <c r="N85" s="476" t="s">
        <v>1593</v>
      </c>
    </row>
    <row r="86" spans="1:14" s="391" customFormat="1" ht="15.75" customHeight="1" x14ac:dyDescent="0.25">
      <c r="A86" s="400">
        <v>84</v>
      </c>
      <c r="B86" s="398" t="s">
        <v>587</v>
      </c>
      <c r="C86" s="390">
        <v>20</v>
      </c>
      <c r="D86" s="390" t="s">
        <v>963</v>
      </c>
      <c r="E86" s="435">
        <v>2</v>
      </c>
      <c r="F86" s="390">
        <v>1266</v>
      </c>
      <c r="G86" s="395">
        <v>7372</v>
      </c>
      <c r="H86" s="390">
        <v>7476</v>
      </c>
      <c r="I86" s="390">
        <f t="shared" si="0"/>
        <v>2532</v>
      </c>
      <c r="J86" s="252">
        <v>20320</v>
      </c>
      <c r="K86" s="390">
        <v>0</v>
      </c>
      <c r="L86" s="390">
        <f t="shared" si="2"/>
        <v>22852</v>
      </c>
      <c r="M86" s="390" t="s">
        <v>819</v>
      </c>
      <c r="N86" s="476" t="s">
        <v>1594</v>
      </c>
    </row>
    <row r="87" spans="1:14" s="391" customFormat="1" ht="15.75" customHeight="1" x14ac:dyDescent="0.25">
      <c r="A87" s="400">
        <v>85</v>
      </c>
      <c r="B87" s="398" t="s">
        <v>579</v>
      </c>
      <c r="C87" s="390">
        <v>20</v>
      </c>
      <c r="D87" s="390" t="s">
        <v>964</v>
      </c>
      <c r="E87" s="435">
        <v>1</v>
      </c>
      <c r="F87" s="390">
        <v>1620</v>
      </c>
      <c r="G87" s="395">
        <v>7373</v>
      </c>
      <c r="H87" s="390">
        <v>7477</v>
      </c>
      <c r="I87" s="390">
        <f t="shared" si="0"/>
        <v>1620</v>
      </c>
      <c r="J87" s="252">
        <v>48400</v>
      </c>
      <c r="K87" s="390">
        <v>0</v>
      </c>
      <c r="L87" s="390">
        <f t="shared" si="2"/>
        <v>50020</v>
      </c>
      <c r="M87" s="390" t="s">
        <v>34</v>
      </c>
      <c r="N87" s="476" t="s">
        <v>1595</v>
      </c>
    </row>
    <row r="88" spans="1:14" s="391" customFormat="1" ht="15.75" customHeight="1" x14ac:dyDescent="0.25">
      <c r="A88" s="400">
        <v>86</v>
      </c>
      <c r="B88" s="398" t="s">
        <v>593</v>
      </c>
      <c r="C88" s="390">
        <v>15</v>
      </c>
      <c r="D88" s="390" t="s">
        <v>964</v>
      </c>
      <c r="E88" s="435">
        <v>1.5</v>
      </c>
      <c r="F88" s="390">
        <v>971</v>
      </c>
      <c r="G88" s="395">
        <v>7374</v>
      </c>
      <c r="H88" s="390">
        <v>7478</v>
      </c>
      <c r="I88" s="390">
        <f t="shared" si="0"/>
        <v>1456.5</v>
      </c>
      <c r="J88" s="252">
        <v>10365</v>
      </c>
      <c r="K88" s="390">
        <v>2600</v>
      </c>
      <c r="L88" s="390">
        <f t="shared" si="2"/>
        <v>14421.5</v>
      </c>
      <c r="M88" s="390" t="s">
        <v>819</v>
      </c>
      <c r="N88" s="476" t="s">
        <v>1596</v>
      </c>
    </row>
    <row r="89" spans="1:14" s="391" customFormat="1" ht="15.75" customHeight="1" x14ac:dyDescent="0.25">
      <c r="A89" s="400">
        <v>87</v>
      </c>
      <c r="B89" s="398" t="s">
        <v>836</v>
      </c>
      <c r="C89" s="390">
        <v>9</v>
      </c>
      <c r="D89" s="390" t="s">
        <v>964</v>
      </c>
      <c r="E89" s="435">
        <v>1.5</v>
      </c>
      <c r="F89" s="390">
        <v>581</v>
      </c>
      <c r="G89" s="395">
        <v>7377</v>
      </c>
      <c r="H89" s="390">
        <v>7479</v>
      </c>
      <c r="I89" s="390">
        <f t="shared" si="0"/>
        <v>871.5</v>
      </c>
      <c r="J89" s="252">
        <v>9500</v>
      </c>
      <c r="K89" s="390">
        <v>0</v>
      </c>
      <c r="L89" s="390">
        <f t="shared" si="2"/>
        <v>10371.5</v>
      </c>
      <c r="M89" s="390" t="s">
        <v>819</v>
      </c>
      <c r="N89" s="476" t="s">
        <v>1597</v>
      </c>
    </row>
    <row r="90" spans="1:14" s="391" customFormat="1" ht="15.75" customHeight="1" x14ac:dyDescent="0.25">
      <c r="A90" s="400">
        <v>88</v>
      </c>
      <c r="B90" s="398" t="s">
        <v>590</v>
      </c>
      <c r="C90" s="390">
        <v>20</v>
      </c>
      <c r="D90" s="390" t="s">
        <v>964</v>
      </c>
      <c r="E90" s="435">
        <v>4</v>
      </c>
      <c r="F90" s="390">
        <v>1400</v>
      </c>
      <c r="G90" s="395">
        <v>7378</v>
      </c>
      <c r="H90" s="390">
        <v>7480</v>
      </c>
      <c r="I90" s="390">
        <f t="shared" si="0"/>
        <v>5600</v>
      </c>
      <c r="J90" s="252">
        <v>66720</v>
      </c>
      <c r="K90" s="390">
        <v>0</v>
      </c>
      <c r="L90" s="390">
        <f t="shared" si="2"/>
        <v>72320</v>
      </c>
      <c r="M90" s="390" t="s">
        <v>819</v>
      </c>
      <c r="N90" s="476" t="s">
        <v>1598</v>
      </c>
    </row>
    <row r="91" spans="1:14" s="391" customFormat="1" ht="15.75" customHeight="1" x14ac:dyDescent="0.25">
      <c r="A91" s="400">
        <v>89</v>
      </c>
      <c r="B91" s="398" t="s">
        <v>821</v>
      </c>
      <c r="C91" s="390">
        <v>20</v>
      </c>
      <c r="D91" s="390" t="s">
        <v>964</v>
      </c>
      <c r="E91" s="435">
        <v>2</v>
      </c>
      <c r="F91" s="390">
        <v>1393</v>
      </c>
      <c r="G91" s="395">
        <v>7379</v>
      </c>
      <c r="H91" s="390">
        <v>7481</v>
      </c>
      <c r="I91" s="390">
        <f t="shared" si="0"/>
        <v>2786</v>
      </c>
      <c r="J91" s="252">
        <v>38080</v>
      </c>
      <c r="K91" s="390">
        <v>0</v>
      </c>
      <c r="L91" s="390">
        <f t="shared" si="2"/>
        <v>40866</v>
      </c>
      <c r="M91" s="390" t="s">
        <v>34</v>
      </c>
      <c r="N91" s="476" t="s">
        <v>1599</v>
      </c>
    </row>
    <row r="92" spans="1:14" s="391" customFormat="1" ht="15.75" customHeight="1" x14ac:dyDescent="0.25">
      <c r="A92" s="400">
        <v>90</v>
      </c>
      <c r="B92" s="398" t="s">
        <v>585</v>
      </c>
      <c r="C92" s="390">
        <v>20</v>
      </c>
      <c r="D92" s="404" t="s">
        <v>967</v>
      </c>
      <c r="E92" s="435">
        <v>2.5</v>
      </c>
      <c r="F92" s="404">
        <v>1493</v>
      </c>
      <c r="G92" s="395">
        <v>7357</v>
      </c>
      <c r="H92" s="390">
        <v>7484</v>
      </c>
      <c r="I92" s="390">
        <f t="shared" si="0"/>
        <v>3732.5</v>
      </c>
      <c r="J92" s="252">
        <v>56800</v>
      </c>
      <c r="K92" s="390">
        <v>3000</v>
      </c>
      <c r="L92" s="398">
        <f t="shared" si="2"/>
        <v>63532.5</v>
      </c>
      <c r="M92" s="404" t="s">
        <v>34</v>
      </c>
      <c r="N92" s="476" t="s">
        <v>1600</v>
      </c>
    </row>
    <row r="93" spans="1:14" s="391" customFormat="1" ht="15.75" customHeight="1" x14ac:dyDescent="0.25">
      <c r="A93" s="400">
        <v>91</v>
      </c>
      <c r="B93" s="398" t="s">
        <v>833</v>
      </c>
      <c r="C93" s="390">
        <v>20</v>
      </c>
      <c r="D93" s="390" t="s">
        <v>967</v>
      </c>
      <c r="E93" s="435">
        <v>1.7</v>
      </c>
      <c r="F93" s="390">
        <v>1353</v>
      </c>
      <c r="G93" s="395">
        <v>7358</v>
      </c>
      <c r="H93" s="390">
        <v>7485</v>
      </c>
      <c r="I93" s="390">
        <f t="shared" si="0"/>
        <v>2300.1</v>
      </c>
      <c r="J93" s="252">
        <v>51400</v>
      </c>
      <c r="K93" s="390">
        <v>0</v>
      </c>
      <c r="L93" s="390">
        <f t="shared" si="2"/>
        <v>53700.1</v>
      </c>
      <c r="M93" s="390" t="s">
        <v>819</v>
      </c>
      <c r="N93" s="493" t="s">
        <v>1601</v>
      </c>
    </row>
    <row r="94" spans="1:14" s="391" customFormat="1" ht="15.75" customHeight="1" x14ac:dyDescent="0.25">
      <c r="A94" s="400">
        <v>92</v>
      </c>
      <c r="B94" s="398" t="s">
        <v>583</v>
      </c>
      <c r="C94" s="390">
        <v>20</v>
      </c>
      <c r="D94" s="390" t="s">
        <v>967</v>
      </c>
      <c r="E94" s="435">
        <v>7.96</v>
      </c>
      <c r="F94" s="390">
        <v>1338</v>
      </c>
      <c r="G94" s="395">
        <v>7359</v>
      </c>
      <c r="H94" s="390">
        <v>7486</v>
      </c>
      <c r="I94" s="390">
        <f t="shared" si="0"/>
        <v>10650.48</v>
      </c>
      <c r="J94" s="252">
        <v>103200</v>
      </c>
      <c r="K94" s="390">
        <v>0</v>
      </c>
      <c r="L94" s="390">
        <f t="shared" si="2"/>
        <v>113850.48</v>
      </c>
      <c r="M94" s="390" t="s">
        <v>819</v>
      </c>
      <c r="N94" s="476" t="s">
        <v>1602</v>
      </c>
    </row>
    <row r="95" spans="1:14" s="391" customFormat="1" ht="15.75" customHeight="1" x14ac:dyDescent="0.25">
      <c r="A95" s="400">
        <v>93</v>
      </c>
      <c r="B95" s="398" t="s">
        <v>581</v>
      </c>
      <c r="C95" s="390">
        <v>20</v>
      </c>
      <c r="D95" s="390" t="s">
        <v>967</v>
      </c>
      <c r="E95" s="435">
        <v>1.5</v>
      </c>
      <c r="F95" s="390">
        <v>1360</v>
      </c>
      <c r="G95" s="395">
        <v>7390</v>
      </c>
      <c r="H95" s="390">
        <v>7487</v>
      </c>
      <c r="I95" s="390">
        <f t="shared" si="0"/>
        <v>2040</v>
      </c>
      <c r="J95" s="252">
        <v>92000</v>
      </c>
      <c r="K95" s="390">
        <v>0</v>
      </c>
      <c r="L95" s="390">
        <f t="shared" si="2"/>
        <v>94040</v>
      </c>
      <c r="M95" s="390" t="s">
        <v>933</v>
      </c>
      <c r="N95" s="476" t="s">
        <v>1603</v>
      </c>
    </row>
    <row r="96" spans="1:14" s="391" customFormat="1" ht="15.75" customHeight="1" x14ac:dyDescent="0.25">
      <c r="A96" s="400">
        <v>94</v>
      </c>
      <c r="B96" s="398" t="s">
        <v>581</v>
      </c>
      <c r="C96" s="390">
        <v>20</v>
      </c>
      <c r="D96" s="390" t="s">
        <v>967</v>
      </c>
      <c r="E96" s="435">
        <v>1.5</v>
      </c>
      <c r="F96" s="390">
        <v>1360</v>
      </c>
      <c r="G96" s="395">
        <v>7391</v>
      </c>
      <c r="H96" s="390">
        <v>7488</v>
      </c>
      <c r="I96" s="390">
        <f t="shared" si="0"/>
        <v>2040</v>
      </c>
      <c r="J96" s="252">
        <v>92000</v>
      </c>
      <c r="K96" s="390">
        <v>0</v>
      </c>
      <c r="L96" s="390">
        <f t="shared" si="2"/>
        <v>94040</v>
      </c>
      <c r="M96" s="390" t="s">
        <v>933</v>
      </c>
      <c r="N96" s="476" t="s">
        <v>1604</v>
      </c>
    </row>
    <row r="97" spans="1:14" s="391" customFormat="1" ht="15.75" customHeight="1" x14ac:dyDescent="0.25">
      <c r="A97" s="400">
        <v>95</v>
      </c>
      <c r="B97" s="398" t="s">
        <v>581</v>
      </c>
      <c r="C97" s="390">
        <v>20</v>
      </c>
      <c r="D97" s="390" t="s">
        <v>967</v>
      </c>
      <c r="E97" s="435">
        <v>1.5</v>
      </c>
      <c r="F97" s="390">
        <v>1607</v>
      </c>
      <c r="G97" s="395">
        <v>7392</v>
      </c>
      <c r="H97" s="390">
        <v>7489</v>
      </c>
      <c r="I97" s="390">
        <f t="shared" si="0"/>
        <v>2410.5</v>
      </c>
      <c r="J97" s="252">
        <v>92000</v>
      </c>
      <c r="K97" s="390">
        <v>0</v>
      </c>
      <c r="L97" s="390">
        <f t="shared" si="2"/>
        <v>94410.5</v>
      </c>
      <c r="M97" s="390" t="s">
        <v>933</v>
      </c>
      <c r="N97" s="476" t="s">
        <v>1605</v>
      </c>
    </row>
    <row r="98" spans="1:14" ht="15.75" customHeight="1" x14ac:dyDescent="0.25">
      <c r="A98" s="400">
        <v>96</v>
      </c>
      <c r="B98" s="398" t="s">
        <v>813</v>
      </c>
      <c r="C98" s="390">
        <v>20</v>
      </c>
      <c r="D98" s="390" t="s">
        <v>967</v>
      </c>
      <c r="E98" s="435">
        <v>1</v>
      </c>
      <c r="F98" s="390">
        <v>1269</v>
      </c>
      <c r="G98" s="395">
        <v>7393</v>
      </c>
      <c r="H98" s="390">
        <v>7490</v>
      </c>
      <c r="I98" s="390">
        <f t="shared" si="0"/>
        <v>1269</v>
      </c>
      <c r="J98" s="252">
        <v>26700</v>
      </c>
      <c r="K98" s="390">
        <v>0</v>
      </c>
      <c r="L98" s="390">
        <f t="shared" si="2"/>
        <v>27969</v>
      </c>
      <c r="M98" s="390" t="s">
        <v>819</v>
      </c>
      <c r="N98" s="476" t="s">
        <v>1606</v>
      </c>
    </row>
    <row r="99" spans="1:14" ht="15.75" customHeight="1" x14ac:dyDescent="0.25">
      <c r="A99" s="400">
        <v>97</v>
      </c>
      <c r="B99" s="398" t="s">
        <v>588</v>
      </c>
      <c r="C99" s="390">
        <v>20</v>
      </c>
      <c r="D99" s="390" t="s">
        <v>967</v>
      </c>
      <c r="E99" s="435">
        <v>3</v>
      </c>
      <c r="F99" s="390">
        <v>1365</v>
      </c>
      <c r="G99" s="395">
        <v>7394</v>
      </c>
      <c r="H99" s="390">
        <v>7491</v>
      </c>
      <c r="I99" s="390">
        <f t="shared" si="0"/>
        <v>4095</v>
      </c>
      <c r="J99" s="252">
        <v>49300</v>
      </c>
      <c r="K99" s="390">
        <v>0</v>
      </c>
      <c r="L99" s="390">
        <f t="shared" si="2"/>
        <v>53395</v>
      </c>
      <c r="M99" s="390" t="s">
        <v>819</v>
      </c>
      <c r="N99" s="476" t="s">
        <v>1607</v>
      </c>
    </row>
    <row r="100" spans="1:14" ht="15.75" customHeight="1" x14ac:dyDescent="0.25">
      <c r="A100" s="400">
        <v>98</v>
      </c>
      <c r="B100" s="398" t="s">
        <v>592</v>
      </c>
      <c r="C100" s="390">
        <v>20</v>
      </c>
      <c r="D100" s="390" t="s">
        <v>967</v>
      </c>
      <c r="E100" s="435">
        <v>1</v>
      </c>
      <c r="F100" s="390">
        <v>1364</v>
      </c>
      <c r="G100" s="395">
        <v>7395</v>
      </c>
      <c r="H100" s="390">
        <v>7492</v>
      </c>
      <c r="I100" s="390">
        <f t="shared" si="0"/>
        <v>1364</v>
      </c>
      <c r="J100" s="252">
        <v>29880</v>
      </c>
      <c r="K100" s="390">
        <v>0</v>
      </c>
      <c r="L100" s="390">
        <f t="shared" si="2"/>
        <v>31244</v>
      </c>
      <c r="M100" s="390" t="s">
        <v>819</v>
      </c>
      <c r="N100" s="476" t="s">
        <v>1608</v>
      </c>
    </row>
    <row r="101" spans="1:14" ht="15.75" customHeight="1" x14ac:dyDescent="0.25">
      <c r="A101" s="400">
        <v>99</v>
      </c>
      <c r="B101" s="398" t="s">
        <v>582</v>
      </c>
      <c r="C101" s="390">
        <v>20</v>
      </c>
      <c r="D101" s="390" t="s">
        <v>968</v>
      </c>
      <c r="E101" s="435">
        <v>0</v>
      </c>
      <c r="F101" s="390">
        <v>1406</v>
      </c>
      <c r="G101" s="395">
        <v>7381</v>
      </c>
      <c r="H101" s="390">
        <v>7493</v>
      </c>
      <c r="I101" s="390">
        <f t="shared" si="0"/>
        <v>0</v>
      </c>
      <c r="J101" s="252">
        <v>41800</v>
      </c>
      <c r="K101" s="390">
        <v>0</v>
      </c>
      <c r="L101" s="398">
        <f t="shared" si="2"/>
        <v>41800</v>
      </c>
      <c r="M101" s="405" t="s">
        <v>34</v>
      </c>
      <c r="N101" s="504" t="s">
        <v>1609</v>
      </c>
    </row>
    <row r="102" spans="1:14" s="391" customFormat="1" ht="15.75" customHeight="1" x14ac:dyDescent="0.25">
      <c r="A102" s="400">
        <v>100</v>
      </c>
      <c r="B102" s="398" t="s">
        <v>822</v>
      </c>
      <c r="C102" s="390">
        <v>20</v>
      </c>
      <c r="D102" s="390" t="s">
        <v>968</v>
      </c>
      <c r="E102" s="435">
        <v>1.75</v>
      </c>
      <c r="F102" s="390">
        <v>1309</v>
      </c>
      <c r="G102" s="395">
        <v>7382</v>
      </c>
      <c r="H102" s="390">
        <v>7494</v>
      </c>
      <c r="I102" s="390">
        <f t="shared" si="0"/>
        <v>2290.75</v>
      </c>
      <c r="J102" s="252">
        <v>29800</v>
      </c>
      <c r="K102" s="390">
        <v>0</v>
      </c>
      <c r="L102" s="390">
        <f t="shared" si="2"/>
        <v>32090.75</v>
      </c>
      <c r="M102" s="405" t="s">
        <v>34</v>
      </c>
      <c r="N102" s="476" t="s">
        <v>1610</v>
      </c>
    </row>
    <row r="103" spans="1:14" s="391" customFormat="1" ht="15.75" customHeight="1" x14ac:dyDescent="0.25">
      <c r="A103" s="400">
        <v>101</v>
      </c>
      <c r="B103" s="398" t="s">
        <v>584</v>
      </c>
      <c r="C103" s="390">
        <v>20</v>
      </c>
      <c r="D103" s="390" t="s">
        <v>968</v>
      </c>
      <c r="E103" s="435">
        <v>2</v>
      </c>
      <c r="F103" s="390">
        <v>1296</v>
      </c>
      <c r="G103" s="395">
        <v>7383</v>
      </c>
      <c r="H103" s="390">
        <v>7495</v>
      </c>
      <c r="I103" s="390">
        <f t="shared" si="0"/>
        <v>2592</v>
      </c>
      <c r="J103" s="252">
        <v>18900</v>
      </c>
      <c r="K103" s="390">
        <v>0</v>
      </c>
      <c r="L103" s="390">
        <f t="shared" si="2"/>
        <v>21492</v>
      </c>
      <c r="M103" s="405" t="s">
        <v>34</v>
      </c>
      <c r="N103" s="476" t="s">
        <v>1611</v>
      </c>
    </row>
    <row r="104" spans="1:14" s="391" customFormat="1" ht="15.75" customHeight="1" x14ac:dyDescent="0.25">
      <c r="A104" s="400">
        <v>102</v>
      </c>
      <c r="B104" s="398" t="s">
        <v>593</v>
      </c>
      <c r="C104" s="390">
        <v>9</v>
      </c>
      <c r="D104" s="390" t="s">
        <v>968</v>
      </c>
      <c r="E104" s="435">
        <v>1.5</v>
      </c>
      <c r="F104" s="390">
        <v>582</v>
      </c>
      <c r="G104" s="395">
        <v>7384</v>
      </c>
      <c r="H104" s="390">
        <v>7496</v>
      </c>
      <c r="I104" s="390">
        <f t="shared" si="0"/>
        <v>873</v>
      </c>
      <c r="J104" s="252">
        <v>9000</v>
      </c>
      <c r="K104" s="390">
        <v>1400</v>
      </c>
      <c r="L104" s="390">
        <f t="shared" si="2"/>
        <v>11273</v>
      </c>
      <c r="M104" s="406" t="s">
        <v>819</v>
      </c>
      <c r="N104" s="476" t="s">
        <v>1612</v>
      </c>
    </row>
    <row r="105" spans="1:14" s="391" customFormat="1" ht="15.75" customHeight="1" x14ac:dyDescent="0.25">
      <c r="A105" s="400">
        <v>103</v>
      </c>
      <c r="B105" s="398" t="s">
        <v>587</v>
      </c>
      <c r="C105" s="390">
        <v>20</v>
      </c>
      <c r="D105" s="390" t="s">
        <v>968</v>
      </c>
      <c r="E105" s="435">
        <v>2</v>
      </c>
      <c r="F105" s="390">
        <v>1258</v>
      </c>
      <c r="G105" s="395">
        <v>7385</v>
      </c>
      <c r="H105" s="390">
        <v>7497</v>
      </c>
      <c r="I105" s="390">
        <f t="shared" si="0"/>
        <v>2516</v>
      </c>
      <c r="J105" s="252">
        <v>20320</v>
      </c>
      <c r="K105" s="390">
        <v>0</v>
      </c>
      <c r="L105" s="390">
        <f t="shared" si="2"/>
        <v>22836</v>
      </c>
      <c r="M105" s="406" t="s">
        <v>819</v>
      </c>
      <c r="N105" s="476" t="s">
        <v>1613</v>
      </c>
    </row>
    <row r="106" spans="1:14" s="391" customFormat="1" ht="15.75" customHeight="1" x14ac:dyDescent="0.25">
      <c r="A106" s="400">
        <v>104</v>
      </c>
      <c r="B106" s="398" t="s">
        <v>836</v>
      </c>
      <c r="C106" s="390">
        <v>9</v>
      </c>
      <c r="D106" s="390" t="s">
        <v>969</v>
      </c>
      <c r="E106" s="435">
        <v>1.5</v>
      </c>
      <c r="F106" s="390">
        <v>586</v>
      </c>
      <c r="G106" s="395">
        <v>7413</v>
      </c>
      <c r="H106" s="390">
        <v>7498</v>
      </c>
      <c r="I106" s="390">
        <f t="shared" si="0"/>
        <v>879</v>
      </c>
      <c r="J106" s="252">
        <v>9500</v>
      </c>
      <c r="K106" s="390">
        <v>0</v>
      </c>
      <c r="L106" s="390">
        <f t="shared" si="2"/>
        <v>10379</v>
      </c>
      <c r="M106" s="390" t="s">
        <v>819</v>
      </c>
      <c r="N106" s="476" t="s">
        <v>1614</v>
      </c>
    </row>
    <row r="107" spans="1:14" s="391" customFormat="1" ht="15.75" customHeight="1" x14ac:dyDescent="0.25">
      <c r="A107" s="400">
        <v>105</v>
      </c>
      <c r="B107" s="398" t="s">
        <v>579</v>
      </c>
      <c r="C107" s="390">
        <v>20</v>
      </c>
      <c r="D107" s="390" t="s">
        <v>969</v>
      </c>
      <c r="E107" s="440">
        <v>1</v>
      </c>
      <c r="F107" s="390">
        <v>1620</v>
      </c>
      <c r="G107" s="395">
        <v>7414</v>
      </c>
      <c r="H107" s="390">
        <v>7499</v>
      </c>
      <c r="I107" s="390">
        <f t="shared" si="0"/>
        <v>1620</v>
      </c>
      <c r="J107" s="252">
        <v>48400</v>
      </c>
      <c r="K107" s="390">
        <v>0</v>
      </c>
      <c r="L107" s="390">
        <f t="shared" si="2"/>
        <v>50020</v>
      </c>
      <c r="M107" s="390" t="s">
        <v>819</v>
      </c>
      <c r="N107" s="476" t="s">
        <v>1615</v>
      </c>
    </row>
    <row r="108" spans="1:14" s="391" customFormat="1" ht="15.75" customHeight="1" x14ac:dyDescent="0.25">
      <c r="A108" s="400">
        <v>106</v>
      </c>
      <c r="B108" s="398" t="s">
        <v>579</v>
      </c>
      <c r="C108" s="390">
        <v>20</v>
      </c>
      <c r="D108" s="390" t="s">
        <v>969</v>
      </c>
      <c r="E108" s="435">
        <v>1</v>
      </c>
      <c r="F108" s="390">
        <v>1510</v>
      </c>
      <c r="G108" s="395">
        <v>7415</v>
      </c>
      <c r="H108" s="390">
        <v>7520</v>
      </c>
      <c r="I108" s="390">
        <f t="shared" si="0"/>
        <v>1510</v>
      </c>
      <c r="J108" s="252">
        <v>48400</v>
      </c>
      <c r="K108" s="390">
        <v>0</v>
      </c>
      <c r="L108" s="390">
        <f t="shared" si="2"/>
        <v>49910</v>
      </c>
      <c r="M108" s="404" t="s">
        <v>34</v>
      </c>
      <c r="N108" s="476" t="s">
        <v>1616</v>
      </c>
    </row>
    <row r="109" spans="1:14" s="391" customFormat="1" ht="15.75" customHeight="1" x14ac:dyDescent="0.25">
      <c r="A109" s="400">
        <v>107</v>
      </c>
      <c r="B109" s="398" t="s">
        <v>589</v>
      </c>
      <c r="C109" s="390">
        <v>9</v>
      </c>
      <c r="D109" s="390" t="s">
        <v>969</v>
      </c>
      <c r="E109" s="435">
        <v>1</v>
      </c>
      <c r="F109" s="390">
        <v>565</v>
      </c>
      <c r="G109" s="395">
        <v>7416</v>
      </c>
      <c r="H109" s="390">
        <v>7521</v>
      </c>
      <c r="I109" s="390">
        <f t="shared" si="0"/>
        <v>565</v>
      </c>
      <c r="J109" s="252">
        <v>9200</v>
      </c>
      <c r="K109" s="390">
        <v>0</v>
      </c>
      <c r="L109" s="390">
        <f t="shared" si="2"/>
        <v>9765</v>
      </c>
      <c r="M109" s="390" t="s">
        <v>819</v>
      </c>
      <c r="N109" s="476" t="s">
        <v>1617</v>
      </c>
    </row>
    <row r="110" spans="1:14" s="391" customFormat="1" ht="15.75" customHeight="1" x14ac:dyDescent="0.25">
      <c r="A110" s="400">
        <v>108</v>
      </c>
      <c r="B110" s="398" t="s">
        <v>587</v>
      </c>
      <c r="C110" s="390">
        <v>20</v>
      </c>
      <c r="D110" s="390" t="s">
        <v>969</v>
      </c>
      <c r="E110" s="435">
        <v>2</v>
      </c>
      <c r="F110" s="390">
        <v>1285</v>
      </c>
      <c r="G110" s="395">
        <v>7417</v>
      </c>
      <c r="H110" s="390">
        <v>7522</v>
      </c>
      <c r="I110" s="390">
        <f t="shared" si="0"/>
        <v>2570</v>
      </c>
      <c r="J110" s="252">
        <v>20320</v>
      </c>
      <c r="K110" s="390">
        <v>0</v>
      </c>
      <c r="L110" s="390">
        <f t="shared" si="2"/>
        <v>22890</v>
      </c>
      <c r="M110" s="390" t="s">
        <v>819</v>
      </c>
      <c r="N110" s="476" t="s">
        <v>1618</v>
      </c>
    </row>
    <row r="111" spans="1:14" s="391" customFormat="1" ht="15.75" customHeight="1" x14ac:dyDescent="0.25">
      <c r="A111" s="407">
        <v>109</v>
      </c>
      <c r="B111" s="410" t="s">
        <v>584</v>
      </c>
      <c r="C111" s="402">
        <v>20</v>
      </c>
      <c r="D111" s="402" t="s">
        <v>969</v>
      </c>
      <c r="E111" s="441">
        <v>2</v>
      </c>
      <c r="F111" s="402">
        <v>1250</v>
      </c>
      <c r="G111" s="408">
        <v>7418</v>
      </c>
      <c r="H111" s="402">
        <v>7523</v>
      </c>
      <c r="I111" s="402">
        <f t="shared" si="0"/>
        <v>2500</v>
      </c>
      <c r="J111" s="469">
        <v>18900</v>
      </c>
      <c r="K111" s="402">
        <v>0</v>
      </c>
      <c r="L111" s="402">
        <f t="shared" si="2"/>
        <v>21400</v>
      </c>
      <c r="M111" s="409" t="s">
        <v>34</v>
      </c>
      <c r="N111" s="476" t="s">
        <v>1619</v>
      </c>
    </row>
    <row r="112" spans="1:14" s="391" customFormat="1" ht="15.75" customHeight="1" x14ac:dyDescent="0.25">
      <c r="A112" s="399">
        <v>110</v>
      </c>
      <c r="B112" s="398" t="s">
        <v>593</v>
      </c>
      <c r="C112" s="398">
        <v>9</v>
      </c>
      <c r="D112" s="390" t="s">
        <v>970</v>
      </c>
      <c r="E112" s="435">
        <v>1.5</v>
      </c>
      <c r="F112" s="404">
        <v>575</v>
      </c>
      <c r="G112" s="408">
        <v>7425</v>
      </c>
      <c r="H112" s="410">
        <v>7524</v>
      </c>
      <c r="I112" s="390">
        <f t="shared" si="0"/>
        <v>862.5</v>
      </c>
      <c r="J112" s="254">
        <v>9000</v>
      </c>
      <c r="K112" s="390">
        <v>1400</v>
      </c>
      <c r="L112" s="390">
        <f t="shared" si="2"/>
        <v>11262.5</v>
      </c>
      <c r="M112" s="390" t="s">
        <v>819</v>
      </c>
      <c r="N112" s="476" t="s">
        <v>1620</v>
      </c>
    </row>
    <row r="113" spans="1:14" s="391" customFormat="1" ht="15.75" customHeight="1" x14ac:dyDescent="0.25">
      <c r="A113" s="399">
        <v>111</v>
      </c>
      <c r="B113" s="398" t="s">
        <v>589</v>
      </c>
      <c r="C113" s="398">
        <v>9</v>
      </c>
      <c r="D113" s="390" t="s">
        <v>970</v>
      </c>
      <c r="E113" s="435">
        <v>1</v>
      </c>
      <c r="F113" s="390">
        <v>550</v>
      </c>
      <c r="G113" s="395">
        <v>7426</v>
      </c>
      <c r="H113" s="398">
        <v>7525</v>
      </c>
      <c r="I113" s="398">
        <f t="shared" si="0"/>
        <v>550</v>
      </c>
      <c r="J113" s="254">
        <v>9200</v>
      </c>
      <c r="K113" s="398">
        <v>0</v>
      </c>
      <c r="L113" s="398">
        <f t="shared" si="2"/>
        <v>9750</v>
      </c>
      <c r="M113" s="390" t="s">
        <v>819</v>
      </c>
      <c r="N113" s="476" t="s">
        <v>1621</v>
      </c>
    </row>
    <row r="114" spans="1:14" s="391" customFormat="1" ht="15.75" customHeight="1" x14ac:dyDescent="0.25">
      <c r="A114" s="399"/>
      <c r="B114" s="398"/>
      <c r="C114" s="411">
        <f>SUM(C3:C113)</f>
        <v>2095</v>
      </c>
      <c r="D114" s="411"/>
      <c r="E114" s="442"/>
      <c r="F114" s="411"/>
      <c r="G114" s="411"/>
      <c r="H114" s="411"/>
      <c r="I114" s="411"/>
      <c r="J114" s="256"/>
      <c r="K114" s="411"/>
      <c r="L114" s="411">
        <f>SUM(L3:L113)</f>
        <v>5421661.4199999999</v>
      </c>
      <c r="M114" s="390"/>
      <c r="N114" s="476"/>
    </row>
    <row r="115" spans="1:14" s="391" customFormat="1" ht="15.75" customHeight="1" x14ac:dyDescent="0.25">
      <c r="A115" s="399"/>
      <c r="B115" s="422">
        <v>42491</v>
      </c>
      <c r="C115" s="398"/>
      <c r="D115" s="390"/>
      <c r="E115" s="435"/>
      <c r="F115" s="398"/>
      <c r="G115" s="398"/>
      <c r="H115" s="398"/>
      <c r="I115" s="398"/>
      <c r="J115" s="254"/>
      <c r="K115" s="398"/>
      <c r="L115" s="398"/>
      <c r="M115" s="390"/>
    </row>
    <row r="116" spans="1:14" s="391" customFormat="1" ht="15.75" customHeight="1" x14ac:dyDescent="0.25">
      <c r="A116" s="392" t="s">
        <v>798</v>
      </c>
      <c r="B116" s="392" t="s">
        <v>0</v>
      </c>
      <c r="C116" s="392" t="s">
        <v>426</v>
      </c>
      <c r="D116" s="393" t="s">
        <v>341</v>
      </c>
      <c r="E116" s="439" t="s">
        <v>345</v>
      </c>
      <c r="F116" s="392" t="s">
        <v>342</v>
      </c>
      <c r="G116" s="392" t="s">
        <v>348</v>
      </c>
      <c r="H116" s="394" t="s">
        <v>343</v>
      </c>
      <c r="I116" s="392" t="s">
        <v>272</v>
      </c>
      <c r="J116" s="470" t="s">
        <v>984</v>
      </c>
      <c r="K116" s="392" t="s">
        <v>598</v>
      </c>
      <c r="L116" s="392" t="s">
        <v>599</v>
      </c>
      <c r="M116" s="392" t="s">
        <v>941</v>
      </c>
    </row>
    <row r="117" spans="1:14" ht="15.75" customHeight="1" x14ac:dyDescent="0.25">
      <c r="A117" s="390">
        <v>1</v>
      </c>
      <c r="B117" s="398" t="s">
        <v>579</v>
      </c>
      <c r="C117" s="390">
        <v>20</v>
      </c>
      <c r="D117" s="390" t="s">
        <v>971</v>
      </c>
      <c r="E117" s="435">
        <v>1</v>
      </c>
      <c r="F117" s="390">
        <v>1717</v>
      </c>
      <c r="G117" s="395">
        <v>7430</v>
      </c>
      <c r="H117" s="390">
        <v>7526</v>
      </c>
      <c r="I117" s="390">
        <f>E117*F117</f>
        <v>1717</v>
      </c>
      <c r="J117" s="252">
        <v>49980</v>
      </c>
      <c r="K117" s="390">
        <v>0</v>
      </c>
      <c r="L117" s="390">
        <f>I117+J117+K117</f>
        <v>51697</v>
      </c>
      <c r="M117" s="390" t="s">
        <v>972</v>
      </c>
    </row>
    <row r="118" spans="1:14" ht="15.75" customHeight="1" x14ac:dyDescent="0.25">
      <c r="A118" s="390">
        <v>2</v>
      </c>
      <c r="B118" s="398" t="s">
        <v>813</v>
      </c>
      <c r="C118" s="390">
        <v>20</v>
      </c>
      <c r="D118" s="390" t="s">
        <v>971</v>
      </c>
      <c r="E118" s="435">
        <v>1</v>
      </c>
      <c r="F118" s="390">
        <v>1372</v>
      </c>
      <c r="G118" s="395">
        <v>7431</v>
      </c>
      <c r="H118" s="390">
        <v>7527</v>
      </c>
      <c r="I118" s="390">
        <f t="shared" ref="I118:I208" si="3">E118*F118</f>
        <v>1372</v>
      </c>
      <c r="J118" s="252">
        <v>28000</v>
      </c>
      <c r="K118" s="390">
        <v>0</v>
      </c>
      <c r="L118" s="390">
        <f t="shared" ref="L118:L186" si="4">I118+J118+K118</f>
        <v>29372</v>
      </c>
      <c r="M118" s="390" t="s">
        <v>972</v>
      </c>
    </row>
    <row r="119" spans="1:14" ht="15.75" customHeight="1" x14ac:dyDescent="0.25">
      <c r="A119" s="390">
        <v>3</v>
      </c>
      <c r="B119" s="398" t="s">
        <v>585</v>
      </c>
      <c r="C119" s="390">
        <v>20</v>
      </c>
      <c r="D119" s="390" t="s">
        <v>971</v>
      </c>
      <c r="E119" s="435">
        <v>2.5</v>
      </c>
      <c r="F119" s="390">
        <v>1723</v>
      </c>
      <c r="G119" s="395">
        <v>7432</v>
      </c>
      <c r="H119" s="390">
        <v>7528</v>
      </c>
      <c r="I119" s="390">
        <f t="shared" si="3"/>
        <v>4307.5</v>
      </c>
      <c r="J119" s="252">
        <v>59060</v>
      </c>
      <c r="K119" s="390">
        <v>3000</v>
      </c>
      <c r="L119" s="390">
        <f t="shared" si="4"/>
        <v>66367.5</v>
      </c>
      <c r="M119" s="390" t="s">
        <v>972</v>
      </c>
    </row>
    <row r="120" spans="1:14" ht="15.75" customHeight="1" x14ac:dyDescent="0.25">
      <c r="A120" s="390">
        <v>4</v>
      </c>
      <c r="B120" s="398" t="s">
        <v>583</v>
      </c>
      <c r="C120" s="390">
        <v>20</v>
      </c>
      <c r="D120" s="390" t="s">
        <v>971</v>
      </c>
      <c r="E120" s="435">
        <v>7.96</v>
      </c>
      <c r="F120" s="390">
        <v>1357</v>
      </c>
      <c r="G120" s="395">
        <v>7460</v>
      </c>
      <c r="H120" s="390">
        <v>7529</v>
      </c>
      <c r="I120" s="390">
        <f t="shared" si="3"/>
        <v>10801.72</v>
      </c>
      <c r="J120" s="252">
        <v>106920</v>
      </c>
      <c r="K120" s="390">
        <v>0</v>
      </c>
      <c r="L120" s="390">
        <f t="shared" si="4"/>
        <v>117721.72</v>
      </c>
      <c r="M120" s="390" t="s">
        <v>34</v>
      </c>
    </row>
    <row r="121" spans="1:14" ht="15.75" customHeight="1" x14ac:dyDescent="0.25">
      <c r="A121" s="390">
        <v>5</v>
      </c>
      <c r="B121" s="398" t="s">
        <v>593</v>
      </c>
      <c r="C121" s="390">
        <v>9</v>
      </c>
      <c r="D121" s="390" t="s">
        <v>971</v>
      </c>
      <c r="E121" s="435">
        <v>1.5</v>
      </c>
      <c r="F121" s="390">
        <v>615</v>
      </c>
      <c r="G121" s="395">
        <v>7433</v>
      </c>
      <c r="H121" s="390">
        <v>7540</v>
      </c>
      <c r="I121" s="390">
        <f t="shared" si="3"/>
        <v>922.5</v>
      </c>
      <c r="J121" s="252">
        <v>9000</v>
      </c>
      <c r="K121" s="390">
        <v>1400</v>
      </c>
      <c r="L121" s="390">
        <f t="shared" si="4"/>
        <v>11322.5</v>
      </c>
      <c r="M121" s="390" t="s">
        <v>972</v>
      </c>
    </row>
    <row r="122" spans="1:14" ht="15.75" customHeight="1" x14ac:dyDescent="0.25">
      <c r="A122" s="390">
        <v>6</v>
      </c>
      <c r="B122" s="398" t="s">
        <v>589</v>
      </c>
      <c r="C122" s="390">
        <v>15</v>
      </c>
      <c r="D122" s="390" t="s">
        <v>971</v>
      </c>
      <c r="E122" s="435">
        <v>1</v>
      </c>
      <c r="F122" s="390">
        <v>965</v>
      </c>
      <c r="G122" s="395">
        <v>7434</v>
      </c>
      <c r="H122" s="390">
        <v>7541</v>
      </c>
      <c r="I122" s="390">
        <f t="shared" si="3"/>
        <v>965</v>
      </c>
      <c r="J122" s="252">
        <v>10725</v>
      </c>
      <c r="K122" s="390">
        <v>0</v>
      </c>
      <c r="L122" s="390">
        <f t="shared" si="4"/>
        <v>11690</v>
      </c>
      <c r="M122" s="390" t="s">
        <v>972</v>
      </c>
    </row>
    <row r="123" spans="1:14" ht="15.75" customHeight="1" x14ac:dyDescent="0.25">
      <c r="A123" s="390">
        <v>7</v>
      </c>
      <c r="B123" s="398" t="s">
        <v>582</v>
      </c>
      <c r="C123" s="390">
        <v>20</v>
      </c>
      <c r="D123" s="390" t="s">
        <v>973</v>
      </c>
      <c r="E123" s="435">
        <v>0</v>
      </c>
      <c r="F123" s="390">
        <v>1414</v>
      </c>
      <c r="G123" s="395">
        <v>7461</v>
      </c>
      <c r="H123" s="390">
        <v>7550</v>
      </c>
      <c r="I123" s="390">
        <f t="shared" si="3"/>
        <v>0</v>
      </c>
      <c r="J123" s="252">
        <v>43880</v>
      </c>
      <c r="K123" s="390">
        <v>0</v>
      </c>
      <c r="L123" s="390">
        <f t="shared" si="4"/>
        <v>43880</v>
      </c>
      <c r="M123" s="390" t="s">
        <v>34</v>
      </c>
    </row>
    <row r="124" spans="1:14" ht="15.75" customHeight="1" x14ac:dyDescent="0.25">
      <c r="A124" s="390">
        <v>8</v>
      </c>
      <c r="B124" s="398" t="s">
        <v>580</v>
      </c>
      <c r="C124" s="390">
        <v>20</v>
      </c>
      <c r="D124" s="390" t="s">
        <v>973</v>
      </c>
      <c r="E124" s="435">
        <v>1</v>
      </c>
      <c r="F124" s="390">
        <v>1354</v>
      </c>
      <c r="G124" s="395">
        <v>7435</v>
      </c>
      <c r="H124" s="390">
        <v>7551</v>
      </c>
      <c r="I124" s="390">
        <f t="shared" si="3"/>
        <v>1354</v>
      </c>
      <c r="J124" s="252">
        <v>40280</v>
      </c>
      <c r="K124" s="390">
        <v>0</v>
      </c>
      <c r="L124" s="390">
        <f t="shared" si="4"/>
        <v>41634</v>
      </c>
      <c r="M124" s="390" t="s">
        <v>972</v>
      </c>
    </row>
    <row r="125" spans="1:14" ht="15.75" customHeight="1" x14ac:dyDescent="0.25">
      <c r="A125" s="390">
        <v>9</v>
      </c>
      <c r="B125" s="398" t="s">
        <v>821</v>
      </c>
      <c r="C125" s="390">
        <v>20</v>
      </c>
      <c r="D125" s="390" t="s">
        <v>973</v>
      </c>
      <c r="E125" s="435">
        <v>2</v>
      </c>
      <c r="F125" s="390">
        <v>1034</v>
      </c>
      <c r="G125" s="395">
        <v>7436</v>
      </c>
      <c r="H125" s="390">
        <v>7552</v>
      </c>
      <c r="I125" s="390">
        <f t="shared" si="3"/>
        <v>2068</v>
      </c>
      <c r="J125" s="252">
        <v>39380</v>
      </c>
      <c r="K125" s="390">
        <v>0</v>
      </c>
      <c r="L125" s="390">
        <f t="shared" si="4"/>
        <v>41448</v>
      </c>
      <c r="M125" s="390" t="s">
        <v>972</v>
      </c>
    </row>
    <row r="126" spans="1:14" ht="15.75" customHeight="1" x14ac:dyDescent="0.25">
      <c r="A126" s="390">
        <v>10</v>
      </c>
      <c r="B126" s="398" t="s">
        <v>851</v>
      </c>
      <c r="C126" s="390">
        <v>20</v>
      </c>
      <c r="D126" s="390" t="s">
        <v>973</v>
      </c>
      <c r="E126" s="435">
        <v>4</v>
      </c>
      <c r="F126" s="390">
        <v>1483</v>
      </c>
      <c r="G126" s="395">
        <v>7462</v>
      </c>
      <c r="H126" s="390">
        <v>7553</v>
      </c>
      <c r="I126" s="390">
        <f t="shared" si="3"/>
        <v>5932</v>
      </c>
      <c r="J126" s="252">
        <v>79460</v>
      </c>
      <c r="K126" s="390">
        <v>0</v>
      </c>
      <c r="L126" s="390">
        <f t="shared" si="4"/>
        <v>85392</v>
      </c>
      <c r="M126" s="390" t="s">
        <v>34</v>
      </c>
    </row>
    <row r="127" spans="1:14" ht="15.75" customHeight="1" x14ac:dyDescent="0.25">
      <c r="A127" s="390">
        <v>11</v>
      </c>
      <c r="B127" s="398" t="s">
        <v>579</v>
      </c>
      <c r="C127" s="390">
        <v>20</v>
      </c>
      <c r="D127" s="390" t="s">
        <v>974</v>
      </c>
      <c r="E127" s="435">
        <v>1</v>
      </c>
      <c r="F127" s="390">
        <v>1320</v>
      </c>
      <c r="G127" s="395">
        <v>7463</v>
      </c>
      <c r="H127" s="390">
        <v>7554</v>
      </c>
      <c r="I127" s="390">
        <f t="shared" si="3"/>
        <v>1320</v>
      </c>
      <c r="J127" s="252">
        <v>50160</v>
      </c>
      <c r="K127" s="390">
        <v>0</v>
      </c>
      <c r="L127" s="390">
        <f t="shared" si="4"/>
        <v>51480</v>
      </c>
      <c r="M127" s="390" t="s">
        <v>34</v>
      </c>
    </row>
    <row r="128" spans="1:14" ht="15.75" customHeight="1" x14ac:dyDescent="0.25">
      <c r="A128" s="390">
        <v>12</v>
      </c>
      <c r="B128" s="398" t="s">
        <v>590</v>
      </c>
      <c r="C128" s="390">
        <v>20</v>
      </c>
      <c r="D128" s="390" t="s">
        <v>974</v>
      </c>
      <c r="E128" s="435">
        <v>4</v>
      </c>
      <c r="F128" s="390">
        <v>1605</v>
      </c>
      <c r="G128" s="395">
        <v>7437</v>
      </c>
      <c r="H128" s="390">
        <v>7555</v>
      </c>
      <c r="I128" s="390">
        <f t="shared" si="3"/>
        <v>6420</v>
      </c>
      <c r="J128" s="252">
        <v>68760</v>
      </c>
      <c r="K128" s="390">
        <v>0</v>
      </c>
      <c r="L128" s="390">
        <f t="shared" si="4"/>
        <v>75180</v>
      </c>
      <c r="M128" s="390" t="s">
        <v>972</v>
      </c>
    </row>
    <row r="129" spans="1:13" ht="15.75" customHeight="1" x14ac:dyDescent="0.25">
      <c r="A129" s="390">
        <v>13</v>
      </c>
      <c r="B129" s="398" t="s">
        <v>580</v>
      </c>
      <c r="C129" s="390">
        <v>20</v>
      </c>
      <c r="D129" s="390" t="s">
        <v>975</v>
      </c>
      <c r="E129" s="435">
        <v>1</v>
      </c>
      <c r="F129" s="390">
        <v>1320</v>
      </c>
      <c r="G129" s="395">
        <v>7464</v>
      </c>
      <c r="H129" s="390">
        <v>7560</v>
      </c>
      <c r="I129" s="390">
        <f t="shared" si="3"/>
        <v>1320</v>
      </c>
      <c r="J129" s="252">
        <v>40280</v>
      </c>
      <c r="K129" s="390">
        <v>0</v>
      </c>
      <c r="L129" s="390">
        <f t="shared" si="4"/>
        <v>41600</v>
      </c>
      <c r="M129" s="390" t="s">
        <v>34</v>
      </c>
    </row>
    <row r="130" spans="1:13" ht="15.75" customHeight="1" x14ac:dyDescent="0.25">
      <c r="A130" s="390">
        <v>14</v>
      </c>
      <c r="B130" s="398" t="s">
        <v>849</v>
      </c>
      <c r="C130" s="390">
        <v>15</v>
      </c>
      <c r="D130" s="390" t="s">
        <v>975</v>
      </c>
      <c r="E130" s="435">
        <v>1</v>
      </c>
      <c r="F130" s="390">
        <v>1047</v>
      </c>
      <c r="G130" s="395">
        <v>7465</v>
      </c>
      <c r="H130" s="390">
        <v>7561</v>
      </c>
      <c r="I130" s="390">
        <f t="shared" si="3"/>
        <v>1047</v>
      </c>
      <c r="J130" s="252">
        <v>58245</v>
      </c>
      <c r="K130" s="390">
        <v>0</v>
      </c>
      <c r="L130" s="390">
        <f t="shared" si="4"/>
        <v>59292</v>
      </c>
      <c r="M130" s="390" t="s">
        <v>34</v>
      </c>
    </row>
    <row r="131" spans="1:13" ht="15.75" customHeight="1" x14ac:dyDescent="0.25">
      <c r="A131" s="390">
        <v>15</v>
      </c>
      <c r="B131" s="398" t="s">
        <v>813</v>
      </c>
      <c r="C131" s="390">
        <v>20</v>
      </c>
      <c r="D131" s="390" t="s">
        <v>975</v>
      </c>
      <c r="E131" s="435">
        <v>1</v>
      </c>
      <c r="F131" s="390">
        <v>1309</v>
      </c>
      <c r="G131" s="395">
        <v>7466</v>
      </c>
      <c r="H131" s="390">
        <v>7562</v>
      </c>
      <c r="I131" s="390">
        <f t="shared" si="3"/>
        <v>1309</v>
      </c>
      <c r="J131" s="252">
        <v>27460</v>
      </c>
      <c r="K131" s="390">
        <v>0</v>
      </c>
      <c r="L131" s="390">
        <f t="shared" si="4"/>
        <v>28769</v>
      </c>
      <c r="M131" s="390" t="s">
        <v>34</v>
      </c>
    </row>
    <row r="132" spans="1:13" ht="15.75" customHeight="1" x14ac:dyDescent="0.25">
      <c r="A132" s="390">
        <v>16</v>
      </c>
      <c r="B132" s="398" t="s">
        <v>590</v>
      </c>
      <c r="C132" s="390">
        <v>20</v>
      </c>
      <c r="D132" s="390" t="s">
        <v>975</v>
      </c>
      <c r="E132" s="435">
        <v>4</v>
      </c>
      <c r="F132" s="390">
        <v>1473</v>
      </c>
      <c r="G132" s="395">
        <v>7467</v>
      </c>
      <c r="H132" s="390">
        <v>7563</v>
      </c>
      <c r="I132" s="390">
        <f t="shared" si="3"/>
        <v>5892</v>
      </c>
      <c r="J132" s="252">
        <v>69000</v>
      </c>
      <c r="K132" s="390">
        <v>0</v>
      </c>
      <c r="L132" s="390">
        <f t="shared" si="4"/>
        <v>74892</v>
      </c>
      <c r="M132" s="390" t="s">
        <v>34</v>
      </c>
    </row>
    <row r="133" spans="1:13" ht="15.75" customHeight="1" x14ac:dyDescent="0.25">
      <c r="A133" s="390">
        <v>17</v>
      </c>
      <c r="B133" s="398" t="s">
        <v>583</v>
      </c>
      <c r="C133" s="390">
        <v>20</v>
      </c>
      <c r="D133" s="390" t="s">
        <v>975</v>
      </c>
      <c r="E133" s="435">
        <v>7.96</v>
      </c>
      <c r="F133" s="390">
        <v>1407</v>
      </c>
      <c r="G133" s="395">
        <v>7438</v>
      </c>
      <c r="H133" s="390">
        <v>7564</v>
      </c>
      <c r="I133" s="390">
        <f t="shared" si="3"/>
        <v>11199.72</v>
      </c>
      <c r="J133" s="252">
        <v>106540</v>
      </c>
      <c r="K133" s="390">
        <v>0</v>
      </c>
      <c r="L133" s="390">
        <f t="shared" si="4"/>
        <v>117739.72</v>
      </c>
      <c r="M133" s="390" t="s">
        <v>972</v>
      </c>
    </row>
    <row r="134" spans="1:13" ht="15.75" customHeight="1" x14ac:dyDescent="0.25">
      <c r="A134" s="390">
        <v>18</v>
      </c>
      <c r="B134" s="398" t="s">
        <v>579</v>
      </c>
      <c r="C134" s="390">
        <v>20</v>
      </c>
      <c r="D134" s="390" t="s">
        <v>977</v>
      </c>
      <c r="E134" s="435">
        <v>1</v>
      </c>
      <c r="F134" s="390">
        <v>1514</v>
      </c>
      <c r="G134" s="395">
        <v>7439</v>
      </c>
      <c r="H134" s="390">
        <v>7565</v>
      </c>
      <c r="I134" s="390">
        <f t="shared" si="3"/>
        <v>1514</v>
      </c>
      <c r="J134" s="252">
        <v>49980</v>
      </c>
      <c r="K134" s="390">
        <v>0</v>
      </c>
      <c r="L134" s="390">
        <f t="shared" si="4"/>
        <v>51494</v>
      </c>
      <c r="M134" s="390" t="s">
        <v>972</v>
      </c>
    </row>
    <row r="135" spans="1:13" ht="15.75" customHeight="1" x14ac:dyDescent="0.25">
      <c r="A135" s="390">
        <v>19</v>
      </c>
      <c r="B135" s="398" t="s">
        <v>588</v>
      </c>
      <c r="C135" s="390">
        <v>20</v>
      </c>
      <c r="D135" s="390" t="s">
        <v>977</v>
      </c>
      <c r="E135" s="435">
        <v>3</v>
      </c>
      <c r="F135" s="390">
        <v>1370</v>
      </c>
      <c r="G135" s="395">
        <v>7440</v>
      </c>
      <c r="H135" s="390">
        <v>7566</v>
      </c>
      <c r="I135" s="390">
        <f t="shared" si="3"/>
        <v>4110</v>
      </c>
      <c r="J135" s="252">
        <v>50760</v>
      </c>
      <c r="K135" s="390">
        <v>0</v>
      </c>
      <c r="L135" s="390">
        <f t="shared" si="4"/>
        <v>54870</v>
      </c>
      <c r="M135" s="390" t="s">
        <v>972</v>
      </c>
    </row>
    <row r="136" spans="1:13" ht="15.75" customHeight="1" x14ac:dyDescent="0.25">
      <c r="A136" s="390">
        <v>20</v>
      </c>
      <c r="B136" s="398" t="s">
        <v>821</v>
      </c>
      <c r="C136" s="390">
        <v>20</v>
      </c>
      <c r="D136" s="390" t="s">
        <v>977</v>
      </c>
      <c r="E136" s="435">
        <v>2</v>
      </c>
      <c r="F136" s="390">
        <v>1378</v>
      </c>
      <c r="G136" s="395">
        <v>7468</v>
      </c>
      <c r="H136" s="390">
        <v>7567</v>
      </c>
      <c r="I136" s="390">
        <f t="shared" si="3"/>
        <v>2756</v>
      </c>
      <c r="J136" s="252">
        <v>39300</v>
      </c>
      <c r="K136" s="390">
        <v>0</v>
      </c>
      <c r="L136" s="390">
        <f t="shared" si="4"/>
        <v>42056</v>
      </c>
      <c r="M136" s="390" t="s">
        <v>34</v>
      </c>
    </row>
    <row r="137" spans="1:13" ht="15.75" customHeight="1" x14ac:dyDescent="0.25">
      <c r="A137" s="390">
        <v>21</v>
      </c>
      <c r="B137" s="398" t="s">
        <v>592</v>
      </c>
      <c r="C137" s="390">
        <v>20</v>
      </c>
      <c r="D137" s="390" t="s">
        <v>977</v>
      </c>
      <c r="E137" s="435">
        <v>1</v>
      </c>
      <c r="F137" s="390">
        <v>1342</v>
      </c>
      <c r="G137" s="395">
        <v>7469</v>
      </c>
      <c r="H137" s="390">
        <v>7568</v>
      </c>
      <c r="I137" s="390">
        <f t="shared" si="3"/>
        <v>1342</v>
      </c>
      <c r="J137" s="252">
        <v>31300</v>
      </c>
      <c r="K137" s="390">
        <v>0</v>
      </c>
      <c r="L137" s="390">
        <f t="shared" si="4"/>
        <v>32642</v>
      </c>
      <c r="M137" s="390" t="s">
        <v>34</v>
      </c>
    </row>
    <row r="138" spans="1:13" ht="15.75" customHeight="1" x14ac:dyDescent="0.25">
      <c r="A138" s="390">
        <v>22</v>
      </c>
      <c r="B138" s="398" t="s">
        <v>839</v>
      </c>
      <c r="C138" s="390">
        <v>15</v>
      </c>
      <c r="D138" s="390" t="s">
        <v>977</v>
      </c>
      <c r="E138" s="435">
        <v>1.75</v>
      </c>
      <c r="F138" s="390">
        <v>1018</v>
      </c>
      <c r="G138" s="395">
        <v>7441</v>
      </c>
      <c r="H138" s="390">
        <v>7569</v>
      </c>
      <c r="I138" s="390">
        <f t="shared" si="3"/>
        <v>1781.5</v>
      </c>
      <c r="J138" s="252">
        <v>37000</v>
      </c>
      <c r="K138" s="390">
        <v>0</v>
      </c>
      <c r="L138" s="390">
        <f t="shared" si="4"/>
        <v>38781.5</v>
      </c>
      <c r="M138" s="390" t="s">
        <v>972</v>
      </c>
    </row>
    <row r="139" spans="1:13" ht="15.75" customHeight="1" x14ac:dyDescent="0.25">
      <c r="A139" s="390">
        <v>23</v>
      </c>
      <c r="B139" s="398" t="s">
        <v>833</v>
      </c>
      <c r="C139" s="390">
        <v>20</v>
      </c>
      <c r="D139" s="390" t="s">
        <v>978</v>
      </c>
      <c r="E139" s="435">
        <v>1.7</v>
      </c>
      <c r="F139" s="390">
        <v>1409</v>
      </c>
      <c r="G139" s="395">
        <v>7470</v>
      </c>
      <c r="H139" s="390">
        <v>7570</v>
      </c>
      <c r="I139" s="390">
        <f t="shared" si="3"/>
        <v>2395.2999999999997</v>
      </c>
      <c r="J139" s="252">
        <v>53200</v>
      </c>
      <c r="K139" s="390">
        <v>0</v>
      </c>
      <c r="L139" s="390">
        <f t="shared" si="4"/>
        <v>55595.3</v>
      </c>
      <c r="M139" s="390" t="s">
        <v>34</v>
      </c>
    </row>
    <row r="140" spans="1:13" ht="15.75" customHeight="1" x14ac:dyDescent="0.25">
      <c r="A140" s="390">
        <v>24</v>
      </c>
      <c r="B140" s="398" t="s">
        <v>580</v>
      </c>
      <c r="C140" s="390">
        <v>20</v>
      </c>
      <c r="D140" s="390" t="s">
        <v>978</v>
      </c>
      <c r="E140" s="435">
        <v>1</v>
      </c>
      <c r="F140" s="390">
        <v>1320</v>
      </c>
      <c r="G140" s="395">
        <v>7442</v>
      </c>
      <c r="H140" s="390">
        <v>7571</v>
      </c>
      <c r="I140" s="390">
        <f t="shared" si="3"/>
        <v>1320</v>
      </c>
      <c r="J140" s="252">
        <v>40280</v>
      </c>
      <c r="K140" s="390">
        <v>0</v>
      </c>
      <c r="L140" s="390">
        <f t="shared" si="4"/>
        <v>41600</v>
      </c>
      <c r="M140" s="390" t="s">
        <v>976</v>
      </c>
    </row>
    <row r="141" spans="1:13" ht="15.75" customHeight="1" x14ac:dyDescent="0.25">
      <c r="A141" s="390">
        <v>25</v>
      </c>
      <c r="B141" s="398" t="s">
        <v>579</v>
      </c>
      <c r="C141" s="390">
        <v>20</v>
      </c>
      <c r="D141" s="390" t="s">
        <v>978</v>
      </c>
      <c r="E141" s="435">
        <v>1</v>
      </c>
      <c r="F141" s="390">
        <v>1328</v>
      </c>
      <c r="G141" s="395">
        <v>7471</v>
      </c>
      <c r="H141" s="390">
        <v>7572</v>
      </c>
      <c r="I141" s="390">
        <f t="shared" si="3"/>
        <v>1328</v>
      </c>
      <c r="J141" s="252">
        <v>50160</v>
      </c>
      <c r="K141" s="390">
        <v>0</v>
      </c>
      <c r="L141" s="390">
        <f t="shared" si="4"/>
        <v>51488</v>
      </c>
      <c r="M141" s="390" t="s">
        <v>34</v>
      </c>
    </row>
    <row r="142" spans="1:13" ht="15.75" customHeight="1" x14ac:dyDescent="0.25">
      <c r="A142" s="390">
        <v>26</v>
      </c>
      <c r="B142" s="398" t="s">
        <v>581</v>
      </c>
      <c r="C142" s="390">
        <v>20</v>
      </c>
      <c r="D142" s="390" t="s">
        <v>979</v>
      </c>
      <c r="E142" s="435">
        <v>1.5</v>
      </c>
      <c r="F142" s="390">
        <v>1360</v>
      </c>
      <c r="G142" s="395">
        <v>7454</v>
      </c>
      <c r="H142" s="390">
        <v>7573</v>
      </c>
      <c r="I142" s="390">
        <f t="shared" si="3"/>
        <v>2040</v>
      </c>
      <c r="J142" s="252">
        <v>92000</v>
      </c>
      <c r="K142" s="390">
        <v>0</v>
      </c>
      <c r="L142" s="390">
        <f t="shared" si="4"/>
        <v>94040</v>
      </c>
      <c r="M142" s="390" t="s">
        <v>901</v>
      </c>
    </row>
    <row r="143" spans="1:13" ht="15.75" customHeight="1" x14ac:dyDescent="0.25">
      <c r="A143" s="390">
        <v>27</v>
      </c>
      <c r="B143" s="398" t="s">
        <v>821</v>
      </c>
      <c r="C143" s="390">
        <v>20</v>
      </c>
      <c r="D143" s="390" t="s">
        <v>979</v>
      </c>
      <c r="E143" s="435">
        <v>2</v>
      </c>
      <c r="F143" s="390">
        <v>1385</v>
      </c>
      <c r="G143" s="395">
        <v>7443</v>
      </c>
      <c r="H143" s="390">
        <v>7574</v>
      </c>
      <c r="I143" s="390">
        <f t="shared" si="3"/>
        <v>2770</v>
      </c>
      <c r="J143" s="252">
        <v>39380</v>
      </c>
      <c r="K143" s="390">
        <v>0</v>
      </c>
      <c r="L143" s="390">
        <f t="shared" si="4"/>
        <v>42150</v>
      </c>
      <c r="M143" s="390" t="s">
        <v>976</v>
      </c>
    </row>
    <row r="144" spans="1:13" ht="15.75" customHeight="1" x14ac:dyDescent="0.25">
      <c r="A144" s="390">
        <v>28</v>
      </c>
      <c r="B144" s="398" t="s">
        <v>584</v>
      </c>
      <c r="C144" s="390">
        <v>15</v>
      </c>
      <c r="D144" s="390" t="s">
        <v>979</v>
      </c>
      <c r="E144" s="435">
        <v>2</v>
      </c>
      <c r="F144" s="390">
        <v>1002</v>
      </c>
      <c r="G144" s="395">
        <v>7472</v>
      </c>
      <c r="H144" s="390">
        <v>7575</v>
      </c>
      <c r="I144" s="390">
        <f t="shared" si="3"/>
        <v>2004</v>
      </c>
      <c r="J144" s="252">
        <v>16000</v>
      </c>
      <c r="K144" s="390">
        <v>0</v>
      </c>
      <c r="L144" s="390">
        <f t="shared" si="4"/>
        <v>18004</v>
      </c>
      <c r="M144" s="390" t="s">
        <v>34</v>
      </c>
    </row>
    <row r="145" spans="1:13" ht="15.75" customHeight="1" x14ac:dyDescent="0.25">
      <c r="A145" s="390">
        <v>29</v>
      </c>
      <c r="B145" s="398" t="s">
        <v>585</v>
      </c>
      <c r="C145" s="390">
        <v>20</v>
      </c>
      <c r="D145" s="390" t="s">
        <v>979</v>
      </c>
      <c r="E145" s="435">
        <v>2.5</v>
      </c>
      <c r="F145" s="390">
        <v>1449</v>
      </c>
      <c r="G145" s="395">
        <v>7473</v>
      </c>
      <c r="H145" s="390">
        <v>7576</v>
      </c>
      <c r="I145" s="390">
        <f t="shared" si="3"/>
        <v>3622.5</v>
      </c>
      <c r="J145" s="252">
        <v>58960</v>
      </c>
      <c r="K145" s="390">
        <v>3000</v>
      </c>
      <c r="L145" s="390">
        <f t="shared" si="4"/>
        <v>65582.5</v>
      </c>
      <c r="M145" s="390" t="s">
        <v>34</v>
      </c>
    </row>
    <row r="146" spans="1:13" ht="15.75" customHeight="1" x14ac:dyDescent="0.25">
      <c r="A146" s="390">
        <v>30</v>
      </c>
      <c r="B146" s="398" t="s">
        <v>587</v>
      </c>
      <c r="C146" s="398">
        <v>20</v>
      </c>
      <c r="D146" s="398" t="s">
        <v>980</v>
      </c>
      <c r="E146" s="417">
        <v>2</v>
      </c>
      <c r="F146" s="398">
        <v>1319</v>
      </c>
      <c r="G146" s="395">
        <v>7444</v>
      </c>
      <c r="H146" s="398">
        <v>7577</v>
      </c>
      <c r="I146" s="398">
        <f t="shared" si="3"/>
        <v>2638</v>
      </c>
      <c r="J146" s="254">
        <v>21140</v>
      </c>
      <c r="K146" s="398">
        <v>0</v>
      </c>
      <c r="L146" s="398">
        <f t="shared" si="4"/>
        <v>23778</v>
      </c>
      <c r="M146" s="390" t="s">
        <v>972</v>
      </c>
    </row>
    <row r="147" spans="1:13" ht="15.75" customHeight="1" x14ac:dyDescent="0.25">
      <c r="A147" s="390">
        <v>31</v>
      </c>
      <c r="B147" s="398" t="s">
        <v>581</v>
      </c>
      <c r="C147" s="390">
        <v>20</v>
      </c>
      <c r="D147" s="390" t="s">
        <v>980</v>
      </c>
      <c r="E147" s="435">
        <v>1.5</v>
      </c>
      <c r="F147" s="390">
        <v>1365</v>
      </c>
      <c r="G147" s="395">
        <v>7455</v>
      </c>
      <c r="H147" s="390">
        <v>7578</v>
      </c>
      <c r="I147" s="390">
        <f t="shared" si="3"/>
        <v>2047.5</v>
      </c>
      <c r="J147" s="252">
        <v>94000</v>
      </c>
      <c r="K147" s="390">
        <v>0</v>
      </c>
      <c r="L147" s="390">
        <f t="shared" si="4"/>
        <v>96047.5</v>
      </c>
      <c r="M147" s="390" t="s">
        <v>933</v>
      </c>
    </row>
    <row r="148" spans="1:13" ht="15.75" customHeight="1" x14ac:dyDescent="0.25">
      <c r="A148" s="390">
        <v>32</v>
      </c>
      <c r="B148" s="398" t="s">
        <v>579</v>
      </c>
      <c r="C148" s="390">
        <v>24</v>
      </c>
      <c r="D148" s="390" t="s">
        <v>981</v>
      </c>
      <c r="E148" s="435">
        <v>1</v>
      </c>
      <c r="F148" s="390">
        <v>1950</v>
      </c>
      <c r="G148" s="395">
        <v>7474</v>
      </c>
      <c r="H148" s="390">
        <v>7579</v>
      </c>
      <c r="I148" s="390">
        <f t="shared" si="3"/>
        <v>1950</v>
      </c>
      <c r="J148" s="252">
        <v>58080</v>
      </c>
      <c r="K148" s="390">
        <v>0</v>
      </c>
      <c r="L148" s="390">
        <f t="shared" si="4"/>
        <v>60030</v>
      </c>
      <c r="M148" s="390" t="s">
        <v>34</v>
      </c>
    </row>
    <row r="149" spans="1:13" ht="15.75" customHeight="1" x14ac:dyDescent="0.25">
      <c r="A149" s="390">
        <v>33</v>
      </c>
      <c r="B149" s="398" t="s">
        <v>579</v>
      </c>
      <c r="C149" s="390">
        <v>21</v>
      </c>
      <c r="D149" s="390" t="s">
        <v>981</v>
      </c>
      <c r="E149" s="435">
        <v>1</v>
      </c>
      <c r="F149" s="390">
        <v>1705</v>
      </c>
      <c r="G149" s="395">
        <v>7445</v>
      </c>
      <c r="H149" s="390">
        <v>7580</v>
      </c>
      <c r="I149" s="390">
        <f t="shared" si="3"/>
        <v>1705</v>
      </c>
      <c r="J149" s="252">
        <v>52479</v>
      </c>
      <c r="K149" s="390">
        <v>0</v>
      </c>
      <c r="L149" s="390">
        <f t="shared" si="4"/>
        <v>54184</v>
      </c>
      <c r="M149" s="390" t="s">
        <v>976</v>
      </c>
    </row>
    <row r="150" spans="1:13" ht="15.75" customHeight="1" x14ac:dyDescent="0.25">
      <c r="A150" s="390">
        <v>34</v>
      </c>
      <c r="B150" s="398" t="s">
        <v>588</v>
      </c>
      <c r="C150" s="390">
        <v>20</v>
      </c>
      <c r="D150" s="390" t="s">
        <v>981</v>
      </c>
      <c r="E150" s="435">
        <v>3</v>
      </c>
      <c r="F150" s="390">
        <v>1360</v>
      </c>
      <c r="G150" s="395">
        <v>7475</v>
      </c>
      <c r="H150" s="390">
        <v>7581</v>
      </c>
      <c r="I150" s="390">
        <f t="shared" si="3"/>
        <v>4080</v>
      </c>
      <c r="J150" s="252">
        <v>50920</v>
      </c>
      <c r="K150" s="390">
        <v>0</v>
      </c>
      <c r="L150" s="390">
        <f t="shared" si="4"/>
        <v>55000</v>
      </c>
      <c r="M150" s="390" t="s">
        <v>34</v>
      </c>
    </row>
    <row r="151" spans="1:13" ht="15.75" customHeight="1" x14ac:dyDescent="0.25">
      <c r="A151" s="390">
        <v>35</v>
      </c>
      <c r="B151" s="398" t="s">
        <v>590</v>
      </c>
      <c r="C151" s="390">
        <v>20</v>
      </c>
      <c r="D151" s="390" t="s">
        <v>981</v>
      </c>
      <c r="E151" s="435">
        <v>4</v>
      </c>
      <c r="F151" s="390">
        <v>1360</v>
      </c>
      <c r="G151" s="395">
        <v>7446</v>
      </c>
      <c r="H151" s="390">
        <v>7582</v>
      </c>
      <c r="I151" s="390">
        <f t="shared" si="3"/>
        <v>5440</v>
      </c>
      <c r="J151" s="252">
        <v>68760</v>
      </c>
      <c r="K151" s="390">
        <v>0</v>
      </c>
      <c r="L151" s="390">
        <f t="shared" si="4"/>
        <v>74200</v>
      </c>
      <c r="M151" s="390" t="s">
        <v>976</v>
      </c>
    </row>
    <row r="152" spans="1:13" ht="15.75" customHeight="1" x14ac:dyDescent="0.25">
      <c r="A152" s="390">
        <v>36</v>
      </c>
      <c r="B152" s="398" t="s">
        <v>589</v>
      </c>
      <c r="C152" s="390">
        <v>9</v>
      </c>
      <c r="D152" s="390" t="s">
        <v>981</v>
      </c>
      <c r="E152" s="435">
        <v>1</v>
      </c>
      <c r="F152" s="390">
        <v>575</v>
      </c>
      <c r="G152" s="395">
        <v>7447</v>
      </c>
      <c r="H152" s="390">
        <v>7583</v>
      </c>
      <c r="I152" s="390">
        <f t="shared" si="3"/>
        <v>575</v>
      </c>
      <c r="J152" s="252">
        <v>9400</v>
      </c>
      <c r="K152" s="390">
        <v>0</v>
      </c>
      <c r="L152" s="390">
        <f t="shared" si="4"/>
        <v>9975</v>
      </c>
      <c r="M152" s="390" t="s">
        <v>976</v>
      </c>
    </row>
    <row r="153" spans="1:13" ht="15.75" customHeight="1" x14ac:dyDescent="0.25">
      <c r="A153" s="411">
        <v>37</v>
      </c>
      <c r="B153" s="411" t="s">
        <v>579</v>
      </c>
      <c r="C153" s="411">
        <v>24</v>
      </c>
      <c r="D153" s="411" t="s">
        <v>982</v>
      </c>
      <c r="E153" s="442">
        <v>1</v>
      </c>
      <c r="F153" s="411">
        <v>1908</v>
      </c>
      <c r="G153" s="411">
        <v>7451</v>
      </c>
      <c r="H153" s="411">
        <v>7584</v>
      </c>
      <c r="I153" s="411">
        <f t="shared" si="3"/>
        <v>1908</v>
      </c>
      <c r="J153" s="256">
        <v>58080</v>
      </c>
      <c r="K153" s="411">
        <v>0</v>
      </c>
      <c r="L153" s="411">
        <f t="shared" si="4"/>
        <v>59988</v>
      </c>
      <c r="M153" s="411" t="s">
        <v>972</v>
      </c>
    </row>
    <row r="154" spans="1:13" ht="15.75" customHeight="1" x14ac:dyDescent="0.25">
      <c r="A154" s="390">
        <v>38</v>
      </c>
      <c r="B154" s="398" t="s">
        <v>581</v>
      </c>
      <c r="C154" s="390">
        <v>20</v>
      </c>
      <c r="D154" s="390" t="s">
        <v>982</v>
      </c>
      <c r="E154" s="435">
        <v>1.5</v>
      </c>
      <c r="F154" s="390">
        <v>1415</v>
      </c>
      <c r="G154" s="395">
        <v>7456</v>
      </c>
      <c r="H154" s="390">
        <v>7585</v>
      </c>
      <c r="I154" s="390">
        <f t="shared" si="3"/>
        <v>2122.5</v>
      </c>
      <c r="J154" s="252">
        <v>94000</v>
      </c>
      <c r="K154" s="390">
        <v>0</v>
      </c>
      <c r="L154" s="390">
        <f t="shared" si="4"/>
        <v>96122.5</v>
      </c>
      <c r="M154" s="390" t="s">
        <v>933</v>
      </c>
    </row>
    <row r="155" spans="1:13" ht="15.75" customHeight="1" x14ac:dyDescent="0.25">
      <c r="A155" s="390">
        <v>39</v>
      </c>
      <c r="B155" s="398" t="s">
        <v>587</v>
      </c>
      <c r="C155" s="390">
        <v>20</v>
      </c>
      <c r="D155" s="390" t="s">
        <v>982</v>
      </c>
      <c r="E155" s="435">
        <v>2</v>
      </c>
      <c r="F155" s="390">
        <v>1276</v>
      </c>
      <c r="G155" s="395">
        <v>7448</v>
      </c>
      <c r="H155" s="390">
        <v>7586</v>
      </c>
      <c r="I155" s="390">
        <f t="shared" si="3"/>
        <v>2552</v>
      </c>
      <c r="J155" s="252">
        <v>21140</v>
      </c>
      <c r="K155" s="390">
        <v>0</v>
      </c>
      <c r="L155" s="390">
        <f t="shared" si="4"/>
        <v>23692</v>
      </c>
      <c r="M155" s="390" t="s">
        <v>972</v>
      </c>
    </row>
    <row r="156" spans="1:13" ht="15.75" customHeight="1" x14ac:dyDescent="0.25">
      <c r="A156" s="390">
        <v>40</v>
      </c>
      <c r="B156" s="398" t="s">
        <v>813</v>
      </c>
      <c r="C156" s="390">
        <v>20</v>
      </c>
      <c r="D156" s="390" t="s">
        <v>982</v>
      </c>
      <c r="E156" s="435">
        <v>1</v>
      </c>
      <c r="F156" s="390">
        <v>1269</v>
      </c>
      <c r="G156" s="395">
        <v>7449</v>
      </c>
      <c r="H156" s="390">
        <v>7587</v>
      </c>
      <c r="I156" s="390">
        <f t="shared" si="3"/>
        <v>1269</v>
      </c>
      <c r="J156" s="252">
        <v>28000</v>
      </c>
      <c r="K156" s="390">
        <v>0</v>
      </c>
      <c r="L156" s="390">
        <f t="shared" si="4"/>
        <v>29269</v>
      </c>
      <c r="M156" s="390" t="s">
        <v>972</v>
      </c>
    </row>
    <row r="157" spans="1:13" ht="15.75" customHeight="1" x14ac:dyDescent="0.25">
      <c r="A157" s="390">
        <v>41</v>
      </c>
      <c r="B157" s="398" t="s">
        <v>583</v>
      </c>
      <c r="C157" s="390">
        <v>20</v>
      </c>
      <c r="D157" s="390" t="s">
        <v>982</v>
      </c>
      <c r="E157" s="435">
        <v>7.96</v>
      </c>
      <c r="F157" s="390">
        <v>1396</v>
      </c>
      <c r="G157" s="395">
        <v>7476</v>
      </c>
      <c r="H157" s="390">
        <v>7588</v>
      </c>
      <c r="I157" s="390">
        <f t="shared" si="3"/>
        <v>11112.16</v>
      </c>
      <c r="J157" s="252">
        <v>106920</v>
      </c>
      <c r="K157" s="390">
        <v>0</v>
      </c>
      <c r="L157" s="390">
        <f t="shared" si="4"/>
        <v>118032.16</v>
      </c>
      <c r="M157" s="390" t="s">
        <v>34</v>
      </c>
    </row>
    <row r="158" spans="1:13" ht="15.75" customHeight="1" x14ac:dyDescent="0.25">
      <c r="A158" s="390">
        <v>42</v>
      </c>
      <c r="B158" s="398" t="s">
        <v>833</v>
      </c>
      <c r="C158" s="390">
        <v>20</v>
      </c>
      <c r="D158" s="390" t="s">
        <v>983</v>
      </c>
      <c r="E158" s="435">
        <v>1.7</v>
      </c>
      <c r="F158" s="390">
        <v>1357</v>
      </c>
      <c r="G158" s="395">
        <v>7450</v>
      </c>
      <c r="H158" s="390">
        <v>7589</v>
      </c>
      <c r="I158" s="390">
        <f t="shared" si="3"/>
        <v>2306.9</v>
      </c>
      <c r="J158" s="252">
        <v>53020</v>
      </c>
      <c r="K158" s="390">
        <v>0</v>
      </c>
      <c r="L158" s="390">
        <f t="shared" si="4"/>
        <v>55326.9</v>
      </c>
      <c r="M158" s="390" t="s">
        <v>972</v>
      </c>
    </row>
    <row r="159" spans="1:13" ht="15.75" customHeight="1" x14ac:dyDescent="0.25">
      <c r="A159" s="390">
        <v>43</v>
      </c>
      <c r="B159" s="398" t="s">
        <v>581</v>
      </c>
      <c r="C159" s="390">
        <v>20</v>
      </c>
      <c r="D159" s="390" t="s">
        <v>983</v>
      </c>
      <c r="E159" s="435">
        <v>1.5</v>
      </c>
      <c r="F159" s="390">
        <v>1425</v>
      </c>
      <c r="G159" s="395">
        <v>7457</v>
      </c>
      <c r="H159" s="390">
        <v>7590</v>
      </c>
      <c r="I159" s="390">
        <f t="shared" si="3"/>
        <v>2137.5</v>
      </c>
      <c r="J159" s="252">
        <v>92000</v>
      </c>
      <c r="K159" s="390">
        <v>0</v>
      </c>
      <c r="L159" s="390">
        <f t="shared" si="4"/>
        <v>94137.5</v>
      </c>
      <c r="M159" s="390" t="s">
        <v>901</v>
      </c>
    </row>
    <row r="160" spans="1:13" ht="15.75" customHeight="1" x14ac:dyDescent="0.25">
      <c r="A160" s="390">
        <v>44</v>
      </c>
      <c r="B160" s="398" t="s">
        <v>579</v>
      </c>
      <c r="C160" s="390">
        <v>20</v>
      </c>
      <c r="D160" s="390" t="s">
        <v>983</v>
      </c>
      <c r="E160" s="435">
        <v>1</v>
      </c>
      <c r="F160" s="390">
        <v>1620</v>
      </c>
      <c r="G160" s="395">
        <v>7492</v>
      </c>
      <c r="H160" s="390">
        <v>7592</v>
      </c>
      <c r="I160" s="390">
        <f t="shared" si="3"/>
        <v>1620</v>
      </c>
      <c r="J160" s="252">
        <v>50160</v>
      </c>
      <c r="K160" s="390">
        <v>0</v>
      </c>
      <c r="L160" s="390">
        <f t="shared" si="4"/>
        <v>51780</v>
      </c>
      <c r="M160" s="390" t="s">
        <v>34</v>
      </c>
    </row>
    <row r="161" spans="1:13" ht="15.75" customHeight="1" x14ac:dyDescent="0.25">
      <c r="A161" s="390">
        <v>45</v>
      </c>
      <c r="B161" s="398" t="s">
        <v>579</v>
      </c>
      <c r="C161" s="398">
        <v>20</v>
      </c>
      <c r="D161" s="390" t="s">
        <v>985</v>
      </c>
      <c r="E161" s="435">
        <v>1</v>
      </c>
      <c r="F161" s="390">
        <v>1620</v>
      </c>
      <c r="G161" s="395">
        <v>7452</v>
      </c>
      <c r="H161" s="390">
        <v>7593</v>
      </c>
      <c r="I161" s="398">
        <f t="shared" si="3"/>
        <v>1620</v>
      </c>
      <c r="J161" s="254">
        <v>49980</v>
      </c>
      <c r="K161" s="390">
        <v>0</v>
      </c>
      <c r="L161" s="398">
        <f t="shared" si="4"/>
        <v>51600</v>
      </c>
      <c r="M161" s="390" t="s">
        <v>972</v>
      </c>
    </row>
    <row r="162" spans="1:13" ht="15.75" customHeight="1" x14ac:dyDescent="0.25">
      <c r="A162" s="390">
        <v>46</v>
      </c>
      <c r="B162" s="398" t="s">
        <v>822</v>
      </c>
      <c r="C162" s="398">
        <v>20</v>
      </c>
      <c r="D162" s="390" t="s">
        <v>985</v>
      </c>
      <c r="E162" s="435">
        <v>1.75</v>
      </c>
      <c r="F162" s="390">
        <v>1410</v>
      </c>
      <c r="G162" s="395">
        <v>7453</v>
      </c>
      <c r="H162" s="390">
        <v>7594</v>
      </c>
      <c r="I162" s="398">
        <f t="shared" si="3"/>
        <v>2467.5</v>
      </c>
      <c r="J162" s="252">
        <v>30560</v>
      </c>
      <c r="K162" s="390">
        <v>0</v>
      </c>
      <c r="L162" s="398">
        <f t="shared" si="4"/>
        <v>33027.5</v>
      </c>
      <c r="M162" s="390" t="s">
        <v>972</v>
      </c>
    </row>
    <row r="163" spans="1:13" ht="15.75" customHeight="1" x14ac:dyDescent="0.25">
      <c r="A163" s="390">
        <v>47</v>
      </c>
      <c r="B163" s="398" t="s">
        <v>587</v>
      </c>
      <c r="C163" s="390">
        <v>15</v>
      </c>
      <c r="D163" s="390" t="s">
        <v>986</v>
      </c>
      <c r="E163" s="435">
        <v>2</v>
      </c>
      <c r="F163" s="390">
        <v>948</v>
      </c>
      <c r="G163" s="395">
        <v>7485</v>
      </c>
      <c r="H163" s="390">
        <v>7595</v>
      </c>
      <c r="I163" s="390">
        <f t="shared" si="3"/>
        <v>1896</v>
      </c>
      <c r="J163" s="252">
        <v>18500</v>
      </c>
      <c r="K163" s="390">
        <v>0</v>
      </c>
      <c r="L163" s="398">
        <f t="shared" si="4"/>
        <v>20396</v>
      </c>
      <c r="M163" s="390" t="s">
        <v>972</v>
      </c>
    </row>
    <row r="164" spans="1:13" ht="15.75" customHeight="1" x14ac:dyDescent="0.25">
      <c r="A164" s="390">
        <v>48</v>
      </c>
      <c r="B164" s="398" t="s">
        <v>584</v>
      </c>
      <c r="C164" s="390">
        <v>15</v>
      </c>
      <c r="D164" s="390" t="s">
        <v>986</v>
      </c>
      <c r="E164" s="435">
        <v>2</v>
      </c>
      <c r="F164" s="390">
        <v>961</v>
      </c>
      <c r="G164" s="395">
        <v>7477</v>
      </c>
      <c r="H164" s="390">
        <v>7596</v>
      </c>
      <c r="I164" s="390">
        <f t="shared" si="3"/>
        <v>1922</v>
      </c>
      <c r="J164" s="252">
        <v>16000</v>
      </c>
      <c r="K164" s="390">
        <v>0</v>
      </c>
      <c r="L164" s="398">
        <f t="shared" si="4"/>
        <v>17922</v>
      </c>
      <c r="M164" s="390" t="s">
        <v>34</v>
      </c>
    </row>
    <row r="165" spans="1:13" s="391" customFormat="1" ht="15.75" customHeight="1" x14ac:dyDescent="0.25">
      <c r="A165" s="390">
        <v>49</v>
      </c>
      <c r="B165" s="398" t="s">
        <v>580</v>
      </c>
      <c r="C165" s="390">
        <v>20</v>
      </c>
      <c r="D165" s="390" t="s">
        <v>986</v>
      </c>
      <c r="E165" s="435">
        <v>1</v>
      </c>
      <c r="F165" s="390">
        <v>1186</v>
      </c>
      <c r="G165" s="395">
        <v>7486</v>
      </c>
      <c r="H165" s="390">
        <v>7597</v>
      </c>
      <c r="I165" s="390">
        <f t="shared" si="3"/>
        <v>1186</v>
      </c>
      <c r="J165" s="252">
        <v>40280</v>
      </c>
      <c r="K165" s="390">
        <v>0</v>
      </c>
      <c r="L165" s="398">
        <f t="shared" si="4"/>
        <v>41466</v>
      </c>
      <c r="M165" s="390" t="s">
        <v>972</v>
      </c>
    </row>
    <row r="166" spans="1:13" s="391" customFormat="1" ht="15.75" customHeight="1" x14ac:dyDescent="0.25">
      <c r="A166" s="390">
        <v>50</v>
      </c>
      <c r="B166" s="398" t="s">
        <v>589</v>
      </c>
      <c r="C166" s="390">
        <v>9</v>
      </c>
      <c r="D166" s="390" t="s">
        <v>986</v>
      </c>
      <c r="E166" s="435">
        <v>1</v>
      </c>
      <c r="F166" s="390">
        <v>572</v>
      </c>
      <c r="G166" s="395">
        <v>7487</v>
      </c>
      <c r="H166" s="390">
        <v>7598</v>
      </c>
      <c r="I166" s="390">
        <f t="shared" si="3"/>
        <v>572</v>
      </c>
      <c r="J166" s="252">
        <v>9400</v>
      </c>
      <c r="K166" s="390">
        <v>0</v>
      </c>
      <c r="L166" s="398">
        <f t="shared" si="4"/>
        <v>9972</v>
      </c>
      <c r="M166" s="390" t="s">
        <v>972</v>
      </c>
    </row>
    <row r="167" spans="1:13" s="391" customFormat="1" ht="15.75" customHeight="1" x14ac:dyDescent="0.25">
      <c r="A167" s="390">
        <v>51</v>
      </c>
      <c r="B167" s="398" t="s">
        <v>581</v>
      </c>
      <c r="C167" s="390">
        <v>20</v>
      </c>
      <c r="D167" s="390" t="s">
        <v>986</v>
      </c>
      <c r="E167" s="435">
        <v>1.5</v>
      </c>
      <c r="F167" s="390">
        <v>1395</v>
      </c>
      <c r="G167" s="395">
        <v>7488</v>
      </c>
      <c r="H167" s="390">
        <v>7599</v>
      </c>
      <c r="I167" s="390">
        <f t="shared" si="3"/>
        <v>2092.5</v>
      </c>
      <c r="J167" s="252">
        <v>94000</v>
      </c>
      <c r="K167" s="390">
        <v>0</v>
      </c>
      <c r="L167" s="398">
        <f t="shared" si="4"/>
        <v>96092.5</v>
      </c>
      <c r="M167" s="390" t="s">
        <v>933</v>
      </c>
    </row>
    <row r="168" spans="1:13" s="391" customFormat="1" ht="15.75" customHeight="1" x14ac:dyDescent="0.25">
      <c r="A168" s="390">
        <v>52</v>
      </c>
      <c r="B168" s="398" t="s">
        <v>836</v>
      </c>
      <c r="C168" s="390">
        <v>9</v>
      </c>
      <c r="D168" s="390" t="s">
        <v>987</v>
      </c>
      <c r="E168" s="435">
        <v>1.5</v>
      </c>
      <c r="F168" s="390">
        <v>584</v>
      </c>
      <c r="G168" s="395">
        <v>7489</v>
      </c>
      <c r="H168" s="390">
        <v>7600</v>
      </c>
      <c r="I168" s="390">
        <f t="shared" si="3"/>
        <v>876</v>
      </c>
      <c r="J168" s="252">
        <v>9700</v>
      </c>
      <c r="K168" s="390">
        <v>0</v>
      </c>
      <c r="L168" s="398">
        <f t="shared" si="4"/>
        <v>10576</v>
      </c>
      <c r="M168" s="390" t="s">
        <v>972</v>
      </c>
    </row>
    <row r="169" spans="1:13" s="391" customFormat="1" ht="15.75" customHeight="1" x14ac:dyDescent="0.25">
      <c r="A169" s="390">
        <v>53</v>
      </c>
      <c r="B169" s="398" t="s">
        <v>588</v>
      </c>
      <c r="C169" s="390">
        <v>20</v>
      </c>
      <c r="D169" s="390" t="s">
        <v>987</v>
      </c>
      <c r="E169" s="435">
        <v>3</v>
      </c>
      <c r="F169" s="390">
        <v>1377</v>
      </c>
      <c r="G169" s="395">
        <v>7490</v>
      </c>
      <c r="H169" s="390">
        <v>7601</v>
      </c>
      <c r="I169" s="390">
        <f t="shared" si="3"/>
        <v>4131</v>
      </c>
      <c r="J169" s="252">
        <v>50760</v>
      </c>
      <c r="K169" s="390">
        <v>0</v>
      </c>
      <c r="L169" s="398">
        <f t="shared" si="4"/>
        <v>54891</v>
      </c>
      <c r="M169" s="390" t="s">
        <v>972</v>
      </c>
    </row>
    <row r="170" spans="1:13" s="391" customFormat="1" ht="15.75" customHeight="1" x14ac:dyDescent="0.25">
      <c r="A170" s="390">
        <v>54</v>
      </c>
      <c r="B170" s="398" t="s">
        <v>851</v>
      </c>
      <c r="C170" s="390">
        <v>15</v>
      </c>
      <c r="D170" s="390" t="s">
        <v>987</v>
      </c>
      <c r="E170" s="435">
        <v>4</v>
      </c>
      <c r="F170" s="390">
        <v>962</v>
      </c>
      <c r="G170" s="395">
        <v>7491</v>
      </c>
      <c r="H170" s="390">
        <v>7602</v>
      </c>
      <c r="I170" s="390">
        <f t="shared" si="3"/>
        <v>3848</v>
      </c>
      <c r="J170" s="252">
        <v>68000</v>
      </c>
      <c r="K170" s="390">
        <v>0</v>
      </c>
      <c r="L170" s="398">
        <f t="shared" si="4"/>
        <v>71848</v>
      </c>
      <c r="M170" s="390" t="s">
        <v>34</v>
      </c>
    </row>
    <row r="171" spans="1:13" s="391" customFormat="1" ht="15.75" customHeight="1" x14ac:dyDescent="0.25">
      <c r="A171" s="390">
        <v>55</v>
      </c>
      <c r="B171" s="398" t="s">
        <v>585</v>
      </c>
      <c r="C171" s="390">
        <v>20</v>
      </c>
      <c r="D171" s="390" t="s">
        <v>988</v>
      </c>
      <c r="E171" s="435">
        <v>2.5</v>
      </c>
      <c r="F171" s="390">
        <v>1412</v>
      </c>
      <c r="G171" s="395">
        <v>7493</v>
      </c>
      <c r="H171" s="390">
        <v>7603</v>
      </c>
      <c r="I171" s="390">
        <f t="shared" si="3"/>
        <v>3530</v>
      </c>
      <c r="J171" s="252">
        <v>58960</v>
      </c>
      <c r="K171" s="390">
        <v>3000</v>
      </c>
      <c r="L171" s="398">
        <f t="shared" si="4"/>
        <v>65490</v>
      </c>
      <c r="M171" s="390" t="s">
        <v>34</v>
      </c>
    </row>
    <row r="172" spans="1:13" ht="15.75" customHeight="1" x14ac:dyDescent="0.25">
      <c r="A172" s="390">
        <v>56</v>
      </c>
      <c r="B172" s="398" t="s">
        <v>581</v>
      </c>
      <c r="C172" s="390">
        <v>20</v>
      </c>
      <c r="D172" s="390" t="s">
        <v>988</v>
      </c>
      <c r="E172" s="435">
        <v>1.5</v>
      </c>
      <c r="F172" s="390">
        <v>1385</v>
      </c>
      <c r="G172" s="395">
        <v>7494</v>
      </c>
      <c r="H172" s="390">
        <v>7604</v>
      </c>
      <c r="I172" s="390">
        <f t="shared" si="3"/>
        <v>2077.5</v>
      </c>
      <c r="J172" s="252">
        <v>92000</v>
      </c>
      <c r="K172" s="390">
        <v>0</v>
      </c>
      <c r="L172" s="398">
        <f t="shared" si="4"/>
        <v>94077.5</v>
      </c>
      <c r="M172" s="390" t="s">
        <v>901</v>
      </c>
    </row>
    <row r="173" spans="1:13" ht="15.75" customHeight="1" x14ac:dyDescent="0.25">
      <c r="A173" s="390">
        <v>57</v>
      </c>
      <c r="B173" s="398" t="s">
        <v>813</v>
      </c>
      <c r="C173" s="390">
        <v>20</v>
      </c>
      <c r="D173" s="390" t="s">
        <v>988</v>
      </c>
      <c r="E173" s="435">
        <v>1</v>
      </c>
      <c r="F173" s="390">
        <v>1289</v>
      </c>
      <c r="G173" s="395">
        <v>7495</v>
      </c>
      <c r="H173" s="390">
        <v>7605</v>
      </c>
      <c r="I173" s="390">
        <f t="shared" si="3"/>
        <v>1289</v>
      </c>
      <c r="J173" s="252">
        <v>28000</v>
      </c>
      <c r="K173" s="390">
        <v>0</v>
      </c>
      <c r="L173" s="398">
        <f t="shared" si="4"/>
        <v>29289</v>
      </c>
      <c r="M173" s="390" t="s">
        <v>972</v>
      </c>
    </row>
    <row r="174" spans="1:13" ht="15.75" customHeight="1" x14ac:dyDescent="0.25">
      <c r="A174" s="390">
        <v>58</v>
      </c>
      <c r="B174" s="398" t="s">
        <v>989</v>
      </c>
      <c r="C174" s="390">
        <v>20</v>
      </c>
      <c r="D174" s="390" t="s">
        <v>988</v>
      </c>
      <c r="E174" s="435">
        <v>4</v>
      </c>
      <c r="F174" s="390">
        <v>1498</v>
      </c>
      <c r="G174" s="395">
        <v>7496</v>
      </c>
      <c r="H174" s="390">
        <v>7606</v>
      </c>
      <c r="I174" s="390">
        <f t="shared" si="3"/>
        <v>5992</v>
      </c>
      <c r="J174" s="252">
        <v>59860</v>
      </c>
      <c r="K174" s="390">
        <v>0</v>
      </c>
      <c r="L174" s="398">
        <f t="shared" si="4"/>
        <v>65852</v>
      </c>
      <c r="M174" s="390" t="s">
        <v>972</v>
      </c>
    </row>
    <row r="175" spans="1:13" ht="15.75" customHeight="1" x14ac:dyDescent="0.25">
      <c r="A175" s="390">
        <v>59</v>
      </c>
      <c r="B175" s="398" t="s">
        <v>583</v>
      </c>
      <c r="C175" s="390">
        <v>20</v>
      </c>
      <c r="D175" s="390" t="s">
        <v>988</v>
      </c>
      <c r="E175" s="435">
        <v>7.96</v>
      </c>
      <c r="F175" s="390">
        <v>1346</v>
      </c>
      <c r="G175" s="395">
        <v>7497</v>
      </c>
      <c r="H175" s="390">
        <v>7607</v>
      </c>
      <c r="I175" s="390">
        <f t="shared" si="3"/>
        <v>10714.16</v>
      </c>
      <c r="J175" s="252">
        <v>106540</v>
      </c>
      <c r="K175" s="390">
        <v>0</v>
      </c>
      <c r="L175" s="398">
        <f t="shared" si="4"/>
        <v>117254.16</v>
      </c>
      <c r="M175" s="390" t="s">
        <v>972</v>
      </c>
    </row>
    <row r="176" spans="1:13" ht="15.75" customHeight="1" x14ac:dyDescent="0.25">
      <c r="A176" s="390">
        <v>60</v>
      </c>
      <c r="B176" s="398" t="s">
        <v>579</v>
      </c>
      <c r="C176" s="390">
        <v>20</v>
      </c>
      <c r="D176" s="390" t="s">
        <v>990</v>
      </c>
      <c r="E176" s="417">
        <v>1</v>
      </c>
      <c r="F176" s="398">
        <v>1485</v>
      </c>
      <c r="G176" s="395">
        <v>7498</v>
      </c>
      <c r="H176" s="398">
        <v>7608</v>
      </c>
      <c r="I176" s="398">
        <f t="shared" si="3"/>
        <v>1485</v>
      </c>
      <c r="J176" s="254">
        <v>50160</v>
      </c>
      <c r="K176" s="390">
        <v>0</v>
      </c>
      <c r="L176" s="398">
        <f t="shared" si="4"/>
        <v>51645</v>
      </c>
      <c r="M176" s="398" t="s">
        <v>34</v>
      </c>
    </row>
    <row r="177" spans="1:13" ht="15.75" customHeight="1" x14ac:dyDescent="0.25">
      <c r="A177" s="390">
        <v>61</v>
      </c>
      <c r="B177" s="398" t="s">
        <v>588</v>
      </c>
      <c r="C177" s="390">
        <v>20</v>
      </c>
      <c r="D177" s="390" t="s">
        <v>990</v>
      </c>
      <c r="E177" s="435">
        <v>3</v>
      </c>
      <c r="F177" s="390">
        <v>1367</v>
      </c>
      <c r="G177" s="395">
        <v>7499</v>
      </c>
      <c r="H177" s="390">
        <v>7609</v>
      </c>
      <c r="I177" s="390">
        <f t="shared" si="3"/>
        <v>4101</v>
      </c>
      <c r="J177" s="252">
        <v>50920</v>
      </c>
      <c r="K177" s="390">
        <v>0</v>
      </c>
      <c r="L177" s="390">
        <f t="shared" si="4"/>
        <v>55021</v>
      </c>
      <c r="M177" s="390" t="s">
        <v>34</v>
      </c>
    </row>
    <row r="178" spans="1:13" ht="15.75" customHeight="1" x14ac:dyDescent="0.25">
      <c r="A178" s="390">
        <v>62</v>
      </c>
      <c r="B178" s="398" t="s">
        <v>991</v>
      </c>
      <c r="C178" s="390">
        <v>20</v>
      </c>
      <c r="D178" s="390" t="s">
        <v>990</v>
      </c>
      <c r="E178" s="435">
        <v>4</v>
      </c>
      <c r="F178" s="390">
        <v>1457</v>
      </c>
      <c r="G178" s="395">
        <v>7500</v>
      </c>
      <c r="H178" s="390">
        <v>7620</v>
      </c>
      <c r="I178" s="390">
        <f t="shared" si="3"/>
        <v>5828</v>
      </c>
      <c r="J178" s="252">
        <v>69000</v>
      </c>
      <c r="K178" s="390">
        <v>0</v>
      </c>
      <c r="L178" s="390">
        <f t="shared" si="4"/>
        <v>74828</v>
      </c>
      <c r="M178" s="390" t="s">
        <v>34</v>
      </c>
    </row>
    <row r="179" spans="1:13" ht="15.75" customHeight="1" x14ac:dyDescent="0.25">
      <c r="A179" s="390">
        <v>63</v>
      </c>
      <c r="B179" s="398" t="s">
        <v>849</v>
      </c>
      <c r="C179" s="390">
        <v>20</v>
      </c>
      <c r="D179" s="390" t="s">
        <v>992</v>
      </c>
      <c r="E179" s="435">
        <v>1</v>
      </c>
      <c r="F179" s="390">
        <v>1327</v>
      </c>
      <c r="G179" s="395">
        <v>7501</v>
      </c>
      <c r="H179" s="390">
        <v>7621</v>
      </c>
      <c r="I179" s="390">
        <f t="shared" si="3"/>
        <v>1327</v>
      </c>
      <c r="J179" s="252">
        <v>68500</v>
      </c>
      <c r="K179" s="390">
        <v>0</v>
      </c>
      <c r="L179" s="390">
        <f t="shared" si="4"/>
        <v>69827</v>
      </c>
      <c r="M179" s="390" t="s">
        <v>972</v>
      </c>
    </row>
    <row r="180" spans="1:13" ht="15.75" customHeight="1" x14ac:dyDescent="0.25">
      <c r="A180" s="390">
        <v>64</v>
      </c>
      <c r="B180" s="398" t="s">
        <v>585</v>
      </c>
      <c r="C180" s="390">
        <v>20</v>
      </c>
      <c r="D180" s="390" t="s">
        <v>992</v>
      </c>
      <c r="E180" s="435">
        <v>2.5</v>
      </c>
      <c r="F180" s="390">
        <v>1575</v>
      </c>
      <c r="G180" s="395">
        <v>7502</v>
      </c>
      <c r="H180" s="390">
        <v>7622</v>
      </c>
      <c r="I180" s="390">
        <f t="shared" si="3"/>
        <v>3937.5</v>
      </c>
      <c r="J180" s="252">
        <v>59060</v>
      </c>
      <c r="K180" s="390">
        <v>3000</v>
      </c>
      <c r="L180" s="390">
        <f t="shared" si="4"/>
        <v>65997.5</v>
      </c>
      <c r="M180" s="390" t="s">
        <v>972</v>
      </c>
    </row>
    <row r="181" spans="1:13" ht="15.75" customHeight="1" x14ac:dyDescent="0.25">
      <c r="A181" s="390">
        <v>65</v>
      </c>
      <c r="B181" s="398" t="s">
        <v>587</v>
      </c>
      <c r="C181" s="390">
        <v>20</v>
      </c>
      <c r="D181" s="390" t="s">
        <v>992</v>
      </c>
      <c r="E181" s="435">
        <v>2</v>
      </c>
      <c r="F181" s="390">
        <v>1333</v>
      </c>
      <c r="G181" s="395">
        <v>7503</v>
      </c>
      <c r="H181" s="390">
        <v>7623</v>
      </c>
      <c r="I181" s="390">
        <f t="shared" si="3"/>
        <v>2666</v>
      </c>
      <c r="J181" s="252">
        <v>21140</v>
      </c>
      <c r="K181" s="390">
        <v>0</v>
      </c>
      <c r="L181" s="390">
        <f t="shared" si="4"/>
        <v>23806</v>
      </c>
      <c r="M181" s="390" t="s">
        <v>972</v>
      </c>
    </row>
    <row r="182" spans="1:13" ht="15.75" customHeight="1" x14ac:dyDescent="0.25">
      <c r="A182" s="390">
        <v>66</v>
      </c>
      <c r="B182" s="398" t="s">
        <v>833</v>
      </c>
      <c r="C182" s="390">
        <v>20</v>
      </c>
      <c r="D182" s="390" t="s">
        <v>992</v>
      </c>
      <c r="E182" s="435">
        <v>1.7</v>
      </c>
      <c r="F182" s="390">
        <v>1387</v>
      </c>
      <c r="G182" s="395">
        <v>7504</v>
      </c>
      <c r="H182" s="390">
        <v>7624</v>
      </c>
      <c r="I182" s="390">
        <f t="shared" si="3"/>
        <v>2357.9</v>
      </c>
      <c r="J182" s="252">
        <v>53020</v>
      </c>
      <c r="K182" s="390">
        <v>0</v>
      </c>
      <c r="L182" s="390">
        <f t="shared" si="4"/>
        <v>55377.9</v>
      </c>
      <c r="M182" s="390" t="s">
        <v>972</v>
      </c>
    </row>
    <row r="183" spans="1:13" ht="15.75" customHeight="1" x14ac:dyDescent="0.25">
      <c r="A183" s="390">
        <v>67</v>
      </c>
      <c r="B183" s="398" t="s">
        <v>822</v>
      </c>
      <c r="C183" s="390">
        <v>15</v>
      </c>
      <c r="D183" s="390" t="s">
        <v>992</v>
      </c>
      <c r="E183" s="435">
        <v>1.75</v>
      </c>
      <c r="F183" s="390">
        <v>1027</v>
      </c>
      <c r="G183" s="395">
        <v>7505</v>
      </c>
      <c r="H183" s="390">
        <v>7625</v>
      </c>
      <c r="I183" s="390">
        <f t="shared" si="3"/>
        <v>1797.25</v>
      </c>
      <c r="J183" s="252">
        <v>27000</v>
      </c>
      <c r="K183" s="390">
        <v>0</v>
      </c>
      <c r="L183" s="390">
        <f t="shared" si="4"/>
        <v>28797.25</v>
      </c>
      <c r="M183" s="390" t="s">
        <v>972</v>
      </c>
    </row>
    <row r="184" spans="1:13" ht="15.75" customHeight="1" x14ac:dyDescent="0.25">
      <c r="A184" s="390">
        <v>68</v>
      </c>
      <c r="B184" s="398" t="s">
        <v>584</v>
      </c>
      <c r="C184" s="390">
        <v>15</v>
      </c>
      <c r="D184" s="390" t="s">
        <v>992</v>
      </c>
      <c r="E184" s="435">
        <v>2</v>
      </c>
      <c r="F184" s="390">
        <v>995</v>
      </c>
      <c r="G184" s="395">
        <v>7506</v>
      </c>
      <c r="H184" s="390">
        <v>7626</v>
      </c>
      <c r="I184" s="390">
        <f t="shared" si="3"/>
        <v>1990</v>
      </c>
      <c r="J184" s="252">
        <v>16000</v>
      </c>
      <c r="K184" s="390">
        <v>0</v>
      </c>
      <c r="L184" s="390">
        <f t="shared" si="4"/>
        <v>17990</v>
      </c>
      <c r="M184" s="390" t="s">
        <v>34</v>
      </c>
    </row>
    <row r="185" spans="1:13" ht="15.75" customHeight="1" x14ac:dyDescent="0.25">
      <c r="A185" s="390">
        <v>69</v>
      </c>
      <c r="B185" s="398" t="s">
        <v>581</v>
      </c>
      <c r="C185" s="390">
        <v>20</v>
      </c>
      <c r="D185" s="390" t="s">
        <v>992</v>
      </c>
      <c r="E185" s="435">
        <v>1.5</v>
      </c>
      <c r="F185" s="390">
        <v>1368</v>
      </c>
      <c r="G185" s="395">
        <v>7507</v>
      </c>
      <c r="H185" s="390">
        <v>7627</v>
      </c>
      <c r="I185" s="390">
        <f t="shared" si="3"/>
        <v>2052</v>
      </c>
      <c r="J185" s="252">
        <v>94000</v>
      </c>
      <c r="K185" s="390">
        <v>0</v>
      </c>
      <c r="L185" s="390">
        <f t="shared" si="4"/>
        <v>96052</v>
      </c>
      <c r="M185" s="390" t="s">
        <v>933</v>
      </c>
    </row>
    <row r="186" spans="1:13" ht="15.75" customHeight="1" x14ac:dyDescent="0.25">
      <c r="A186" s="390">
        <v>70</v>
      </c>
      <c r="B186" s="398" t="s">
        <v>580</v>
      </c>
      <c r="C186" s="390">
        <v>20</v>
      </c>
      <c r="D186" s="390" t="s">
        <v>993</v>
      </c>
      <c r="E186" s="435">
        <v>1</v>
      </c>
      <c r="F186" s="390">
        <v>1520</v>
      </c>
      <c r="G186" s="395">
        <v>7508</v>
      </c>
      <c r="H186" s="390">
        <v>7628</v>
      </c>
      <c r="I186" s="390">
        <f t="shared" si="3"/>
        <v>1520</v>
      </c>
      <c r="J186" s="252">
        <v>40440</v>
      </c>
      <c r="K186" s="390">
        <v>0</v>
      </c>
      <c r="L186" s="390">
        <f t="shared" si="4"/>
        <v>41960</v>
      </c>
      <c r="M186" s="390" t="s">
        <v>34</v>
      </c>
    </row>
    <row r="187" spans="1:13" ht="15.75" customHeight="1" x14ac:dyDescent="0.25">
      <c r="A187" s="390">
        <v>71</v>
      </c>
      <c r="B187" s="398" t="s">
        <v>592</v>
      </c>
      <c r="C187" s="390">
        <v>20</v>
      </c>
      <c r="D187" s="390" t="s">
        <v>993</v>
      </c>
      <c r="E187" s="435">
        <v>1</v>
      </c>
      <c r="F187" s="390">
        <v>1367</v>
      </c>
      <c r="G187" s="395">
        <v>7509</v>
      </c>
      <c r="H187" s="390">
        <v>7629</v>
      </c>
      <c r="I187" s="390">
        <f t="shared" si="3"/>
        <v>1367</v>
      </c>
      <c r="J187" s="252">
        <v>31140</v>
      </c>
      <c r="K187" s="390">
        <v>0</v>
      </c>
      <c r="L187" s="390">
        <f t="shared" ref="L187:L219" si="5">I187+J187+K187</f>
        <v>32507</v>
      </c>
      <c r="M187" s="390" t="s">
        <v>972</v>
      </c>
    </row>
    <row r="188" spans="1:13" ht="15.75" customHeight="1" x14ac:dyDescent="0.25">
      <c r="A188" s="390">
        <v>72</v>
      </c>
      <c r="B188" s="398" t="s">
        <v>813</v>
      </c>
      <c r="C188" s="390">
        <v>20</v>
      </c>
      <c r="D188" s="390" t="s">
        <v>993</v>
      </c>
      <c r="E188" s="435">
        <v>1</v>
      </c>
      <c r="F188" s="390">
        <v>1313</v>
      </c>
      <c r="G188" s="395">
        <v>7510</v>
      </c>
      <c r="H188" s="390">
        <v>7630</v>
      </c>
      <c r="I188" s="390">
        <f t="shared" si="3"/>
        <v>1313</v>
      </c>
      <c r="J188" s="252">
        <v>27460</v>
      </c>
      <c r="K188" s="390">
        <v>0</v>
      </c>
      <c r="L188" s="390">
        <f t="shared" si="5"/>
        <v>28773</v>
      </c>
      <c r="M188" s="390" t="s">
        <v>34</v>
      </c>
    </row>
    <row r="189" spans="1:13" ht="15.75" customHeight="1" x14ac:dyDescent="0.25">
      <c r="A189" s="390">
        <v>73</v>
      </c>
      <c r="B189" s="398" t="s">
        <v>590</v>
      </c>
      <c r="C189" s="390">
        <v>20</v>
      </c>
      <c r="D189" s="390" t="s">
        <v>993</v>
      </c>
      <c r="E189" s="435">
        <v>4</v>
      </c>
      <c r="F189" s="390">
        <v>1340</v>
      </c>
      <c r="G189" s="395">
        <v>7511</v>
      </c>
      <c r="H189" s="390">
        <v>7635</v>
      </c>
      <c r="I189" s="390">
        <f t="shared" si="3"/>
        <v>5360</v>
      </c>
      <c r="J189" s="252">
        <v>68760</v>
      </c>
      <c r="K189" s="390">
        <v>0</v>
      </c>
      <c r="L189" s="390">
        <f t="shared" si="5"/>
        <v>74120</v>
      </c>
      <c r="M189" s="390" t="s">
        <v>972</v>
      </c>
    </row>
    <row r="190" spans="1:13" ht="15.75" customHeight="1" x14ac:dyDescent="0.25">
      <c r="A190" s="390">
        <v>74</v>
      </c>
      <c r="B190" s="398" t="s">
        <v>588</v>
      </c>
      <c r="C190" s="390">
        <v>20</v>
      </c>
      <c r="D190" s="390" t="s">
        <v>993</v>
      </c>
      <c r="E190" s="435">
        <v>3</v>
      </c>
      <c r="F190" s="390">
        <v>1516</v>
      </c>
      <c r="G190" s="395">
        <v>7512</v>
      </c>
      <c r="H190" s="390">
        <v>7632</v>
      </c>
      <c r="I190" s="390">
        <f t="shared" si="3"/>
        <v>4548</v>
      </c>
      <c r="J190" s="252">
        <v>50760</v>
      </c>
      <c r="K190" s="390">
        <v>0</v>
      </c>
      <c r="L190" s="390">
        <f t="shared" si="5"/>
        <v>55308</v>
      </c>
      <c r="M190" s="390" t="s">
        <v>972</v>
      </c>
    </row>
    <row r="191" spans="1:13" ht="15.75" customHeight="1" x14ac:dyDescent="0.25">
      <c r="A191" s="390">
        <v>75</v>
      </c>
      <c r="B191" s="398" t="s">
        <v>836</v>
      </c>
      <c r="C191" s="390">
        <v>15</v>
      </c>
      <c r="D191" s="390" t="s">
        <v>993</v>
      </c>
      <c r="E191" s="435">
        <v>1.5</v>
      </c>
      <c r="F191" s="390">
        <v>986</v>
      </c>
      <c r="G191" s="395">
        <v>7513</v>
      </c>
      <c r="H191" s="390">
        <v>7633</v>
      </c>
      <c r="I191" s="390">
        <f t="shared" si="3"/>
        <v>1479</v>
      </c>
      <c r="J191" s="252">
        <v>11925</v>
      </c>
      <c r="K191" s="390">
        <v>0</v>
      </c>
      <c r="L191" s="390">
        <f t="shared" si="5"/>
        <v>13404</v>
      </c>
      <c r="M191" s="390" t="s">
        <v>972</v>
      </c>
    </row>
    <row r="192" spans="1:13" ht="15.75" customHeight="1" x14ac:dyDescent="0.25">
      <c r="A192" s="390">
        <v>76</v>
      </c>
      <c r="B192" s="398" t="s">
        <v>583</v>
      </c>
      <c r="C192" s="390">
        <v>25</v>
      </c>
      <c r="D192" s="390" t="s">
        <v>993</v>
      </c>
      <c r="E192" s="435">
        <v>7.96</v>
      </c>
      <c r="F192" s="390">
        <v>1670</v>
      </c>
      <c r="G192" s="395">
        <v>7514</v>
      </c>
      <c r="H192" s="390">
        <v>7634</v>
      </c>
      <c r="I192" s="390">
        <f t="shared" si="3"/>
        <v>13293.2</v>
      </c>
      <c r="J192" s="252">
        <v>133650</v>
      </c>
      <c r="K192" s="390">
        <v>0</v>
      </c>
      <c r="L192" s="390">
        <f t="shared" si="5"/>
        <v>146943.20000000001</v>
      </c>
      <c r="M192" s="390" t="s">
        <v>34</v>
      </c>
    </row>
    <row r="193" spans="1:14" ht="15.75" customHeight="1" x14ac:dyDescent="0.25">
      <c r="A193" s="390">
        <v>77</v>
      </c>
      <c r="B193" s="398" t="s">
        <v>583</v>
      </c>
      <c r="C193" s="390">
        <v>24</v>
      </c>
      <c r="D193" s="390" t="s">
        <v>994</v>
      </c>
      <c r="E193" s="435">
        <v>7.96</v>
      </c>
      <c r="F193" s="390">
        <v>1623</v>
      </c>
      <c r="G193" s="395">
        <v>7515</v>
      </c>
      <c r="H193" s="390">
        <v>7636</v>
      </c>
      <c r="I193" s="390">
        <f t="shared" si="3"/>
        <v>12919.08</v>
      </c>
      <c r="J193" s="252">
        <v>127848</v>
      </c>
      <c r="K193" s="390">
        <v>0</v>
      </c>
      <c r="L193" s="390">
        <f t="shared" si="5"/>
        <v>140767.07999999999</v>
      </c>
      <c r="M193" s="390" t="s">
        <v>972</v>
      </c>
    </row>
    <row r="194" spans="1:14" ht="15.75" customHeight="1" x14ac:dyDescent="0.25">
      <c r="A194" s="390">
        <v>78</v>
      </c>
      <c r="B194" s="398" t="s">
        <v>579</v>
      </c>
      <c r="C194" s="390">
        <v>20</v>
      </c>
      <c r="D194" s="390" t="s">
        <v>994</v>
      </c>
      <c r="E194" s="435">
        <v>1</v>
      </c>
      <c r="F194" s="390">
        <v>1591</v>
      </c>
      <c r="G194" s="395">
        <v>7516</v>
      </c>
      <c r="H194" s="390">
        <v>7637</v>
      </c>
      <c r="I194" s="390">
        <f>E194*F194</f>
        <v>1591</v>
      </c>
      <c r="J194" s="252">
        <v>50160</v>
      </c>
      <c r="K194" s="390">
        <v>0</v>
      </c>
      <c r="L194" s="390">
        <f t="shared" si="5"/>
        <v>51751</v>
      </c>
      <c r="M194" s="390" t="s">
        <v>34</v>
      </c>
    </row>
    <row r="195" spans="1:14" ht="15.75" customHeight="1" x14ac:dyDescent="0.25">
      <c r="A195" s="390">
        <v>79</v>
      </c>
      <c r="B195" s="398" t="s">
        <v>579</v>
      </c>
      <c r="C195" s="390">
        <v>20</v>
      </c>
      <c r="D195" s="390" t="s">
        <v>994</v>
      </c>
      <c r="E195" s="435">
        <v>1</v>
      </c>
      <c r="F195" s="390">
        <v>1486</v>
      </c>
      <c r="G195" s="395">
        <v>7517</v>
      </c>
      <c r="H195" s="390">
        <v>7638</v>
      </c>
      <c r="I195" s="390">
        <f t="shared" si="3"/>
        <v>1486</v>
      </c>
      <c r="J195" s="252">
        <v>49980</v>
      </c>
      <c r="K195" s="390">
        <v>0</v>
      </c>
      <c r="L195" s="390">
        <f t="shared" si="5"/>
        <v>51466</v>
      </c>
      <c r="M195" s="390" t="s">
        <v>972</v>
      </c>
    </row>
    <row r="196" spans="1:14" ht="15.75" customHeight="1" x14ac:dyDescent="0.25">
      <c r="A196" s="390">
        <v>80</v>
      </c>
      <c r="B196" s="398" t="s">
        <v>839</v>
      </c>
      <c r="C196" s="390">
        <v>15</v>
      </c>
      <c r="D196" s="390" t="s">
        <v>995</v>
      </c>
      <c r="E196" s="435">
        <v>1.96</v>
      </c>
      <c r="F196" s="390">
        <v>991</v>
      </c>
      <c r="G196" s="395">
        <v>7518</v>
      </c>
      <c r="H196" s="390">
        <v>7639</v>
      </c>
      <c r="I196" s="390">
        <f t="shared" si="3"/>
        <v>1942.36</v>
      </c>
      <c r="J196" s="252">
        <v>37000</v>
      </c>
      <c r="K196" s="390">
        <v>0</v>
      </c>
      <c r="L196" s="398">
        <f t="shared" si="5"/>
        <v>38942.36</v>
      </c>
      <c r="M196" s="390" t="s">
        <v>972</v>
      </c>
    </row>
    <row r="197" spans="1:14" ht="15.75" customHeight="1" x14ac:dyDescent="0.25">
      <c r="A197" s="390">
        <v>81</v>
      </c>
      <c r="B197" s="398" t="s">
        <v>813</v>
      </c>
      <c r="C197" s="390">
        <v>20</v>
      </c>
      <c r="D197" s="390" t="s">
        <v>995</v>
      </c>
      <c r="E197" s="435">
        <v>1</v>
      </c>
      <c r="F197" s="390">
        <v>1449</v>
      </c>
      <c r="G197" s="395">
        <v>7519</v>
      </c>
      <c r="H197" s="390">
        <v>7640</v>
      </c>
      <c r="I197" s="390">
        <f t="shared" si="3"/>
        <v>1449</v>
      </c>
      <c r="J197" s="252">
        <v>28000</v>
      </c>
      <c r="K197" s="390">
        <v>0</v>
      </c>
      <c r="L197" s="390">
        <f t="shared" si="5"/>
        <v>29449</v>
      </c>
      <c r="M197" s="390" t="s">
        <v>972</v>
      </c>
    </row>
    <row r="198" spans="1:14" ht="15.75" customHeight="1" x14ac:dyDescent="0.25">
      <c r="A198" s="390">
        <v>82</v>
      </c>
      <c r="B198" s="398" t="s">
        <v>821</v>
      </c>
      <c r="C198" s="390">
        <v>20</v>
      </c>
      <c r="D198" s="390" t="s">
        <v>995</v>
      </c>
      <c r="E198" s="435">
        <v>2</v>
      </c>
      <c r="F198" s="390">
        <v>1409</v>
      </c>
      <c r="G198" s="395">
        <v>7520</v>
      </c>
      <c r="H198" s="390">
        <v>7641</v>
      </c>
      <c r="I198" s="390">
        <f t="shared" si="3"/>
        <v>2818</v>
      </c>
      <c r="J198" s="252">
        <v>39300</v>
      </c>
      <c r="K198" s="390">
        <v>0</v>
      </c>
      <c r="L198" s="390">
        <f t="shared" si="5"/>
        <v>42118</v>
      </c>
      <c r="M198" s="390" t="s">
        <v>34</v>
      </c>
    </row>
    <row r="199" spans="1:14" s="391" customFormat="1" ht="15.75" customHeight="1" x14ac:dyDescent="0.25">
      <c r="A199" s="390">
        <v>83</v>
      </c>
      <c r="B199" s="398" t="s">
        <v>833</v>
      </c>
      <c r="C199" s="390">
        <v>20</v>
      </c>
      <c r="D199" s="390" t="s">
        <v>995</v>
      </c>
      <c r="E199" s="435">
        <v>1.7</v>
      </c>
      <c r="F199" s="390">
        <v>1435</v>
      </c>
      <c r="G199" s="395">
        <v>7521</v>
      </c>
      <c r="H199" s="390">
        <v>7642</v>
      </c>
      <c r="I199" s="390">
        <f t="shared" si="3"/>
        <v>2439.5</v>
      </c>
      <c r="J199" s="252">
        <v>53200</v>
      </c>
      <c r="K199" s="390">
        <v>0</v>
      </c>
      <c r="L199" s="390">
        <f t="shared" si="5"/>
        <v>55639.5</v>
      </c>
      <c r="M199" s="390" t="s">
        <v>34</v>
      </c>
      <c r="N199" s="34"/>
    </row>
    <row r="200" spans="1:14" s="391" customFormat="1" ht="15.75" customHeight="1" x14ac:dyDescent="0.25">
      <c r="A200" s="390">
        <v>84</v>
      </c>
      <c r="B200" s="398" t="s">
        <v>581</v>
      </c>
      <c r="C200" s="390">
        <v>20</v>
      </c>
      <c r="D200" s="390" t="s">
        <v>995</v>
      </c>
      <c r="E200" s="435">
        <v>1.5</v>
      </c>
      <c r="F200" s="390">
        <v>1372</v>
      </c>
      <c r="G200" s="395">
        <v>7522</v>
      </c>
      <c r="H200" s="390">
        <v>7643</v>
      </c>
      <c r="I200" s="390">
        <f t="shared" si="3"/>
        <v>2058</v>
      </c>
      <c r="J200" s="252">
        <v>94000</v>
      </c>
      <c r="K200" s="390">
        <v>0</v>
      </c>
      <c r="L200" s="390">
        <f t="shared" si="5"/>
        <v>96058</v>
      </c>
      <c r="M200" s="390" t="s">
        <v>933</v>
      </c>
      <c r="N200" s="34"/>
    </row>
    <row r="201" spans="1:14" s="391" customFormat="1" ht="15.75" customHeight="1" x14ac:dyDescent="0.25">
      <c r="A201" s="390">
        <v>85</v>
      </c>
      <c r="B201" s="400" t="s">
        <v>813</v>
      </c>
      <c r="C201" s="390">
        <v>20</v>
      </c>
      <c r="D201" s="412" t="s">
        <v>996</v>
      </c>
      <c r="E201" s="435">
        <v>1</v>
      </c>
      <c r="F201" s="390">
        <v>1245</v>
      </c>
      <c r="G201" s="395">
        <v>7529</v>
      </c>
      <c r="H201" s="390">
        <v>7649</v>
      </c>
      <c r="I201" s="390">
        <f t="shared" si="3"/>
        <v>1245</v>
      </c>
      <c r="J201" s="252">
        <v>27460</v>
      </c>
      <c r="K201" s="390">
        <v>0</v>
      </c>
      <c r="L201" s="398">
        <f t="shared" si="5"/>
        <v>28705</v>
      </c>
      <c r="M201" s="412" t="s">
        <v>34</v>
      </c>
      <c r="N201" s="34"/>
    </row>
    <row r="202" spans="1:14" s="391" customFormat="1" ht="15.75" customHeight="1" x14ac:dyDescent="0.25">
      <c r="A202" s="390">
        <v>86</v>
      </c>
      <c r="B202" s="400" t="s">
        <v>580</v>
      </c>
      <c r="C202" s="390">
        <v>20</v>
      </c>
      <c r="D202" s="412" t="s">
        <v>997</v>
      </c>
      <c r="E202" s="435">
        <v>1</v>
      </c>
      <c r="F202" s="390">
        <v>1325</v>
      </c>
      <c r="G202" s="395">
        <v>7530</v>
      </c>
      <c r="H202" s="390">
        <v>7645</v>
      </c>
      <c r="I202" s="390">
        <f t="shared" si="3"/>
        <v>1325</v>
      </c>
      <c r="J202" s="252">
        <v>40280</v>
      </c>
      <c r="K202" s="390">
        <v>0</v>
      </c>
      <c r="L202" s="390">
        <f t="shared" si="5"/>
        <v>41605</v>
      </c>
      <c r="M202" s="412" t="s">
        <v>972</v>
      </c>
      <c r="N202" s="34"/>
    </row>
    <row r="203" spans="1:14" s="391" customFormat="1" ht="15.75" customHeight="1" x14ac:dyDescent="0.25">
      <c r="A203" s="390">
        <v>87</v>
      </c>
      <c r="B203" s="400" t="s">
        <v>588</v>
      </c>
      <c r="C203" s="390">
        <v>20</v>
      </c>
      <c r="D203" s="412" t="s">
        <v>997</v>
      </c>
      <c r="E203" s="435">
        <v>3</v>
      </c>
      <c r="F203" s="390">
        <v>1382</v>
      </c>
      <c r="G203" s="395">
        <v>7531</v>
      </c>
      <c r="H203" s="390">
        <v>7646</v>
      </c>
      <c r="I203" s="390">
        <f t="shared" si="3"/>
        <v>4146</v>
      </c>
      <c r="J203" s="252">
        <v>50920</v>
      </c>
      <c r="K203" s="390">
        <v>0</v>
      </c>
      <c r="L203" s="390">
        <f t="shared" si="5"/>
        <v>55066</v>
      </c>
      <c r="M203" s="412" t="s">
        <v>34</v>
      </c>
      <c r="N203" s="34"/>
    </row>
    <row r="204" spans="1:14" s="391" customFormat="1" ht="15.75" customHeight="1" x14ac:dyDescent="0.25">
      <c r="A204" s="390">
        <v>88</v>
      </c>
      <c r="B204" s="400" t="s">
        <v>582</v>
      </c>
      <c r="C204" s="390">
        <v>20</v>
      </c>
      <c r="D204" s="412" t="s">
        <v>997</v>
      </c>
      <c r="E204" s="435">
        <v>0</v>
      </c>
      <c r="F204" s="390">
        <v>1358</v>
      </c>
      <c r="G204" s="395">
        <v>7532</v>
      </c>
      <c r="H204" s="390">
        <v>7647</v>
      </c>
      <c r="I204" s="390">
        <f t="shared" si="3"/>
        <v>0</v>
      </c>
      <c r="J204" s="252">
        <v>43880</v>
      </c>
      <c r="K204" s="390">
        <v>0</v>
      </c>
      <c r="L204" s="390">
        <f t="shared" si="5"/>
        <v>43880</v>
      </c>
      <c r="M204" s="412" t="s">
        <v>34</v>
      </c>
      <c r="N204" s="34"/>
    </row>
    <row r="205" spans="1:14" s="391" customFormat="1" ht="15.75" customHeight="1" x14ac:dyDescent="0.25">
      <c r="A205" s="390">
        <v>89</v>
      </c>
      <c r="B205" s="398" t="s">
        <v>18</v>
      </c>
      <c r="C205" s="390">
        <v>25</v>
      </c>
      <c r="D205" s="390" t="s">
        <v>997</v>
      </c>
      <c r="E205" s="435">
        <v>7.96</v>
      </c>
      <c r="F205" s="390">
        <v>1689</v>
      </c>
      <c r="G205" s="395">
        <v>7533</v>
      </c>
      <c r="H205" s="390">
        <v>7648</v>
      </c>
      <c r="I205" s="390">
        <f t="shared" si="3"/>
        <v>13444.44</v>
      </c>
      <c r="J205" s="252">
        <v>133650</v>
      </c>
      <c r="K205" s="390">
        <v>0</v>
      </c>
      <c r="L205" s="390">
        <f t="shared" si="5"/>
        <v>147094.44</v>
      </c>
      <c r="M205" s="390" t="s">
        <v>34</v>
      </c>
      <c r="N205" s="34"/>
    </row>
    <row r="206" spans="1:14" s="391" customFormat="1" ht="15.75" customHeight="1" x14ac:dyDescent="0.25">
      <c r="A206" s="390">
        <v>90</v>
      </c>
      <c r="B206" s="400" t="s">
        <v>592</v>
      </c>
      <c r="C206" s="390">
        <v>20</v>
      </c>
      <c r="D206" s="390" t="s">
        <v>998</v>
      </c>
      <c r="E206" s="435">
        <v>1</v>
      </c>
      <c r="F206" s="398">
        <v>1425</v>
      </c>
      <c r="G206" s="395">
        <v>7534</v>
      </c>
      <c r="H206" s="390">
        <v>7654</v>
      </c>
      <c r="I206" s="390">
        <f t="shared" si="3"/>
        <v>1425</v>
      </c>
      <c r="J206" s="252">
        <v>31300</v>
      </c>
      <c r="K206" s="390">
        <v>0</v>
      </c>
      <c r="L206" s="390">
        <f t="shared" si="5"/>
        <v>32725</v>
      </c>
      <c r="M206" s="412" t="s">
        <v>34</v>
      </c>
      <c r="N206" s="34"/>
    </row>
    <row r="207" spans="1:14" ht="15.75" customHeight="1" x14ac:dyDescent="0.25">
      <c r="A207" s="390">
        <v>91</v>
      </c>
      <c r="B207" s="400" t="s">
        <v>999</v>
      </c>
      <c r="C207" s="390">
        <v>15</v>
      </c>
      <c r="D207" s="390" t="s">
        <v>998</v>
      </c>
      <c r="E207" s="435">
        <v>1.5</v>
      </c>
      <c r="F207" s="390">
        <v>981</v>
      </c>
      <c r="G207" s="395">
        <v>7535</v>
      </c>
      <c r="H207" s="390">
        <v>7655</v>
      </c>
      <c r="I207" s="390">
        <f t="shared" si="3"/>
        <v>1471.5</v>
      </c>
      <c r="J207" s="252">
        <v>11925</v>
      </c>
      <c r="K207" s="390">
        <v>0</v>
      </c>
      <c r="L207" s="390">
        <f t="shared" si="5"/>
        <v>13396.5</v>
      </c>
      <c r="M207" s="412" t="s">
        <v>972</v>
      </c>
    </row>
    <row r="208" spans="1:14" ht="15.75" customHeight="1" x14ac:dyDescent="0.25">
      <c r="A208" s="390">
        <v>92</v>
      </c>
      <c r="B208" s="400" t="s">
        <v>822</v>
      </c>
      <c r="C208" s="390">
        <v>15</v>
      </c>
      <c r="D208" s="390" t="s">
        <v>998</v>
      </c>
      <c r="E208" s="435">
        <v>1.75</v>
      </c>
      <c r="F208" s="390">
        <v>1196</v>
      </c>
      <c r="G208" s="395">
        <v>7536</v>
      </c>
      <c r="H208" s="390">
        <v>7656</v>
      </c>
      <c r="I208" s="390">
        <f t="shared" si="3"/>
        <v>2093</v>
      </c>
      <c r="J208" s="252">
        <v>27500</v>
      </c>
      <c r="K208" s="390">
        <v>0</v>
      </c>
      <c r="L208" s="390">
        <f t="shared" si="5"/>
        <v>29593</v>
      </c>
      <c r="M208" s="412" t="s">
        <v>34</v>
      </c>
    </row>
    <row r="209" spans="1:14" ht="15.75" customHeight="1" x14ac:dyDescent="0.25">
      <c r="A209" s="390">
        <v>93</v>
      </c>
      <c r="B209" s="400" t="s">
        <v>579</v>
      </c>
      <c r="C209" s="390">
        <v>20</v>
      </c>
      <c r="D209" s="390" t="s">
        <v>998</v>
      </c>
      <c r="E209" s="435">
        <v>1</v>
      </c>
      <c r="F209" s="390">
        <v>1849</v>
      </c>
      <c r="G209" s="395">
        <v>7537</v>
      </c>
      <c r="H209" s="390">
        <v>7657</v>
      </c>
      <c r="I209" s="390">
        <f t="shared" ref="I209:I219" si="6">E209*F209</f>
        <v>1849</v>
      </c>
      <c r="J209" s="252">
        <v>50160</v>
      </c>
      <c r="K209" s="390">
        <v>0</v>
      </c>
      <c r="L209" s="390">
        <f t="shared" si="5"/>
        <v>52009</v>
      </c>
      <c r="M209" s="412" t="s">
        <v>34</v>
      </c>
    </row>
    <row r="210" spans="1:14" ht="15.75" customHeight="1" x14ac:dyDescent="0.25">
      <c r="A210" s="390">
        <v>94</v>
      </c>
      <c r="B210" s="400" t="s">
        <v>581</v>
      </c>
      <c r="C210" s="390">
        <v>20</v>
      </c>
      <c r="D210" s="390" t="s">
        <v>1000</v>
      </c>
      <c r="E210" s="435">
        <v>1.5</v>
      </c>
      <c r="F210" s="390">
        <v>1373</v>
      </c>
      <c r="G210" s="395">
        <v>7538</v>
      </c>
      <c r="H210" s="390">
        <v>7658</v>
      </c>
      <c r="I210" s="390">
        <f t="shared" si="6"/>
        <v>2059.5</v>
      </c>
      <c r="J210" s="252">
        <v>92000</v>
      </c>
      <c r="K210" s="390">
        <v>0</v>
      </c>
      <c r="L210" s="390">
        <f t="shared" si="5"/>
        <v>94059.5</v>
      </c>
      <c r="M210" s="412" t="s">
        <v>901</v>
      </c>
    </row>
    <row r="211" spans="1:14" s="391" customFormat="1" ht="15.75" customHeight="1" x14ac:dyDescent="0.25">
      <c r="A211" s="390">
        <v>95</v>
      </c>
      <c r="B211" s="400" t="s">
        <v>589</v>
      </c>
      <c r="C211" s="390">
        <v>15</v>
      </c>
      <c r="D211" s="390" t="s">
        <v>1000</v>
      </c>
      <c r="E211" s="435">
        <v>1</v>
      </c>
      <c r="F211" s="390">
        <v>960</v>
      </c>
      <c r="G211" s="395">
        <v>7539</v>
      </c>
      <c r="H211" s="390">
        <v>7659</v>
      </c>
      <c r="I211" s="390">
        <f t="shared" si="6"/>
        <v>960</v>
      </c>
      <c r="J211" s="252">
        <v>10725</v>
      </c>
      <c r="K211" s="390">
        <v>0</v>
      </c>
      <c r="L211" s="390">
        <f t="shared" si="5"/>
        <v>11685</v>
      </c>
      <c r="M211" s="412" t="s">
        <v>972</v>
      </c>
      <c r="N211" s="34"/>
    </row>
    <row r="212" spans="1:14" s="391" customFormat="1" ht="15.75" customHeight="1" x14ac:dyDescent="0.25">
      <c r="A212" s="390">
        <v>96</v>
      </c>
      <c r="B212" s="400" t="s">
        <v>593</v>
      </c>
      <c r="C212" s="390">
        <v>9</v>
      </c>
      <c r="D212" s="390" t="s">
        <v>1000</v>
      </c>
      <c r="E212" s="435">
        <v>1.5</v>
      </c>
      <c r="F212" s="390">
        <v>652</v>
      </c>
      <c r="G212" s="395">
        <v>7540</v>
      </c>
      <c r="H212" s="390">
        <v>7660</v>
      </c>
      <c r="I212" s="390">
        <f t="shared" si="6"/>
        <v>978</v>
      </c>
      <c r="J212" s="252">
        <v>9250</v>
      </c>
      <c r="K212" s="390">
        <v>1400</v>
      </c>
      <c r="L212" s="390">
        <f t="shared" si="5"/>
        <v>11628</v>
      </c>
      <c r="M212" s="412" t="s">
        <v>972</v>
      </c>
      <c r="N212" s="34"/>
    </row>
    <row r="213" spans="1:14" s="391" customFormat="1" ht="15.75" customHeight="1" x14ac:dyDescent="0.25">
      <c r="A213" s="390">
        <v>97</v>
      </c>
      <c r="B213" s="398" t="s">
        <v>588</v>
      </c>
      <c r="C213" s="390">
        <v>20</v>
      </c>
      <c r="D213" s="390" t="s">
        <v>1001</v>
      </c>
      <c r="E213" s="435">
        <v>3</v>
      </c>
      <c r="F213" s="390">
        <v>1360</v>
      </c>
      <c r="G213" s="395">
        <v>7541</v>
      </c>
      <c r="H213" s="390">
        <v>7661</v>
      </c>
      <c r="I213" s="390">
        <f t="shared" si="6"/>
        <v>4080</v>
      </c>
      <c r="J213" s="252">
        <v>50760</v>
      </c>
      <c r="K213" s="390">
        <v>0</v>
      </c>
      <c r="L213" s="390">
        <f t="shared" si="5"/>
        <v>54840</v>
      </c>
      <c r="M213" s="390" t="s">
        <v>972</v>
      </c>
      <c r="N213" s="34"/>
    </row>
    <row r="214" spans="1:14" s="391" customFormat="1" ht="15.75" customHeight="1" x14ac:dyDescent="0.25">
      <c r="A214" s="390">
        <v>98</v>
      </c>
      <c r="B214" s="398" t="s">
        <v>999</v>
      </c>
      <c r="C214" s="390">
        <v>9</v>
      </c>
      <c r="D214" s="390" t="s">
        <v>1001</v>
      </c>
      <c r="E214" s="435">
        <v>1.5</v>
      </c>
      <c r="F214" s="390">
        <v>600</v>
      </c>
      <c r="G214" s="395">
        <v>7547</v>
      </c>
      <c r="H214" s="390">
        <v>7662</v>
      </c>
      <c r="I214" s="390">
        <f t="shared" si="6"/>
        <v>900</v>
      </c>
      <c r="J214" s="252">
        <v>9700</v>
      </c>
      <c r="K214" s="390">
        <v>0</v>
      </c>
      <c r="L214" s="390">
        <f t="shared" si="5"/>
        <v>10600</v>
      </c>
      <c r="M214" s="390" t="s">
        <v>972</v>
      </c>
      <c r="N214" s="34"/>
    </row>
    <row r="215" spans="1:14" s="391" customFormat="1" ht="15.75" customHeight="1" x14ac:dyDescent="0.25">
      <c r="A215" s="390">
        <v>99</v>
      </c>
      <c r="B215" s="398" t="s">
        <v>580</v>
      </c>
      <c r="C215" s="390">
        <v>20</v>
      </c>
      <c r="D215" s="390" t="s">
        <v>1001</v>
      </c>
      <c r="E215" s="435">
        <v>1</v>
      </c>
      <c r="F215" s="390">
        <v>1538</v>
      </c>
      <c r="G215" s="395">
        <v>7542</v>
      </c>
      <c r="H215" s="390">
        <v>7663</v>
      </c>
      <c r="I215" s="390">
        <f t="shared" si="6"/>
        <v>1538</v>
      </c>
      <c r="J215" s="252">
        <v>40440</v>
      </c>
      <c r="K215" s="390">
        <v>0</v>
      </c>
      <c r="L215" s="390">
        <f t="shared" si="5"/>
        <v>41978</v>
      </c>
      <c r="M215" s="390" t="s">
        <v>34</v>
      </c>
      <c r="N215" s="34"/>
    </row>
    <row r="216" spans="1:14" s="391" customFormat="1" ht="15.75" customHeight="1" x14ac:dyDescent="0.25">
      <c r="A216" s="390">
        <v>100</v>
      </c>
      <c r="B216" s="398" t="s">
        <v>991</v>
      </c>
      <c r="C216" s="390">
        <v>20</v>
      </c>
      <c r="D216" s="390" t="s">
        <v>1001</v>
      </c>
      <c r="E216" s="435">
        <v>4</v>
      </c>
      <c r="F216" s="390">
        <v>1405</v>
      </c>
      <c r="G216" s="395">
        <v>7543</v>
      </c>
      <c r="H216" s="390">
        <v>7664</v>
      </c>
      <c r="I216" s="390">
        <f t="shared" si="6"/>
        <v>5620</v>
      </c>
      <c r="J216" s="252">
        <v>69000</v>
      </c>
      <c r="K216" s="390">
        <v>0</v>
      </c>
      <c r="L216" s="390">
        <f t="shared" si="5"/>
        <v>74620</v>
      </c>
      <c r="M216" s="390" t="s">
        <v>34</v>
      </c>
      <c r="N216" s="34"/>
    </row>
    <row r="217" spans="1:14" s="391" customFormat="1" ht="15.75" customHeight="1" x14ac:dyDescent="0.25">
      <c r="A217" s="390">
        <v>101</v>
      </c>
      <c r="B217" s="398" t="s">
        <v>813</v>
      </c>
      <c r="C217" s="390">
        <v>20</v>
      </c>
      <c r="D217" s="390" t="s">
        <v>1001</v>
      </c>
      <c r="E217" s="435">
        <v>1</v>
      </c>
      <c r="F217" s="390">
        <v>1288</v>
      </c>
      <c r="G217" s="395">
        <v>7544</v>
      </c>
      <c r="H217" s="390">
        <v>7665</v>
      </c>
      <c r="I217" s="390">
        <f t="shared" si="6"/>
        <v>1288</v>
      </c>
      <c r="J217" s="252">
        <v>28000</v>
      </c>
      <c r="K217" s="390">
        <v>0</v>
      </c>
      <c r="L217" s="390">
        <f t="shared" si="5"/>
        <v>29288</v>
      </c>
      <c r="M217" s="390" t="s">
        <v>972</v>
      </c>
      <c r="N217" s="34"/>
    </row>
    <row r="218" spans="1:14" ht="15.75" customHeight="1" x14ac:dyDescent="0.25">
      <c r="A218" s="390">
        <v>102</v>
      </c>
      <c r="B218" s="398" t="s">
        <v>582</v>
      </c>
      <c r="C218" s="390">
        <v>20</v>
      </c>
      <c r="D218" s="390" t="s">
        <v>1001</v>
      </c>
      <c r="E218" s="435">
        <v>0</v>
      </c>
      <c r="F218" s="390">
        <v>1356</v>
      </c>
      <c r="G218" s="395">
        <v>7545</v>
      </c>
      <c r="H218" s="390">
        <v>7666</v>
      </c>
      <c r="I218" s="390">
        <f t="shared" si="6"/>
        <v>0</v>
      </c>
      <c r="J218" s="252">
        <v>43880</v>
      </c>
      <c r="K218" s="390">
        <v>0</v>
      </c>
      <c r="L218" s="390">
        <f t="shared" si="5"/>
        <v>43880</v>
      </c>
      <c r="M218" s="390" t="s">
        <v>34</v>
      </c>
    </row>
    <row r="219" spans="1:14" ht="15.75" customHeight="1" x14ac:dyDescent="0.25">
      <c r="A219" s="390">
        <v>103</v>
      </c>
      <c r="B219" s="398" t="s">
        <v>587</v>
      </c>
      <c r="C219" s="390">
        <v>15</v>
      </c>
      <c r="D219" s="390" t="s">
        <v>1001</v>
      </c>
      <c r="E219" s="435">
        <v>2</v>
      </c>
      <c r="F219" s="390">
        <v>964</v>
      </c>
      <c r="G219" s="395">
        <v>7546</v>
      </c>
      <c r="H219" s="390">
        <v>7667</v>
      </c>
      <c r="I219" s="390">
        <f t="shared" si="6"/>
        <v>1928</v>
      </c>
      <c r="J219" s="252">
        <v>18500</v>
      </c>
      <c r="K219" s="390">
        <v>0</v>
      </c>
      <c r="L219" s="390">
        <f t="shared" si="5"/>
        <v>20428</v>
      </c>
      <c r="M219" s="390" t="s">
        <v>1002</v>
      </c>
    </row>
    <row r="220" spans="1:14" ht="15.75" customHeight="1" x14ac:dyDescent="0.25">
      <c r="C220" s="411">
        <f>SUM(C117:C219)</f>
        <v>1942</v>
      </c>
      <c r="L220" s="411">
        <f>SUM(L117:L219)</f>
        <v>5494725.1900000013</v>
      </c>
    </row>
    <row r="221" spans="1:14" ht="21" customHeight="1" x14ac:dyDescent="0.25">
      <c r="A221" s="351"/>
      <c r="B221" s="414">
        <v>42522</v>
      </c>
      <c r="C221" s="351"/>
      <c r="D221" s="351"/>
      <c r="E221" s="444"/>
      <c r="F221" s="351"/>
      <c r="G221" s="351"/>
      <c r="H221" s="351"/>
      <c r="I221" s="351"/>
      <c r="K221" s="351"/>
      <c r="L221" s="351"/>
      <c r="M221" s="351"/>
    </row>
    <row r="222" spans="1:14" ht="46.5" customHeight="1" x14ac:dyDescent="0.25">
      <c r="A222" s="291" t="s">
        <v>798</v>
      </c>
      <c r="B222" s="291" t="s">
        <v>0</v>
      </c>
      <c r="C222" s="291" t="s">
        <v>1020</v>
      </c>
      <c r="D222" s="291" t="s">
        <v>341</v>
      </c>
      <c r="E222" s="445" t="s">
        <v>345</v>
      </c>
      <c r="F222" s="291" t="s">
        <v>342</v>
      </c>
      <c r="G222" s="291" t="s">
        <v>348</v>
      </c>
      <c r="H222" s="413" t="s">
        <v>343</v>
      </c>
      <c r="I222" s="291" t="s">
        <v>272</v>
      </c>
      <c r="J222" s="470" t="s">
        <v>1004</v>
      </c>
      <c r="K222" s="291" t="s">
        <v>598</v>
      </c>
      <c r="L222" s="291" t="s">
        <v>599</v>
      </c>
      <c r="M222" s="291" t="s">
        <v>941</v>
      </c>
    </row>
    <row r="223" spans="1:14" ht="15.75" customHeight="1" x14ac:dyDescent="0.25">
      <c r="A223" s="390">
        <v>1</v>
      </c>
      <c r="B223" s="398" t="s">
        <v>821</v>
      </c>
      <c r="C223" s="390">
        <v>20</v>
      </c>
      <c r="D223" s="390" t="s">
        <v>1003</v>
      </c>
      <c r="E223" s="417">
        <v>2</v>
      </c>
      <c r="F223" s="390">
        <v>1447</v>
      </c>
      <c r="G223" s="398">
        <v>7576</v>
      </c>
      <c r="H223" s="398">
        <v>7668</v>
      </c>
      <c r="I223" s="390">
        <f>E223*F223</f>
        <v>2894</v>
      </c>
      <c r="J223" s="252">
        <v>40380</v>
      </c>
      <c r="K223" s="390">
        <v>0</v>
      </c>
      <c r="L223" s="390">
        <f>I223+J223+K223</f>
        <v>43274</v>
      </c>
      <c r="M223" s="390" t="s">
        <v>972</v>
      </c>
    </row>
    <row r="224" spans="1:14" ht="15.75" customHeight="1" x14ac:dyDescent="0.25">
      <c r="A224" s="390">
        <v>2</v>
      </c>
      <c r="B224" s="398" t="s">
        <v>833</v>
      </c>
      <c r="C224" s="390">
        <v>20</v>
      </c>
      <c r="D224" s="390" t="s">
        <v>1003</v>
      </c>
      <c r="E224" s="417">
        <v>1.7</v>
      </c>
      <c r="F224" s="390">
        <v>1372</v>
      </c>
      <c r="G224" s="398">
        <v>7594</v>
      </c>
      <c r="H224" s="390">
        <v>7669</v>
      </c>
      <c r="I224" s="390">
        <f t="shared" ref="I224:I291" si="7">E224*F224</f>
        <v>2332.4</v>
      </c>
      <c r="J224" s="252">
        <v>54680</v>
      </c>
      <c r="K224" s="390">
        <v>0</v>
      </c>
      <c r="L224" s="390">
        <f t="shared" ref="L224:L288" si="8">I224+J224+K224</f>
        <v>57012.4</v>
      </c>
      <c r="M224" s="390" t="s">
        <v>34</v>
      </c>
    </row>
    <row r="225" spans="1:13" ht="15.75" customHeight="1" x14ac:dyDescent="0.25">
      <c r="A225" s="390">
        <v>3</v>
      </c>
      <c r="B225" s="398" t="s">
        <v>919</v>
      </c>
      <c r="C225" s="390">
        <v>20</v>
      </c>
      <c r="D225" s="390" t="s">
        <v>1003</v>
      </c>
      <c r="E225" s="417">
        <v>2.5</v>
      </c>
      <c r="F225" s="390">
        <v>1450</v>
      </c>
      <c r="G225" s="398">
        <v>7595</v>
      </c>
      <c r="H225" s="390">
        <v>7680</v>
      </c>
      <c r="I225" s="390">
        <f t="shared" si="7"/>
        <v>3625</v>
      </c>
      <c r="J225" s="252">
        <v>60720</v>
      </c>
      <c r="K225" s="390">
        <v>3000</v>
      </c>
      <c r="L225" s="390">
        <f t="shared" si="8"/>
        <v>67345</v>
      </c>
      <c r="M225" s="390" t="s">
        <v>34</v>
      </c>
    </row>
    <row r="226" spans="1:13" ht="15.75" customHeight="1" x14ac:dyDescent="0.25">
      <c r="A226" s="390">
        <v>4</v>
      </c>
      <c r="B226" s="398" t="s">
        <v>813</v>
      </c>
      <c r="C226" s="390">
        <v>20</v>
      </c>
      <c r="D226" s="390" t="s">
        <v>1003</v>
      </c>
      <c r="E226" s="417">
        <v>1</v>
      </c>
      <c r="F226" s="390">
        <v>1328</v>
      </c>
      <c r="G226" s="398">
        <v>7596</v>
      </c>
      <c r="H226" s="390">
        <v>7670</v>
      </c>
      <c r="I226" s="390">
        <f t="shared" si="7"/>
        <v>1328</v>
      </c>
      <c r="J226" s="252">
        <v>28640</v>
      </c>
      <c r="K226" s="390">
        <v>0</v>
      </c>
      <c r="L226" s="390">
        <f t="shared" si="8"/>
        <v>29968</v>
      </c>
      <c r="M226" s="390" t="s">
        <v>34</v>
      </c>
    </row>
    <row r="227" spans="1:13" ht="15.75" customHeight="1" x14ac:dyDescent="0.25">
      <c r="A227" s="390">
        <v>5</v>
      </c>
      <c r="B227" s="398" t="s">
        <v>581</v>
      </c>
      <c r="C227" s="390">
        <v>20</v>
      </c>
      <c r="D227" s="390" t="s">
        <v>1005</v>
      </c>
      <c r="E227" s="417">
        <v>1.5</v>
      </c>
      <c r="F227" s="390">
        <v>1495</v>
      </c>
      <c r="G227" s="398">
        <v>7597</v>
      </c>
      <c r="H227" s="390">
        <v>7681</v>
      </c>
      <c r="I227" s="390">
        <f t="shared" si="7"/>
        <v>2242.5</v>
      </c>
      <c r="J227" s="252">
        <v>92000</v>
      </c>
      <c r="K227" s="390">
        <v>0</v>
      </c>
      <c r="L227" s="390">
        <f t="shared" si="8"/>
        <v>94242.5</v>
      </c>
      <c r="M227" s="390" t="s">
        <v>901</v>
      </c>
    </row>
    <row r="228" spans="1:13" ht="15.75" customHeight="1" x14ac:dyDescent="0.25">
      <c r="A228" s="390">
        <v>6</v>
      </c>
      <c r="B228" s="398" t="s">
        <v>592</v>
      </c>
      <c r="C228" s="390">
        <v>20</v>
      </c>
      <c r="D228" s="390" t="s">
        <v>1005</v>
      </c>
      <c r="E228" s="417">
        <v>1</v>
      </c>
      <c r="F228" s="390">
        <v>1409</v>
      </c>
      <c r="G228" s="398">
        <v>7598</v>
      </c>
      <c r="H228" s="390">
        <v>7682</v>
      </c>
      <c r="I228" s="390">
        <f t="shared" si="7"/>
        <v>1409</v>
      </c>
      <c r="J228" s="252">
        <v>32460</v>
      </c>
      <c r="K228" s="390">
        <v>0</v>
      </c>
      <c r="L228" s="390">
        <f t="shared" si="8"/>
        <v>33869</v>
      </c>
      <c r="M228" s="390" t="s">
        <v>34</v>
      </c>
    </row>
    <row r="229" spans="1:13" ht="15.75" customHeight="1" x14ac:dyDescent="0.25">
      <c r="A229" s="390">
        <v>7</v>
      </c>
      <c r="B229" s="398" t="s">
        <v>849</v>
      </c>
      <c r="C229" s="390">
        <v>18</v>
      </c>
      <c r="D229" s="390" t="s">
        <v>1005</v>
      </c>
      <c r="E229" s="417">
        <v>1</v>
      </c>
      <c r="F229" s="390">
        <v>1218</v>
      </c>
      <c r="G229" s="398">
        <v>7599</v>
      </c>
      <c r="H229" s="390">
        <v>7693</v>
      </c>
      <c r="I229" s="390">
        <f t="shared" si="7"/>
        <v>1218</v>
      </c>
      <c r="J229" s="252">
        <v>61578</v>
      </c>
      <c r="K229" s="390">
        <v>0</v>
      </c>
      <c r="L229" s="390">
        <f t="shared" si="8"/>
        <v>62796</v>
      </c>
      <c r="M229" s="390" t="s">
        <v>34</v>
      </c>
    </row>
    <row r="230" spans="1:13" ht="15.75" customHeight="1" x14ac:dyDescent="0.25">
      <c r="A230" s="390">
        <v>8</v>
      </c>
      <c r="B230" s="398" t="s">
        <v>579</v>
      </c>
      <c r="C230" s="390">
        <v>20</v>
      </c>
      <c r="D230" s="390" t="s">
        <v>1010</v>
      </c>
      <c r="E230" s="417">
        <v>1</v>
      </c>
      <c r="F230" s="390">
        <v>1433</v>
      </c>
      <c r="G230" s="398">
        <v>7623</v>
      </c>
      <c r="H230" s="398">
        <v>7683</v>
      </c>
      <c r="I230" s="390">
        <f t="shared" si="7"/>
        <v>1433</v>
      </c>
      <c r="J230" s="252">
        <v>51420</v>
      </c>
      <c r="K230" s="390">
        <v>0</v>
      </c>
      <c r="L230" s="390">
        <f t="shared" si="8"/>
        <v>52853</v>
      </c>
      <c r="M230" s="390" t="s">
        <v>972</v>
      </c>
    </row>
    <row r="231" spans="1:13" ht="15.75" customHeight="1" x14ac:dyDescent="0.25">
      <c r="A231" s="390">
        <v>9</v>
      </c>
      <c r="B231" s="398" t="s">
        <v>589</v>
      </c>
      <c r="C231" s="390">
        <v>15</v>
      </c>
      <c r="D231" s="390" t="s">
        <v>1010</v>
      </c>
      <c r="E231" s="417">
        <v>1</v>
      </c>
      <c r="F231" s="390">
        <v>956</v>
      </c>
      <c r="G231" s="398">
        <v>7636</v>
      </c>
      <c r="H231" s="390">
        <v>7684</v>
      </c>
      <c r="I231" s="390">
        <f t="shared" si="7"/>
        <v>956</v>
      </c>
      <c r="J231" s="252">
        <v>10920</v>
      </c>
      <c r="K231" s="390">
        <v>0</v>
      </c>
      <c r="L231" s="390">
        <f t="shared" si="8"/>
        <v>11876</v>
      </c>
      <c r="M231" s="390" t="s">
        <v>972</v>
      </c>
    </row>
    <row r="232" spans="1:13" ht="15.75" customHeight="1" x14ac:dyDescent="0.25">
      <c r="A232" s="390">
        <v>10</v>
      </c>
      <c r="B232" s="398" t="s">
        <v>582</v>
      </c>
      <c r="C232" s="390">
        <v>20</v>
      </c>
      <c r="D232" s="390" t="s">
        <v>1010</v>
      </c>
      <c r="E232" s="417">
        <v>0</v>
      </c>
      <c r="F232" s="390">
        <v>1342</v>
      </c>
      <c r="G232" s="398">
        <v>7600</v>
      </c>
      <c r="H232" s="390">
        <v>7685</v>
      </c>
      <c r="I232" s="390">
        <f t="shared" si="7"/>
        <v>0</v>
      </c>
      <c r="J232" s="252">
        <v>45560</v>
      </c>
      <c r="K232" s="390">
        <v>0</v>
      </c>
      <c r="L232" s="390">
        <f t="shared" si="8"/>
        <v>45560</v>
      </c>
      <c r="M232" s="390" t="s">
        <v>34</v>
      </c>
    </row>
    <row r="233" spans="1:13" ht="15.75" customHeight="1" x14ac:dyDescent="0.25">
      <c r="A233" s="390">
        <v>11</v>
      </c>
      <c r="B233" s="398" t="s">
        <v>583</v>
      </c>
      <c r="C233" s="398">
        <v>25</v>
      </c>
      <c r="D233" s="398" t="s">
        <v>1010</v>
      </c>
      <c r="E233" s="417">
        <v>7.96</v>
      </c>
      <c r="F233" s="398">
        <v>1709</v>
      </c>
      <c r="G233" s="398">
        <v>7637</v>
      </c>
      <c r="H233" s="398">
        <v>7686</v>
      </c>
      <c r="I233" s="398">
        <f t="shared" si="7"/>
        <v>13603.64</v>
      </c>
      <c r="J233" s="254">
        <v>136975</v>
      </c>
      <c r="K233" s="398">
        <v>0</v>
      </c>
      <c r="L233" s="398">
        <f t="shared" si="8"/>
        <v>150578.64000000001</v>
      </c>
      <c r="M233" s="398" t="s">
        <v>972</v>
      </c>
    </row>
    <row r="234" spans="1:13" ht="15.75" customHeight="1" x14ac:dyDescent="0.25">
      <c r="A234" s="390">
        <v>12</v>
      </c>
      <c r="B234" s="398" t="s">
        <v>588</v>
      </c>
      <c r="C234" s="398">
        <v>25</v>
      </c>
      <c r="D234" s="398" t="s">
        <v>1010</v>
      </c>
      <c r="E234" s="417">
        <v>3</v>
      </c>
      <c r="F234" s="398">
        <v>1733</v>
      </c>
      <c r="G234" s="398">
        <v>7601</v>
      </c>
      <c r="H234" s="398">
        <v>7687</v>
      </c>
      <c r="I234" s="398">
        <f t="shared" si="7"/>
        <v>5199</v>
      </c>
      <c r="J234" s="254">
        <v>65300</v>
      </c>
      <c r="K234" s="398">
        <v>0</v>
      </c>
      <c r="L234" s="398">
        <f t="shared" si="8"/>
        <v>70499</v>
      </c>
      <c r="M234" s="398" t="s">
        <v>34</v>
      </c>
    </row>
    <row r="235" spans="1:13" ht="15.75" customHeight="1" x14ac:dyDescent="0.25">
      <c r="A235" s="390">
        <v>13</v>
      </c>
      <c r="B235" s="398" t="s">
        <v>839</v>
      </c>
      <c r="C235" s="390">
        <v>15</v>
      </c>
      <c r="D235" s="390" t="s">
        <v>1010</v>
      </c>
      <c r="E235" s="417">
        <v>1.75</v>
      </c>
      <c r="F235" s="390">
        <v>1010</v>
      </c>
      <c r="G235" s="398">
        <v>7602</v>
      </c>
      <c r="H235" s="390">
        <v>7671</v>
      </c>
      <c r="I235" s="390">
        <f t="shared" si="7"/>
        <v>1767.5</v>
      </c>
      <c r="J235" s="252">
        <v>38000</v>
      </c>
      <c r="K235" s="390">
        <v>0</v>
      </c>
      <c r="L235" s="390">
        <f t="shared" si="8"/>
        <v>39767.5</v>
      </c>
      <c r="M235" s="390" t="s">
        <v>34</v>
      </c>
    </row>
    <row r="236" spans="1:13" ht="15.75" customHeight="1" x14ac:dyDescent="0.25">
      <c r="A236" s="390">
        <v>14</v>
      </c>
      <c r="B236" s="398" t="s">
        <v>833</v>
      </c>
      <c r="C236" s="390">
        <v>20</v>
      </c>
      <c r="D236" s="390" t="s">
        <v>1006</v>
      </c>
      <c r="E236" s="417">
        <v>1.7</v>
      </c>
      <c r="F236" s="390">
        <v>1437</v>
      </c>
      <c r="G236" s="398">
        <v>7638</v>
      </c>
      <c r="H236" s="390">
        <v>7672</v>
      </c>
      <c r="I236" s="390">
        <f t="shared" si="7"/>
        <v>2442.9</v>
      </c>
      <c r="J236" s="252">
        <v>54500</v>
      </c>
      <c r="K236" s="390">
        <v>0</v>
      </c>
      <c r="L236" s="390">
        <f t="shared" si="8"/>
        <v>56942.9</v>
      </c>
      <c r="M236" s="390" t="s">
        <v>972</v>
      </c>
    </row>
    <row r="237" spans="1:13" ht="15.75" customHeight="1" x14ac:dyDescent="0.25">
      <c r="A237" s="390">
        <v>15</v>
      </c>
      <c r="B237" s="398" t="s">
        <v>593</v>
      </c>
      <c r="C237" s="390">
        <v>9</v>
      </c>
      <c r="D237" s="390" t="s">
        <v>1006</v>
      </c>
      <c r="E237" s="417">
        <v>1.5</v>
      </c>
      <c r="F237" s="390">
        <v>600</v>
      </c>
      <c r="G237" s="398">
        <v>7639</v>
      </c>
      <c r="H237" s="390">
        <v>7673</v>
      </c>
      <c r="I237" s="390">
        <f t="shared" si="7"/>
        <v>900</v>
      </c>
      <c r="J237" s="252">
        <v>9450</v>
      </c>
      <c r="K237" s="390">
        <v>1400</v>
      </c>
      <c r="L237" s="390">
        <f t="shared" si="8"/>
        <v>11750</v>
      </c>
      <c r="M237" s="390" t="s">
        <v>972</v>
      </c>
    </row>
    <row r="238" spans="1:13" ht="15.75" customHeight="1" x14ac:dyDescent="0.25">
      <c r="A238" s="390">
        <v>16</v>
      </c>
      <c r="B238" s="398" t="s">
        <v>1007</v>
      </c>
      <c r="C238" s="390">
        <v>20</v>
      </c>
      <c r="D238" s="390" t="s">
        <v>1006</v>
      </c>
      <c r="E238" s="417">
        <v>4</v>
      </c>
      <c r="F238" s="390">
        <v>1411</v>
      </c>
      <c r="G238" s="398">
        <v>7603</v>
      </c>
      <c r="H238" s="390">
        <v>7674</v>
      </c>
      <c r="I238" s="390">
        <f t="shared" si="7"/>
        <v>5644</v>
      </c>
      <c r="J238" s="252">
        <v>81940</v>
      </c>
      <c r="K238" s="390">
        <v>0</v>
      </c>
      <c r="L238" s="390">
        <f t="shared" si="8"/>
        <v>87584</v>
      </c>
      <c r="M238" s="390" t="s">
        <v>34</v>
      </c>
    </row>
    <row r="239" spans="1:13" ht="15.75" customHeight="1" x14ac:dyDescent="0.25">
      <c r="A239" s="390">
        <v>17</v>
      </c>
      <c r="B239" s="398" t="s">
        <v>991</v>
      </c>
      <c r="C239" s="390">
        <v>20</v>
      </c>
      <c r="D239" s="390" t="s">
        <v>1006</v>
      </c>
      <c r="E239" s="417">
        <v>4</v>
      </c>
      <c r="F239" s="390">
        <v>1458</v>
      </c>
      <c r="G239" s="398">
        <v>7604</v>
      </c>
      <c r="H239" s="390">
        <v>7675</v>
      </c>
      <c r="I239" s="390">
        <f t="shared" si="7"/>
        <v>5832</v>
      </c>
      <c r="J239" s="252">
        <v>70860</v>
      </c>
      <c r="K239" s="390">
        <v>0</v>
      </c>
      <c r="L239" s="390">
        <f t="shared" si="8"/>
        <v>76692</v>
      </c>
      <c r="M239" s="390" t="s">
        <v>34</v>
      </c>
    </row>
    <row r="240" spans="1:13" ht="15.75" customHeight="1" x14ac:dyDescent="0.25">
      <c r="A240" s="390">
        <v>18</v>
      </c>
      <c r="B240" s="398" t="s">
        <v>587</v>
      </c>
      <c r="C240" s="390">
        <v>15</v>
      </c>
      <c r="D240" s="390" t="s">
        <v>1008</v>
      </c>
      <c r="E240" s="417">
        <v>2</v>
      </c>
      <c r="F240" s="390">
        <v>1023</v>
      </c>
      <c r="G240" s="398">
        <v>7640</v>
      </c>
      <c r="H240" s="390">
        <v>7676</v>
      </c>
      <c r="I240" s="390">
        <f t="shared" si="7"/>
        <v>2046</v>
      </c>
      <c r="J240" s="252">
        <v>19150</v>
      </c>
      <c r="K240" s="390">
        <v>0</v>
      </c>
      <c r="L240" s="390">
        <f t="shared" si="8"/>
        <v>21196</v>
      </c>
      <c r="M240" s="390" t="s">
        <v>972</v>
      </c>
    </row>
    <row r="241" spans="1:13" ht="15.75" customHeight="1" x14ac:dyDescent="0.25">
      <c r="A241" s="390">
        <v>19</v>
      </c>
      <c r="B241" s="398" t="s">
        <v>592</v>
      </c>
      <c r="C241" s="390">
        <v>20</v>
      </c>
      <c r="D241" s="390" t="s">
        <v>1008</v>
      </c>
      <c r="E241" s="417">
        <v>1</v>
      </c>
      <c r="F241" s="390">
        <v>1431</v>
      </c>
      <c r="G241" s="398">
        <v>7641</v>
      </c>
      <c r="H241" s="390">
        <v>7677</v>
      </c>
      <c r="I241" s="390">
        <f t="shared" si="7"/>
        <v>1431</v>
      </c>
      <c r="J241" s="252">
        <v>32300</v>
      </c>
      <c r="K241" s="390">
        <v>0</v>
      </c>
      <c r="L241" s="390">
        <f t="shared" si="8"/>
        <v>33731</v>
      </c>
      <c r="M241" s="390" t="s">
        <v>972</v>
      </c>
    </row>
    <row r="242" spans="1:13" ht="15.75" customHeight="1" x14ac:dyDescent="0.25">
      <c r="A242" s="390">
        <v>20</v>
      </c>
      <c r="B242" s="398" t="s">
        <v>581</v>
      </c>
      <c r="C242" s="390">
        <v>20</v>
      </c>
      <c r="D242" s="390" t="s">
        <v>1008</v>
      </c>
      <c r="E242" s="417">
        <v>1.5</v>
      </c>
      <c r="F242" s="390">
        <v>1453</v>
      </c>
      <c r="G242" s="398">
        <v>7605</v>
      </c>
      <c r="H242" s="390">
        <v>7678</v>
      </c>
      <c r="I242" s="390">
        <f t="shared" si="7"/>
        <v>2179.5</v>
      </c>
      <c r="J242" s="252">
        <v>94000</v>
      </c>
      <c r="K242" s="390">
        <v>0</v>
      </c>
      <c r="L242" s="390">
        <f t="shared" si="8"/>
        <v>96179.5</v>
      </c>
      <c r="M242" s="390" t="s">
        <v>1009</v>
      </c>
    </row>
    <row r="243" spans="1:13" ht="15.75" customHeight="1" x14ac:dyDescent="0.25">
      <c r="A243" s="390">
        <v>21</v>
      </c>
      <c r="B243" s="398" t="s">
        <v>579</v>
      </c>
      <c r="C243" s="390">
        <v>20</v>
      </c>
      <c r="D243" s="390" t="s">
        <v>1008</v>
      </c>
      <c r="E243" s="417">
        <v>1</v>
      </c>
      <c r="F243" s="390">
        <v>1239</v>
      </c>
      <c r="G243" s="398">
        <v>7642</v>
      </c>
      <c r="H243" s="390">
        <v>7679</v>
      </c>
      <c r="I243" s="390">
        <f t="shared" si="7"/>
        <v>1239</v>
      </c>
      <c r="J243" s="252">
        <v>51420</v>
      </c>
      <c r="K243" s="390">
        <v>0</v>
      </c>
      <c r="L243" s="390">
        <f t="shared" si="8"/>
        <v>52659</v>
      </c>
      <c r="M243" s="390" t="s">
        <v>972</v>
      </c>
    </row>
    <row r="244" spans="1:13" ht="15.75" customHeight="1" x14ac:dyDescent="0.25">
      <c r="A244" s="390">
        <v>22</v>
      </c>
      <c r="B244" s="398" t="s">
        <v>588</v>
      </c>
      <c r="C244" s="390">
        <v>20</v>
      </c>
      <c r="D244" s="293" t="s">
        <v>1011</v>
      </c>
      <c r="E244" s="417">
        <v>3</v>
      </c>
      <c r="F244" s="390">
        <v>1368</v>
      </c>
      <c r="G244" s="398">
        <v>7643</v>
      </c>
      <c r="H244" s="390">
        <v>7690</v>
      </c>
      <c r="I244" s="390">
        <f t="shared" si="7"/>
        <v>4104</v>
      </c>
      <c r="J244" s="252">
        <v>52080</v>
      </c>
      <c r="K244" s="390">
        <v>0</v>
      </c>
      <c r="L244" s="390">
        <f t="shared" si="8"/>
        <v>56184</v>
      </c>
      <c r="M244" s="390" t="s">
        <v>972</v>
      </c>
    </row>
    <row r="245" spans="1:13" ht="15.75" customHeight="1" x14ac:dyDescent="0.25">
      <c r="A245" s="390">
        <v>23</v>
      </c>
      <c r="B245" s="398" t="s">
        <v>582</v>
      </c>
      <c r="C245" s="390">
        <v>20</v>
      </c>
      <c r="D245" s="293" t="s">
        <v>1011</v>
      </c>
      <c r="E245" s="417">
        <v>0</v>
      </c>
      <c r="F245" s="390">
        <v>1440</v>
      </c>
      <c r="G245" s="398">
        <v>7606</v>
      </c>
      <c r="H245" s="390">
        <v>7691</v>
      </c>
      <c r="I245" s="390">
        <f t="shared" si="7"/>
        <v>0</v>
      </c>
      <c r="J245" s="252">
        <v>45560</v>
      </c>
      <c r="K245" s="390">
        <v>0</v>
      </c>
      <c r="L245" s="390">
        <f t="shared" si="8"/>
        <v>45560</v>
      </c>
      <c r="M245" s="390" t="s">
        <v>34</v>
      </c>
    </row>
    <row r="246" spans="1:13" ht="15.75" customHeight="1" x14ac:dyDescent="0.25">
      <c r="A246" s="390">
        <v>24</v>
      </c>
      <c r="B246" s="398" t="s">
        <v>579</v>
      </c>
      <c r="C246" s="390">
        <v>20</v>
      </c>
      <c r="D246" s="293" t="s">
        <v>1011</v>
      </c>
      <c r="E246" s="417">
        <v>1</v>
      </c>
      <c r="F246" s="390">
        <v>1183</v>
      </c>
      <c r="G246" s="398">
        <v>7607</v>
      </c>
      <c r="H246" s="390">
        <v>7692</v>
      </c>
      <c r="I246" s="390">
        <f t="shared" si="7"/>
        <v>1183</v>
      </c>
      <c r="J246" s="252">
        <v>51600</v>
      </c>
      <c r="K246" s="390">
        <v>0</v>
      </c>
      <c r="L246" s="390">
        <f t="shared" si="8"/>
        <v>52783</v>
      </c>
      <c r="M246" s="390" t="s">
        <v>34</v>
      </c>
    </row>
    <row r="247" spans="1:13" ht="15.75" customHeight="1" x14ac:dyDescent="0.25">
      <c r="A247" s="390">
        <v>25</v>
      </c>
      <c r="B247" s="398" t="s">
        <v>584</v>
      </c>
      <c r="C247" s="390">
        <v>15</v>
      </c>
      <c r="D247" s="390" t="s">
        <v>1012</v>
      </c>
      <c r="E247" s="417">
        <v>2</v>
      </c>
      <c r="F247" s="390">
        <v>986</v>
      </c>
      <c r="G247" s="398">
        <v>7644</v>
      </c>
      <c r="H247" s="390">
        <v>7688</v>
      </c>
      <c r="I247" s="390">
        <f t="shared" si="7"/>
        <v>1972</v>
      </c>
      <c r="J247" s="252">
        <v>16430</v>
      </c>
      <c r="K247" s="390">
        <v>0</v>
      </c>
      <c r="L247" s="390">
        <f t="shared" si="8"/>
        <v>18402</v>
      </c>
      <c r="M247" s="390" t="s">
        <v>972</v>
      </c>
    </row>
    <row r="248" spans="1:13" ht="15.75" customHeight="1" x14ac:dyDescent="0.25">
      <c r="A248" s="390">
        <v>26</v>
      </c>
      <c r="B248" s="398" t="s">
        <v>813</v>
      </c>
      <c r="C248" s="390">
        <v>20</v>
      </c>
      <c r="D248" s="390" t="s">
        <v>1012</v>
      </c>
      <c r="E248" s="417">
        <v>1</v>
      </c>
      <c r="F248" s="390">
        <v>1378</v>
      </c>
      <c r="G248" s="398">
        <v>7577</v>
      </c>
      <c r="H248" s="398">
        <v>7689</v>
      </c>
      <c r="I248" s="390">
        <f t="shared" si="7"/>
        <v>1378</v>
      </c>
      <c r="J248" s="252">
        <v>29180</v>
      </c>
      <c r="K248" s="390">
        <v>0</v>
      </c>
      <c r="L248" s="390">
        <f t="shared" si="8"/>
        <v>30558</v>
      </c>
      <c r="M248" s="390" t="s">
        <v>972</v>
      </c>
    </row>
    <row r="249" spans="1:13" ht="15.75" customHeight="1" x14ac:dyDescent="0.25">
      <c r="A249" s="390">
        <v>27</v>
      </c>
      <c r="B249" s="398" t="s">
        <v>919</v>
      </c>
      <c r="C249" s="390">
        <v>20</v>
      </c>
      <c r="D249" s="390" t="s">
        <v>1012</v>
      </c>
      <c r="E249" s="417">
        <v>2.5</v>
      </c>
      <c r="F249" s="390">
        <v>1424</v>
      </c>
      <c r="G249" s="398">
        <v>7608</v>
      </c>
      <c r="H249" s="390">
        <v>7700</v>
      </c>
      <c r="I249" s="390">
        <f t="shared" si="7"/>
        <v>3560</v>
      </c>
      <c r="J249" s="252">
        <v>60720</v>
      </c>
      <c r="K249" s="390">
        <v>3000</v>
      </c>
      <c r="L249" s="390">
        <f t="shared" si="8"/>
        <v>67280</v>
      </c>
      <c r="M249" s="390" t="s">
        <v>34</v>
      </c>
    </row>
    <row r="250" spans="1:13" ht="15.75" customHeight="1" x14ac:dyDescent="0.25">
      <c r="A250" s="390">
        <v>28</v>
      </c>
      <c r="B250" s="398" t="s">
        <v>579</v>
      </c>
      <c r="C250" s="390">
        <v>20</v>
      </c>
      <c r="D250" s="390" t="s">
        <v>1013</v>
      </c>
      <c r="E250" s="417">
        <v>1</v>
      </c>
      <c r="F250" s="390">
        <v>1622</v>
      </c>
      <c r="G250" s="398">
        <v>7645</v>
      </c>
      <c r="H250" s="390">
        <v>7701</v>
      </c>
      <c r="I250" s="390">
        <f t="shared" si="7"/>
        <v>1622</v>
      </c>
      <c r="J250" s="252">
        <v>51420</v>
      </c>
      <c r="K250" s="390">
        <v>0</v>
      </c>
      <c r="L250" s="390">
        <f t="shared" si="8"/>
        <v>53042</v>
      </c>
      <c r="M250" s="390" t="s">
        <v>972</v>
      </c>
    </row>
    <row r="251" spans="1:13" ht="15.75" customHeight="1" x14ac:dyDescent="0.25">
      <c r="A251" s="390">
        <v>29</v>
      </c>
      <c r="B251" s="398" t="s">
        <v>590</v>
      </c>
      <c r="C251" s="390">
        <v>20</v>
      </c>
      <c r="D251" s="390" t="s">
        <v>1013</v>
      </c>
      <c r="E251" s="417">
        <v>4</v>
      </c>
      <c r="F251" s="390">
        <v>1632</v>
      </c>
      <c r="G251" s="398">
        <v>7609</v>
      </c>
      <c r="H251" s="390">
        <v>7702</v>
      </c>
      <c r="I251" s="390">
        <f t="shared" si="7"/>
        <v>6528</v>
      </c>
      <c r="J251" s="252">
        <v>70860</v>
      </c>
      <c r="K251" s="390">
        <v>0</v>
      </c>
      <c r="L251" s="390">
        <f t="shared" si="8"/>
        <v>77388</v>
      </c>
      <c r="M251" s="390" t="s">
        <v>34</v>
      </c>
    </row>
    <row r="252" spans="1:13" ht="15.75" customHeight="1" x14ac:dyDescent="0.25">
      <c r="A252" s="390">
        <v>30</v>
      </c>
      <c r="B252" s="398" t="s">
        <v>813</v>
      </c>
      <c r="C252" s="390">
        <v>20</v>
      </c>
      <c r="D252" s="390" t="s">
        <v>1013</v>
      </c>
      <c r="E252" s="417">
        <v>1</v>
      </c>
      <c r="F252" s="390">
        <v>1279</v>
      </c>
      <c r="G252" s="398">
        <v>7610</v>
      </c>
      <c r="H252" s="390">
        <v>7703</v>
      </c>
      <c r="I252" s="390">
        <f t="shared" si="7"/>
        <v>1279</v>
      </c>
      <c r="J252" s="252">
        <v>28640</v>
      </c>
      <c r="K252" s="390">
        <v>0</v>
      </c>
      <c r="L252" s="390">
        <f t="shared" si="8"/>
        <v>29919</v>
      </c>
      <c r="M252" s="390" t="s">
        <v>34</v>
      </c>
    </row>
    <row r="253" spans="1:13" ht="15.75" customHeight="1" x14ac:dyDescent="0.25">
      <c r="A253" s="390">
        <v>31</v>
      </c>
      <c r="B253" s="398" t="s">
        <v>836</v>
      </c>
      <c r="C253" s="390">
        <v>9</v>
      </c>
      <c r="D253" s="390" t="s">
        <v>1013</v>
      </c>
      <c r="E253" s="417">
        <v>1.5</v>
      </c>
      <c r="F253" s="390">
        <v>612</v>
      </c>
      <c r="G253" s="398">
        <v>7646</v>
      </c>
      <c r="H253" s="390">
        <v>7704</v>
      </c>
      <c r="I253" s="390">
        <f t="shared" si="7"/>
        <v>918</v>
      </c>
      <c r="J253" s="252">
        <v>9900</v>
      </c>
      <c r="K253" s="390">
        <v>0</v>
      </c>
      <c r="L253" s="390">
        <f t="shared" si="8"/>
        <v>10818</v>
      </c>
      <c r="M253" s="390" t="s">
        <v>972</v>
      </c>
    </row>
    <row r="254" spans="1:13" ht="15.75" customHeight="1" x14ac:dyDescent="0.25">
      <c r="A254" s="390">
        <v>32</v>
      </c>
      <c r="B254" s="400" t="s">
        <v>583</v>
      </c>
      <c r="C254" s="390">
        <v>21</v>
      </c>
      <c r="D254" s="390" t="s">
        <v>1013</v>
      </c>
      <c r="E254" s="417">
        <v>7.96</v>
      </c>
      <c r="F254" s="390">
        <v>1382</v>
      </c>
      <c r="G254" s="398">
        <v>7611</v>
      </c>
      <c r="H254" s="390">
        <v>7705</v>
      </c>
      <c r="I254" s="390">
        <f t="shared" si="7"/>
        <v>11000.72</v>
      </c>
      <c r="J254" s="252">
        <v>115458</v>
      </c>
      <c r="K254" s="390">
        <v>0</v>
      </c>
      <c r="L254" s="390">
        <f t="shared" si="8"/>
        <v>126458.72</v>
      </c>
      <c r="M254" s="412" t="s">
        <v>34</v>
      </c>
    </row>
    <row r="255" spans="1:13" x14ac:dyDescent="0.25">
      <c r="A255" s="390">
        <v>33</v>
      </c>
      <c r="B255" s="400" t="s">
        <v>581</v>
      </c>
      <c r="C255" s="390">
        <v>20</v>
      </c>
      <c r="D255" s="390" t="s">
        <v>1014</v>
      </c>
      <c r="E255" s="417">
        <v>1.5</v>
      </c>
      <c r="F255" s="390">
        <v>1369</v>
      </c>
      <c r="G255" s="398">
        <v>7612</v>
      </c>
      <c r="H255" s="390">
        <v>7706</v>
      </c>
      <c r="I255" s="398">
        <f t="shared" si="7"/>
        <v>2053.5</v>
      </c>
      <c r="J255" s="252">
        <v>94000</v>
      </c>
      <c r="K255" s="390">
        <v>0</v>
      </c>
      <c r="L255" s="390">
        <f t="shared" si="8"/>
        <v>96053.5</v>
      </c>
      <c r="M255" s="412" t="s">
        <v>933</v>
      </c>
    </row>
    <row r="256" spans="1:13" x14ac:dyDescent="0.25">
      <c r="A256" s="390">
        <v>34</v>
      </c>
      <c r="B256" s="400" t="s">
        <v>580</v>
      </c>
      <c r="C256" s="390">
        <v>20</v>
      </c>
      <c r="D256" s="390" t="s">
        <v>1014</v>
      </c>
      <c r="E256" s="417">
        <v>1</v>
      </c>
      <c r="F256" s="390">
        <v>1609</v>
      </c>
      <c r="G256" s="398">
        <v>7647</v>
      </c>
      <c r="H256" s="390">
        <v>7707</v>
      </c>
      <c r="I256" s="398">
        <f t="shared" si="7"/>
        <v>1609</v>
      </c>
      <c r="J256" s="252">
        <v>41460</v>
      </c>
      <c r="K256" s="390">
        <v>0</v>
      </c>
      <c r="L256" s="390">
        <f t="shared" si="8"/>
        <v>43069</v>
      </c>
      <c r="M256" s="412" t="s">
        <v>972</v>
      </c>
    </row>
    <row r="257" spans="1:13" x14ac:dyDescent="0.25">
      <c r="A257" s="390">
        <v>35</v>
      </c>
      <c r="B257" s="400" t="s">
        <v>822</v>
      </c>
      <c r="C257" s="390">
        <v>15</v>
      </c>
      <c r="D257" s="390" t="s">
        <v>1014</v>
      </c>
      <c r="E257" s="417">
        <v>1.75</v>
      </c>
      <c r="F257" s="390">
        <v>1244</v>
      </c>
      <c r="G257" s="398">
        <v>7635</v>
      </c>
      <c r="H257" s="390">
        <v>7708</v>
      </c>
      <c r="I257" s="398">
        <f t="shared" si="7"/>
        <v>2177</v>
      </c>
      <c r="J257" s="252">
        <v>27500</v>
      </c>
      <c r="K257" s="390">
        <v>0</v>
      </c>
      <c r="L257" s="390">
        <f t="shared" si="8"/>
        <v>29677</v>
      </c>
      <c r="M257" s="412" t="s">
        <v>972</v>
      </c>
    </row>
    <row r="258" spans="1:13" x14ac:dyDescent="0.25">
      <c r="A258" s="390">
        <v>36</v>
      </c>
      <c r="B258" s="398" t="s">
        <v>581</v>
      </c>
      <c r="C258" s="390">
        <v>20</v>
      </c>
      <c r="D258" s="390" t="s">
        <v>1015</v>
      </c>
      <c r="E258" s="417">
        <v>1.5</v>
      </c>
      <c r="F258" s="390">
        <v>1382</v>
      </c>
      <c r="G258" s="398">
        <v>7613</v>
      </c>
      <c r="H258" s="390">
        <v>7709</v>
      </c>
      <c r="I258" s="390">
        <f t="shared" si="7"/>
        <v>2073</v>
      </c>
      <c r="J258" s="252">
        <v>92000</v>
      </c>
      <c r="K258" s="390">
        <v>0</v>
      </c>
      <c r="L258" s="390">
        <f t="shared" si="8"/>
        <v>94073</v>
      </c>
      <c r="M258" s="390" t="s">
        <v>901</v>
      </c>
    </row>
    <row r="259" spans="1:13" x14ac:dyDescent="0.25">
      <c r="A259" s="390">
        <v>37</v>
      </c>
      <c r="B259" s="398" t="s">
        <v>579</v>
      </c>
      <c r="C259" s="390">
        <v>20</v>
      </c>
      <c r="D259" s="390" t="s">
        <v>1015</v>
      </c>
      <c r="E259" s="417">
        <v>1</v>
      </c>
      <c r="F259" s="390">
        <v>1660</v>
      </c>
      <c r="G259" s="398">
        <v>7614</v>
      </c>
      <c r="H259" s="390">
        <v>7710</v>
      </c>
      <c r="I259" s="390">
        <f t="shared" si="7"/>
        <v>1660</v>
      </c>
      <c r="J259" s="252">
        <v>51600</v>
      </c>
      <c r="K259" s="390">
        <v>0</v>
      </c>
      <c r="L259" s="390">
        <f t="shared" si="8"/>
        <v>53260</v>
      </c>
      <c r="M259" s="390" t="s">
        <v>34</v>
      </c>
    </row>
    <row r="260" spans="1:13" x14ac:dyDescent="0.25">
      <c r="A260" s="390">
        <v>38</v>
      </c>
      <c r="B260" s="398" t="s">
        <v>585</v>
      </c>
      <c r="C260" s="390">
        <v>20</v>
      </c>
      <c r="D260" s="390" t="s">
        <v>1015</v>
      </c>
      <c r="E260" s="417">
        <v>2.5</v>
      </c>
      <c r="F260" s="390">
        <v>1508</v>
      </c>
      <c r="G260" s="398">
        <v>7634</v>
      </c>
      <c r="H260" s="390">
        <v>7711</v>
      </c>
      <c r="I260" s="390">
        <f t="shared" si="7"/>
        <v>3770</v>
      </c>
      <c r="J260" s="252">
        <v>60820</v>
      </c>
      <c r="K260" s="390">
        <v>3000</v>
      </c>
      <c r="L260" s="390">
        <f t="shared" si="8"/>
        <v>67590</v>
      </c>
      <c r="M260" s="390" t="s">
        <v>972</v>
      </c>
    </row>
    <row r="261" spans="1:13" x14ac:dyDescent="0.25">
      <c r="A261" s="390">
        <v>39</v>
      </c>
      <c r="B261" s="398" t="s">
        <v>833</v>
      </c>
      <c r="C261" s="390">
        <v>20</v>
      </c>
      <c r="D261" s="390" t="s">
        <v>1015</v>
      </c>
      <c r="E261" s="417">
        <v>1.7</v>
      </c>
      <c r="F261" s="390">
        <v>1418</v>
      </c>
      <c r="G261" s="398">
        <v>7615</v>
      </c>
      <c r="H261" s="390">
        <v>7712</v>
      </c>
      <c r="I261" s="390">
        <f t="shared" si="7"/>
        <v>2410.6</v>
      </c>
      <c r="J261" s="252">
        <v>54680</v>
      </c>
      <c r="K261" s="390">
        <v>0</v>
      </c>
      <c r="L261" s="390">
        <f t="shared" si="8"/>
        <v>57090.6</v>
      </c>
      <c r="M261" s="390" t="s">
        <v>34</v>
      </c>
    </row>
    <row r="262" spans="1:13" s="391" customFormat="1" x14ac:dyDescent="0.25">
      <c r="A262" s="390">
        <v>40</v>
      </c>
      <c r="B262" s="398" t="s">
        <v>588</v>
      </c>
      <c r="C262" s="390">
        <v>24</v>
      </c>
      <c r="D262" s="390" t="s">
        <v>1015</v>
      </c>
      <c r="E262" s="417">
        <v>3</v>
      </c>
      <c r="F262" s="390">
        <v>1557</v>
      </c>
      <c r="G262" s="398">
        <v>7633</v>
      </c>
      <c r="H262" s="390">
        <v>7713</v>
      </c>
      <c r="I262" s="390">
        <f t="shared" si="7"/>
        <v>4671</v>
      </c>
      <c r="J262" s="252">
        <v>62496</v>
      </c>
      <c r="K262" s="390">
        <v>0</v>
      </c>
      <c r="L262" s="390">
        <f t="shared" si="8"/>
        <v>67167</v>
      </c>
      <c r="M262" s="390" t="s">
        <v>972</v>
      </c>
    </row>
    <row r="263" spans="1:13" s="391" customFormat="1" x14ac:dyDescent="0.25">
      <c r="A263" s="390">
        <v>41</v>
      </c>
      <c r="B263" s="398" t="s">
        <v>592</v>
      </c>
      <c r="C263" s="390">
        <v>20</v>
      </c>
      <c r="D263" s="390" t="s">
        <v>1015</v>
      </c>
      <c r="E263" s="417">
        <v>1</v>
      </c>
      <c r="F263" s="390">
        <v>1464</v>
      </c>
      <c r="G263" s="398">
        <v>7616</v>
      </c>
      <c r="H263" s="390">
        <v>7714</v>
      </c>
      <c r="I263" s="390">
        <f t="shared" si="7"/>
        <v>1464</v>
      </c>
      <c r="J263" s="252">
        <v>32460</v>
      </c>
      <c r="K263" s="390">
        <v>0</v>
      </c>
      <c r="L263" s="390">
        <f t="shared" si="8"/>
        <v>33924</v>
      </c>
      <c r="M263" s="390" t="s">
        <v>34</v>
      </c>
    </row>
    <row r="264" spans="1:13" s="391" customFormat="1" x14ac:dyDescent="0.25">
      <c r="A264" s="390">
        <v>42</v>
      </c>
      <c r="B264" s="398" t="s">
        <v>579</v>
      </c>
      <c r="C264" s="390">
        <v>20</v>
      </c>
      <c r="D264" s="390" t="s">
        <v>1016</v>
      </c>
      <c r="E264" s="417">
        <v>1</v>
      </c>
      <c r="F264" s="390">
        <v>1620</v>
      </c>
      <c r="G264" s="398">
        <v>7632</v>
      </c>
      <c r="H264" s="390">
        <v>7715</v>
      </c>
      <c r="I264" s="390">
        <f t="shared" si="7"/>
        <v>1620</v>
      </c>
      <c r="J264" s="252">
        <v>51420</v>
      </c>
      <c r="K264" s="390">
        <v>0</v>
      </c>
      <c r="L264" s="390">
        <f t="shared" si="8"/>
        <v>53040</v>
      </c>
      <c r="M264" s="390" t="s">
        <v>972</v>
      </c>
    </row>
    <row r="265" spans="1:13" s="391" customFormat="1" x14ac:dyDescent="0.25">
      <c r="A265" s="390">
        <v>43</v>
      </c>
      <c r="B265" s="398" t="s">
        <v>821</v>
      </c>
      <c r="C265" s="390">
        <v>20</v>
      </c>
      <c r="D265" s="390" t="s">
        <v>1016</v>
      </c>
      <c r="E265" s="417">
        <v>2</v>
      </c>
      <c r="F265" s="390">
        <v>1359</v>
      </c>
      <c r="G265" s="398">
        <v>7617</v>
      </c>
      <c r="H265" s="390">
        <v>7716</v>
      </c>
      <c r="I265" s="390">
        <f t="shared" si="7"/>
        <v>2718</v>
      </c>
      <c r="J265" s="252">
        <v>40300</v>
      </c>
      <c r="K265" s="390">
        <v>0</v>
      </c>
      <c r="L265" s="390">
        <f t="shared" si="8"/>
        <v>43018</v>
      </c>
      <c r="M265" s="390" t="s">
        <v>34</v>
      </c>
    </row>
    <row r="266" spans="1:13" s="391" customFormat="1" x14ac:dyDescent="0.25">
      <c r="A266" s="390">
        <v>44</v>
      </c>
      <c r="B266" s="398" t="s">
        <v>866</v>
      </c>
      <c r="C266" s="390">
        <v>20</v>
      </c>
      <c r="D266" s="390" t="s">
        <v>1017</v>
      </c>
      <c r="E266" s="417">
        <v>4</v>
      </c>
      <c r="F266" s="390">
        <v>1484</v>
      </c>
      <c r="G266" s="398">
        <v>7618</v>
      </c>
      <c r="H266" s="390">
        <v>7717</v>
      </c>
      <c r="I266" s="390">
        <f t="shared" si="7"/>
        <v>5936</v>
      </c>
      <c r="J266" s="252">
        <v>61960</v>
      </c>
      <c r="K266" s="390">
        <v>0</v>
      </c>
      <c r="L266" s="390">
        <f t="shared" si="8"/>
        <v>67896</v>
      </c>
      <c r="M266" s="390" t="s">
        <v>34</v>
      </c>
    </row>
    <row r="267" spans="1:13" s="391" customFormat="1" x14ac:dyDescent="0.25">
      <c r="A267" s="390">
        <v>45</v>
      </c>
      <c r="B267" s="398" t="s">
        <v>579</v>
      </c>
      <c r="C267" s="390">
        <v>25</v>
      </c>
      <c r="D267" s="390" t="s">
        <v>1017</v>
      </c>
      <c r="E267" s="417">
        <v>1</v>
      </c>
      <c r="F267" s="390">
        <v>2051</v>
      </c>
      <c r="G267" s="398">
        <v>7619</v>
      </c>
      <c r="H267" s="390">
        <v>7718</v>
      </c>
      <c r="I267" s="390">
        <f t="shared" si="7"/>
        <v>2051</v>
      </c>
      <c r="J267" s="252">
        <v>63250</v>
      </c>
      <c r="K267" s="390">
        <v>0</v>
      </c>
      <c r="L267" s="390">
        <f t="shared" si="8"/>
        <v>65301</v>
      </c>
      <c r="M267" s="390" t="s">
        <v>34</v>
      </c>
    </row>
    <row r="268" spans="1:13" s="391" customFormat="1" x14ac:dyDescent="0.25">
      <c r="A268" s="390">
        <v>46</v>
      </c>
      <c r="B268" s="398" t="s">
        <v>579</v>
      </c>
      <c r="C268" s="390">
        <v>25</v>
      </c>
      <c r="D268" s="390" t="s">
        <v>1017</v>
      </c>
      <c r="E268" s="417">
        <v>1</v>
      </c>
      <c r="F268" s="390">
        <v>2092</v>
      </c>
      <c r="G268" s="398">
        <v>7620</v>
      </c>
      <c r="H268" s="390">
        <v>7719</v>
      </c>
      <c r="I268" s="390">
        <f t="shared" si="7"/>
        <v>2092</v>
      </c>
      <c r="J268" s="252">
        <v>63250</v>
      </c>
      <c r="K268" s="390">
        <v>0</v>
      </c>
      <c r="L268" s="390">
        <f t="shared" si="8"/>
        <v>65342</v>
      </c>
      <c r="M268" s="390" t="s">
        <v>34</v>
      </c>
    </row>
    <row r="269" spans="1:13" s="391" customFormat="1" x14ac:dyDescent="0.25">
      <c r="A269" s="390">
        <v>47</v>
      </c>
      <c r="B269" s="398" t="s">
        <v>813</v>
      </c>
      <c r="C269" s="390">
        <v>20</v>
      </c>
      <c r="D269" s="390" t="s">
        <v>1017</v>
      </c>
      <c r="E269" s="417">
        <v>1</v>
      </c>
      <c r="F269" s="390">
        <v>1465</v>
      </c>
      <c r="G269" s="398">
        <v>7628</v>
      </c>
      <c r="H269" s="390">
        <v>7720</v>
      </c>
      <c r="I269" s="390">
        <f t="shared" si="7"/>
        <v>1465</v>
      </c>
      <c r="J269" s="252">
        <v>29180</v>
      </c>
      <c r="K269" s="390">
        <v>0</v>
      </c>
      <c r="L269" s="390">
        <f t="shared" si="8"/>
        <v>30645</v>
      </c>
      <c r="M269" s="390" t="s">
        <v>972</v>
      </c>
    </row>
    <row r="270" spans="1:13" s="391" customFormat="1" x14ac:dyDescent="0.25">
      <c r="A270" s="390">
        <v>48</v>
      </c>
      <c r="B270" s="398" t="s">
        <v>592</v>
      </c>
      <c r="C270" s="390">
        <v>20</v>
      </c>
      <c r="D270" s="390" t="s">
        <v>1017</v>
      </c>
      <c r="E270" s="417">
        <v>1</v>
      </c>
      <c r="F270" s="390">
        <v>1475</v>
      </c>
      <c r="G270" s="398">
        <v>7627</v>
      </c>
      <c r="H270" s="390">
        <v>7721</v>
      </c>
      <c r="I270" s="390">
        <f t="shared" si="7"/>
        <v>1475</v>
      </c>
      <c r="J270" s="252">
        <v>32300</v>
      </c>
      <c r="K270" s="390">
        <v>0</v>
      </c>
      <c r="L270" s="390">
        <f t="shared" si="8"/>
        <v>33775</v>
      </c>
      <c r="M270" s="390" t="s">
        <v>972</v>
      </c>
    </row>
    <row r="271" spans="1:13" s="391" customFormat="1" x14ac:dyDescent="0.25">
      <c r="A271" s="390">
        <v>49</v>
      </c>
      <c r="B271" s="398" t="s">
        <v>581</v>
      </c>
      <c r="C271" s="390">
        <v>20</v>
      </c>
      <c r="D271" s="390" t="s">
        <v>1017</v>
      </c>
      <c r="E271" s="417">
        <v>1.5</v>
      </c>
      <c r="F271" s="390">
        <v>1538</v>
      </c>
      <c r="G271" s="398">
        <v>7621</v>
      </c>
      <c r="H271" s="390">
        <v>7722</v>
      </c>
      <c r="I271" s="390">
        <f t="shared" si="7"/>
        <v>2307</v>
      </c>
      <c r="J271" s="252">
        <v>94000</v>
      </c>
      <c r="K271" s="390">
        <v>0</v>
      </c>
      <c r="L271" s="390">
        <f t="shared" si="8"/>
        <v>96307</v>
      </c>
      <c r="M271" s="390" t="s">
        <v>933</v>
      </c>
    </row>
    <row r="272" spans="1:13" s="391" customFormat="1" x14ac:dyDescent="0.25">
      <c r="A272" s="390">
        <v>50</v>
      </c>
      <c r="B272" s="398" t="s">
        <v>584</v>
      </c>
      <c r="C272" s="390">
        <v>15</v>
      </c>
      <c r="D272" s="390" t="s">
        <v>1017</v>
      </c>
      <c r="E272" s="417">
        <v>2</v>
      </c>
      <c r="F272" s="390">
        <v>1044</v>
      </c>
      <c r="G272" s="398">
        <v>7622</v>
      </c>
      <c r="H272" s="390">
        <v>7723</v>
      </c>
      <c r="I272" s="390">
        <f t="shared" si="7"/>
        <v>2088</v>
      </c>
      <c r="J272" s="252">
        <v>16000</v>
      </c>
      <c r="K272" s="390">
        <v>0</v>
      </c>
      <c r="L272" s="390">
        <f t="shared" si="8"/>
        <v>18088</v>
      </c>
      <c r="M272" s="390" t="s">
        <v>34</v>
      </c>
    </row>
    <row r="273" spans="1:13" s="391" customFormat="1" x14ac:dyDescent="0.25">
      <c r="A273" s="390">
        <v>51</v>
      </c>
      <c r="B273" s="398" t="s">
        <v>579</v>
      </c>
      <c r="C273" s="390">
        <v>20</v>
      </c>
      <c r="D273" s="390" t="s">
        <v>1017</v>
      </c>
      <c r="E273" s="417">
        <v>1</v>
      </c>
      <c r="F273" s="390">
        <v>1410</v>
      </c>
      <c r="G273" s="398">
        <v>7626</v>
      </c>
      <c r="H273" s="390">
        <v>7724</v>
      </c>
      <c r="I273" s="390">
        <f t="shared" si="7"/>
        <v>1410</v>
      </c>
      <c r="J273" s="252">
        <v>51420</v>
      </c>
      <c r="K273" s="390">
        <v>0</v>
      </c>
      <c r="L273" s="390">
        <f t="shared" si="8"/>
        <v>52830</v>
      </c>
      <c r="M273" s="390" t="s">
        <v>972</v>
      </c>
    </row>
    <row r="274" spans="1:13" s="391" customFormat="1" x14ac:dyDescent="0.25">
      <c r="A274" s="390">
        <v>52</v>
      </c>
      <c r="B274" s="398" t="s">
        <v>590</v>
      </c>
      <c r="C274" s="390">
        <v>20</v>
      </c>
      <c r="D274" s="390" t="s">
        <v>1018</v>
      </c>
      <c r="E274" s="417">
        <v>4</v>
      </c>
      <c r="F274" s="390">
        <v>1489</v>
      </c>
      <c r="G274" s="398">
        <v>7625</v>
      </c>
      <c r="H274" s="390">
        <v>7725</v>
      </c>
      <c r="I274" s="398">
        <f t="shared" si="7"/>
        <v>5956</v>
      </c>
      <c r="J274" s="252">
        <v>70620</v>
      </c>
      <c r="K274" s="390">
        <v>0</v>
      </c>
      <c r="L274" s="390">
        <f t="shared" si="8"/>
        <v>76576</v>
      </c>
      <c r="M274" s="390" t="s">
        <v>972</v>
      </c>
    </row>
    <row r="275" spans="1:13" s="391" customFormat="1" x14ac:dyDescent="0.25">
      <c r="A275" s="390">
        <v>53</v>
      </c>
      <c r="B275" s="398" t="s">
        <v>833</v>
      </c>
      <c r="C275" s="390">
        <v>20</v>
      </c>
      <c r="D275" s="390" t="s">
        <v>1018</v>
      </c>
      <c r="E275" s="417">
        <v>1.7</v>
      </c>
      <c r="F275" s="390">
        <v>1392</v>
      </c>
      <c r="G275" s="398">
        <v>7624</v>
      </c>
      <c r="H275" s="398">
        <v>7726</v>
      </c>
      <c r="I275" s="398">
        <f t="shared" si="7"/>
        <v>2366.4</v>
      </c>
      <c r="J275" s="252">
        <v>54500</v>
      </c>
      <c r="K275" s="390">
        <v>0</v>
      </c>
      <c r="L275" s="390">
        <f t="shared" si="8"/>
        <v>56866.400000000001</v>
      </c>
      <c r="M275" s="390" t="s">
        <v>972</v>
      </c>
    </row>
    <row r="276" spans="1:13" s="391" customFormat="1" x14ac:dyDescent="0.25">
      <c r="A276" s="390">
        <v>54</v>
      </c>
      <c r="B276" s="398" t="s">
        <v>579</v>
      </c>
      <c r="C276" s="390">
        <v>21</v>
      </c>
      <c r="D276" s="390" t="s">
        <v>1018</v>
      </c>
      <c r="E276" s="417">
        <v>1</v>
      </c>
      <c r="F276" s="390">
        <v>1650</v>
      </c>
      <c r="G276" s="398">
        <v>7696</v>
      </c>
      <c r="H276" s="398">
        <v>7727</v>
      </c>
      <c r="I276" s="398">
        <f t="shared" si="7"/>
        <v>1650</v>
      </c>
      <c r="J276" s="252">
        <v>53991</v>
      </c>
      <c r="K276" s="390">
        <v>0</v>
      </c>
      <c r="L276" s="390">
        <f t="shared" si="8"/>
        <v>55641</v>
      </c>
      <c r="M276" s="390" t="s">
        <v>972</v>
      </c>
    </row>
    <row r="277" spans="1:13" x14ac:dyDescent="0.25">
      <c r="A277" s="390">
        <v>55</v>
      </c>
      <c r="B277" s="398" t="s">
        <v>588</v>
      </c>
      <c r="C277" s="390">
        <v>20</v>
      </c>
      <c r="D277" s="390" t="s">
        <v>1018</v>
      </c>
      <c r="E277" s="417">
        <v>3</v>
      </c>
      <c r="F277" s="390">
        <v>1375</v>
      </c>
      <c r="G277" s="398">
        <v>7593</v>
      </c>
      <c r="H277" s="390">
        <v>7728</v>
      </c>
      <c r="I277" s="398">
        <f t="shared" si="7"/>
        <v>4125</v>
      </c>
      <c r="J277" s="252">
        <v>52240</v>
      </c>
      <c r="K277" s="390">
        <v>0</v>
      </c>
      <c r="L277" s="390">
        <f t="shared" si="8"/>
        <v>56365</v>
      </c>
      <c r="M277" s="390" t="s">
        <v>34</v>
      </c>
    </row>
    <row r="278" spans="1:13" x14ac:dyDescent="0.25">
      <c r="A278" s="390">
        <v>56</v>
      </c>
      <c r="B278" s="398" t="s">
        <v>822</v>
      </c>
      <c r="C278" s="398">
        <v>15</v>
      </c>
      <c r="D278" s="398" t="s">
        <v>1019</v>
      </c>
      <c r="E278" s="417">
        <v>1.75</v>
      </c>
      <c r="F278" s="398">
        <v>1067</v>
      </c>
      <c r="G278" s="398">
        <v>7592</v>
      </c>
      <c r="H278" s="398">
        <v>7729</v>
      </c>
      <c r="I278" s="398">
        <f t="shared" si="7"/>
        <v>1867.25</v>
      </c>
      <c r="J278" s="254">
        <v>27500</v>
      </c>
      <c r="K278" s="390">
        <v>0</v>
      </c>
      <c r="L278" s="390">
        <f t="shared" si="8"/>
        <v>29367.25</v>
      </c>
      <c r="M278" s="390" t="s">
        <v>34</v>
      </c>
    </row>
    <row r="279" spans="1:13" x14ac:dyDescent="0.25">
      <c r="A279" s="390">
        <v>57</v>
      </c>
      <c r="B279" s="398" t="s">
        <v>589</v>
      </c>
      <c r="C279" s="398">
        <v>9</v>
      </c>
      <c r="D279" s="398" t="s">
        <v>1019</v>
      </c>
      <c r="E279" s="417">
        <v>1</v>
      </c>
      <c r="F279" s="398">
        <v>598</v>
      </c>
      <c r="G279" s="398">
        <v>7631</v>
      </c>
      <c r="H279" s="398">
        <v>7760</v>
      </c>
      <c r="I279" s="398">
        <f t="shared" si="7"/>
        <v>598</v>
      </c>
      <c r="J279" s="252">
        <v>9570</v>
      </c>
      <c r="K279" s="390">
        <v>0</v>
      </c>
      <c r="L279" s="390">
        <f t="shared" si="8"/>
        <v>10168</v>
      </c>
      <c r="M279" s="390" t="s">
        <v>972</v>
      </c>
    </row>
    <row r="280" spans="1:13" x14ac:dyDescent="0.25">
      <c r="A280" s="390">
        <v>58</v>
      </c>
      <c r="B280" s="398" t="s">
        <v>581</v>
      </c>
      <c r="C280" s="390">
        <v>20</v>
      </c>
      <c r="D280" s="390" t="s">
        <v>1021</v>
      </c>
      <c r="E280" s="417">
        <v>1.5</v>
      </c>
      <c r="F280" s="390">
        <v>1549</v>
      </c>
      <c r="G280" s="398">
        <v>7591</v>
      </c>
      <c r="H280" s="390">
        <v>7761</v>
      </c>
      <c r="I280" s="390">
        <f t="shared" si="7"/>
        <v>2323.5</v>
      </c>
      <c r="J280" s="252">
        <v>92000</v>
      </c>
      <c r="K280" s="390">
        <v>0</v>
      </c>
      <c r="L280" s="390">
        <f t="shared" si="8"/>
        <v>94323.5</v>
      </c>
      <c r="M280" s="390" t="s">
        <v>901</v>
      </c>
    </row>
    <row r="281" spans="1:13" x14ac:dyDescent="0.25">
      <c r="A281" s="390">
        <v>59</v>
      </c>
      <c r="B281" s="398" t="s">
        <v>580</v>
      </c>
      <c r="C281" s="390">
        <v>20</v>
      </c>
      <c r="D281" s="390" t="s">
        <v>1021</v>
      </c>
      <c r="E281" s="417">
        <v>1</v>
      </c>
      <c r="F281" s="390">
        <v>1691</v>
      </c>
      <c r="G281" s="398">
        <v>7590</v>
      </c>
      <c r="H281" s="390">
        <v>7762</v>
      </c>
      <c r="I281" s="390">
        <f t="shared" si="7"/>
        <v>1691</v>
      </c>
      <c r="J281" s="252">
        <v>41620</v>
      </c>
      <c r="K281" s="390">
        <v>0</v>
      </c>
      <c r="L281" s="390">
        <f t="shared" si="8"/>
        <v>43311</v>
      </c>
      <c r="M281" s="390" t="s">
        <v>34</v>
      </c>
    </row>
    <row r="282" spans="1:13" x14ac:dyDescent="0.25">
      <c r="A282" s="390">
        <v>60</v>
      </c>
      <c r="B282" s="398" t="s">
        <v>849</v>
      </c>
      <c r="C282" s="390">
        <v>15</v>
      </c>
      <c r="D282" s="390" t="s">
        <v>1021</v>
      </c>
      <c r="E282" s="417">
        <v>1</v>
      </c>
      <c r="F282" s="390">
        <v>1086</v>
      </c>
      <c r="G282" s="398">
        <v>7589</v>
      </c>
      <c r="H282" s="390">
        <v>7763</v>
      </c>
      <c r="I282" s="390">
        <f t="shared" si="7"/>
        <v>1086</v>
      </c>
      <c r="J282" s="252">
        <v>59625</v>
      </c>
      <c r="K282" s="390">
        <v>0</v>
      </c>
      <c r="L282" s="390">
        <f t="shared" si="8"/>
        <v>60711</v>
      </c>
      <c r="M282" s="390" t="s">
        <v>34</v>
      </c>
    </row>
    <row r="283" spans="1:13" x14ac:dyDescent="0.25">
      <c r="A283" s="390">
        <v>61</v>
      </c>
      <c r="B283" s="398" t="s">
        <v>582</v>
      </c>
      <c r="C283" s="390">
        <v>20</v>
      </c>
      <c r="D283" s="390" t="s">
        <v>1021</v>
      </c>
      <c r="E283" s="417">
        <v>0</v>
      </c>
      <c r="F283" s="390">
        <v>1427</v>
      </c>
      <c r="G283" s="398">
        <v>7588</v>
      </c>
      <c r="H283" s="390">
        <v>7764</v>
      </c>
      <c r="I283" s="390">
        <f t="shared" si="7"/>
        <v>0</v>
      </c>
      <c r="J283" s="252">
        <v>45560</v>
      </c>
      <c r="K283" s="390">
        <v>0</v>
      </c>
      <c r="L283" s="390">
        <f t="shared" si="8"/>
        <v>45560</v>
      </c>
      <c r="M283" s="390" t="s">
        <v>34</v>
      </c>
    </row>
    <row r="284" spans="1:13" x14ac:dyDescent="0.25">
      <c r="A284" s="390">
        <v>62</v>
      </c>
      <c r="B284" s="398" t="s">
        <v>587</v>
      </c>
      <c r="C284" s="390">
        <v>20</v>
      </c>
      <c r="D284" s="390" t="s">
        <v>1022</v>
      </c>
      <c r="E284" s="417">
        <v>2</v>
      </c>
      <c r="F284" s="390">
        <v>1298</v>
      </c>
      <c r="G284" s="398">
        <v>7587</v>
      </c>
      <c r="H284" s="398">
        <v>7765</v>
      </c>
      <c r="I284" s="390">
        <f t="shared" si="7"/>
        <v>2596</v>
      </c>
      <c r="J284" s="252">
        <v>21900</v>
      </c>
      <c r="K284" s="390">
        <v>0</v>
      </c>
      <c r="L284" s="390">
        <f t="shared" si="8"/>
        <v>24496</v>
      </c>
      <c r="M284" s="390" t="s">
        <v>972</v>
      </c>
    </row>
    <row r="285" spans="1:13" x14ac:dyDescent="0.25">
      <c r="A285" s="390">
        <v>63</v>
      </c>
      <c r="B285" s="398" t="s">
        <v>589</v>
      </c>
      <c r="C285" s="398">
        <v>9</v>
      </c>
      <c r="D285" s="398" t="s">
        <v>1023</v>
      </c>
      <c r="E285" s="417">
        <v>1</v>
      </c>
      <c r="F285" s="398">
        <v>573</v>
      </c>
      <c r="G285" s="398">
        <v>7631</v>
      </c>
      <c r="H285" s="398">
        <v>7751</v>
      </c>
      <c r="I285" s="398">
        <f t="shared" si="7"/>
        <v>573</v>
      </c>
      <c r="J285" s="254">
        <v>9570</v>
      </c>
      <c r="K285" s="398">
        <v>0</v>
      </c>
      <c r="L285" s="398">
        <f t="shared" si="8"/>
        <v>10143</v>
      </c>
      <c r="M285" s="398" t="s">
        <v>972</v>
      </c>
    </row>
    <row r="286" spans="1:13" x14ac:dyDescent="0.25">
      <c r="A286" s="390">
        <v>64</v>
      </c>
      <c r="B286" s="398" t="s">
        <v>813</v>
      </c>
      <c r="C286" s="390">
        <v>20</v>
      </c>
      <c r="D286" s="390" t="s">
        <v>1023</v>
      </c>
      <c r="E286" s="417">
        <v>1</v>
      </c>
      <c r="F286" s="390">
        <v>1275</v>
      </c>
      <c r="G286" s="398">
        <v>7458</v>
      </c>
      <c r="H286" s="390">
        <v>7752</v>
      </c>
      <c r="I286" s="390">
        <f t="shared" si="7"/>
        <v>1275</v>
      </c>
      <c r="J286" s="252">
        <v>29180</v>
      </c>
      <c r="K286" s="390">
        <v>0</v>
      </c>
      <c r="L286" s="390">
        <f t="shared" si="8"/>
        <v>30455</v>
      </c>
      <c r="M286" s="390" t="s">
        <v>972</v>
      </c>
    </row>
    <row r="287" spans="1:13" x14ac:dyDescent="0.25">
      <c r="A287" s="390">
        <v>65</v>
      </c>
      <c r="B287" s="398" t="s">
        <v>588</v>
      </c>
      <c r="C287" s="390">
        <v>20</v>
      </c>
      <c r="D287" s="390" t="s">
        <v>1023</v>
      </c>
      <c r="E287" s="417">
        <v>3</v>
      </c>
      <c r="F287" s="390">
        <v>1370</v>
      </c>
      <c r="G287" s="398">
        <v>7459</v>
      </c>
      <c r="H287" s="390">
        <v>7753</v>
      </c>
      <c r="I287" s="390">
        <f t="shared" si="7"/>
        <v>4110</v>
      </c>
      <c r="J287" s="252">
        <v>52080</v>
      </c>
      <c r="K287" s="390">
        <v>0</v>
      </c>
      <c r="L287" s="390">
        <f t="shared" si="8"/>
        <v>56190</v>
      </c>
      <c r="M287" s="390" t="s">
        <v>972</v>
      </c>
    </row>
    <row r="288" spans="1:13" x14ac:dyDescent="0.25">
      <c r="A288" s="390">
        <v>66</v>
      </c>
      <c r="B288" s="398" t="s">
        <v>813</v>
      </c>
      <c r="C288" s="390">
        <v>20</v>
      </c>
      <c r="D288" s="390" t="s">
        <v>1023</v>
      </c>
      <c r="E288" s="417">
        <v>1</v>
      </c>
      <c r="F288" s="390">
        <v>1320</v>
      </c>
      <c r="G288" s="398">
        <v>7578</v>
      </c>
      <c r="H288" s="390">
        <v>7754</v>
      </c>
      <c r="I288" s="390">
        <f t="shared" si="7"/>
        <v>1320</v>
      </c>
      <c r="J288" s="252">
        <v>28640</v>
      </c>
      <c r="K288" s="390">
        <v>0</v>
      </c>
      <c r="L288" s="390">
        <f t="shared" si="8"/>
        <v>29960</v>
      </c>
      <c r="M288" s="390" t="s">
        <v>34</v>
      </c>
    </row>
    <row r="289" spans="1:13" x14ac:dyDescent="0.25">
      <c r="A289" s="390">
        <v>67</v>
      </c>
      <c r="B289" s="398" t="s">
        <v>579</v>
      </c>
      <c r="C289" s="390">
        <v>20</v>
      </c>
      <c r="D289" s="390" t="s">
        <v>1023</v>
      </c>
      <c r="E289" s="417">
        <v>1</v>
      </c>
      <c r="F289" s="390">
        <v>1734</v>
      </c>
      <c r="G289" s="398">
        <v>7579</v>
      </c>
      <c r="H289" s="390">
        <v>7755</v>
      </c>
      <c r="I289" s="390">
        <f t="shared" si="7"/>
        <v>1734</v>
      </c>
      <c r="J289" s="252">
        <v>51600</v>
      </c>
      <c r="K289" s="390">
        <v>0</v>
      </c>
      <c r="L289" s="390">
        <f t="shared" ref="L289:L291" si="9">I289+J289+K289</f>
        <v>53334</v>
      </c>
      <c r="M289" s="390" t="s">
        <v>34</v>
      </c>
    </row>
    <row r="290" spans="1:13" s="391" customFormat="1" x14ac:dyDescent="0.25">
      <c r="A290" s="390">
        <v>68</v>
      </c>
      <c r="B290" s="398" t="s">
        <v>919</v>
      </c>
      <c r="C290" s="390">
        <v>20</v>
      </c>
      <c r="D290" s="390" t="s">
        <v>1023</v>
      </c>
      <c r="E290" s="417">
        <v>2.5</v>
      </c>
      <c r="F290" s="390">
        <v>1690</v>
      </c>
      <c r="G290" s="398">
        <v>7580</v>
      </c>
      <c r="H290" s="390">
        <v>7756</v>
      </c>
      <c r="I290" s="390">
        <f t="shared" si="7"/>
        <v>4225</v>
      </c>
      <c r="J290" s="252">
        <v>60720</v>
      </c>
      <c r="K290" s="390">
        <v>3000</v>
      </c>
      <c r="L290" s="390">
        <f t="shared" si="9"/>
        <v>67945</v>
      </c>
      <c r="M290" s="390" t="s">
        <v>34</v>
      </c>
    </row>
    <row r="291" spans="1:13" s="391" customFormat="1" x14ac:dyDescent="0.25">
      <c r="A291" s="390">
        <v>69</v>
      </c>
      <c r="B291" s="398" t="s">
        <v>1007</v>
      </c>
      <c r="C291" s="390">
        <v>20</v>
      </c>
      <c r="D291" s="390" t="s">
        <v>1023</v>
      </c>
      <c r="E291" s="417">
        <v>4</v>
      </c>
      <c r="F291" s="390">
        <v>1352</v>
      </c>
      <c r="G291" s="398">
        <v>7581</v>
      </c>
      <c r="H291" s="390">
        <v>7757</v>
      </c>
      <c r="I291" s="390">
        <f t="shared" si="7"/>
        <v>5408</v>
      </c>
      <c r="J291" s="252">
        <v>81940</v>
      </c>
      <c r="K291" s="390">
        <v>0</v>
      </c>
      <c r="L291" s="390">
        <f t="shared" si="9"/>
        <v>87348</v>
      </c>
      <c r="M291" s="390" t="s">
        <v>34</v>
      </c>
    </row>
    <row r="292" spans="1:13" s="391" customFormat="1" x14ac:dyDescent="0.25">
      <c r="A292" s="390">
        <v>70</v>
      </c>
      <c r="B292" s="398" t="s">
        <v>583</v>
      </c>
      <c r="C292" s="390">
        <v>25</v>
      </c>
      <c r="D292" s="390" t="s">
        <v>1024</v>
      </c>
      <c r="E292" s="417">
        <v>7.96</v>
      </c>
      <c r="F292" s="390">
        <v>1616</v>
      </c>
      <c r="G292" s="398">
        <v>7630</v>
      </c>
      <c r="H292" s="390">
        <v>7758</v>
      </c>
      <c r="I292" s="390">
        <f t="shared" ref="I292:I326" si="10">E292*F292</f>
        <v>12863.36</v>
      </c>
      <c r="J292" s="252">
        <v>135725</v>
      </c>
      <c r="K292" s="390">
        <v>0</v>
      </c>
      <c r="L292" s="390">
        <f t="shared" ref="L292:L326" si="11">I292+J292+K292</f>
        <v>148588.35999999999</v>
      </c>
      <c r="M292" s="390" t="s">
        <v>972</v>
      </c>
    </row>
    <row r="293" spans="1:13" s="391" customFormat="1" x14ac:dyDescent="0.25">
      <c r="A293" s="390">
        <v>71</v>
      </c>
      <c r="B293" s="398" t="s">
        <v>592</v>
      </c>
      <c r="C293" s="390">
        <v>20</v>
      </c>
      <c r="D293" s="390" t="s">
        <v>1024</v>
      </c>
      <c r="E293" s="417">
        <v>1</v>
      </c>
      <c r="F293" s="390">
        <v>1622</v>
      </c>
      <c r="G293" s="398">
        <v>7582</v>
      </c>
      <c r="H293" s="390">
        <v>7759</v>
      </c>
      <c r="I293" s="390">
        <f t="shared" si="10"/>
        <v>1622</v>
      </c>
      <c r="J293" s="252">
        <v>32460</v>
      </c>
      <c r="K293" s="390">
        <v>0</v>
      </c>
      <c r="L293" s="390">
        <f t="shared" si="11"/>
        <v>34082</v>
      </c>
      <c r="M293" s="390" t="s">
        <v>34</v>
      </c>
    </row>
    <row r="294" spans="1:13" s="391" customFormat="1" x14ac:dyDescent="0.25">
      <c r="A294" s="390">
        <v>72</v>
      </c>
      <c r="B294" s="398" t="s">
        <v>991</v>
      </c>
      <c r="C294" s="390">
        <v>20</v>
      </c>
      <c r="D294" s="390" t="s">
        <v>1024</v>
      </c>
      <c r="E294" s="417">
        <v>4</v>
      </c>
      <c r="F294" s="390">
        <v>1405</v>
      </c>
      <c r="G294" s="398">
        <v>7583</v>
      </c>
      <c r="H294" s="390">
        <v>7770</v>
      </c>
      <c r="I294" s="390">
        <f t="shared" si="10"/>
        <v>5620</v>
      </c>
      <c r="J294" s="252">
        <v>70620</v>
      </c>
      <c r="K294" s="390">
        <v>0</v>
      </c>
      <c r="L294" s="390">
        <f t="shared" si="11"/>
        <v>76240</v>
      </c>
      <c r="M294" s="390" t="s">
        <v>972</v>
      </c>
    </row>
    <row r="295" spans="1:13" s="391" customFormat="1" x14ac:dyDescent="0.25">
      <c r="A295" s="390">
        <v>73</v>
      </c>
      <c r="B295" s="398" t="s">
        <v>584</v>
      </c>
      <c r="C295" s="390">
        <v>15</v>
      </c>
      <c r="D295" s="390" t="s">
        <v>1024</v>
      </c>
      <c r="E295" s="417">
        <v>2</v>
      </c>
      <c r="F295" s="390">
        <v>963</v>
      </c>
      <c r="G295" s="398">
        <v>7584</v>
      </c>
      <c r="H295" s="390">
        <v>7771</v>
      </c>
      <c r="I295" s="390">
        <f t="shared" si="10"/>
        <v>1926</v>
      </c>
      <c r="J295" s="252">
        <v>16000</v>
      </c>
      <c r="K295" s="390">
        <v>0</v>
      </c>
      <c r="L295" s="390">
        <f t="shared" si="11"/>
        <v>17926</v>
      </c>
      <c r="M295" s="390" t="s">
        <v>34</v>
      </c>
    </row>
    <row r="296" spans="1:13" s="391" customFormat="1" x14ac:dyDescent="0.25">
      <c r="A296" s="390">
        <v>74</v>
      </c>
      <c r="B296" s="398" t="s">
        <v>833</v>
      </c>
      <c r="C296" s="398">
        <v>23</v>
      </c>
      <c r="D296" s="398" t="s">
        <v>1024</v>
      </c>
      <c r="E296" s="417">
        <v>1.7</v>
      </c>
      <c r="F296" s="398">
        <v>1601</v>
      </c>
      <c r="G296" s="398">
        <v>7585</v>
      </c>
      <c r="H296" s="398">
        <v>7772</v>
      </c>
      <c r="I296" s="398">
        <f t="shared" si="10"/>
        <v>2721.7</v>
      </c>
      <c r="J296" s="254">
        <v>62882</v>
      </c>
      <c r="K296" s="398">
        <v>0</v>
      </c>
      <c r="L296" s="398">
        <f t="shared" si="11"/>
        <v>65603.7</v>
      </c>
      <c r="M296" s="398" t="s">
        <v>34</v>
      </c>
    </row>
    <row r="297" spans="1:13" s="391" customFormat="1" x14ac:dyDescent="0.25">
      <c r="A297" s="390">
        <v>75</v>
      </c>
      <c r="B297" s="398" t="s">
        <v>581</v>
      </c>
      <c r="C297" s="390">
        <v>20</v>
      </c>
      <c r="D297" s="390" t="s">
        <v>1024</v>
      </c>
      <c r="E297" s="417">
        <v>1.5</v>
      </c>
      <c r="F297" s="390">
        <v>1538</v>
      </c>
      <c r="G297" s="398">
        <v>7586</v>
      </c>
      <c r="H297" s="390">
        <v>7773</v>
      </c>
      <c r="I297" s="390">
        <f t="shared" si="10"/>
        <v>2307</v>
      </c>
      <c r="J297" s="252">
        <v>94000</v>
      </c>
      <c r="K297" s="390">
        <v>0</v>
      </c>
      <c r="L297" s="390">
        <f t="shared" si="11"/>
        <v>96307</v>
      </c>
      <c r="M297" s="390" t="s">
        <v>933</v>
      </c>
    </row>
    <row r="298" spans="1:13" s="391" customFormat="1" x14ac:dyDescent="0.25">
      <c r="A298" s="390">
        <v>76</v>
      </c>
      <c r="B298" s="398" t="s">
        <v>19</v>
      </c>
      <c r="C298" s="398">
        <v>20</v>
      </c>
      <c r="D298" s="398" t="s">
        <v>1025</v>
      </c>
      <c r="E298" s="417">
        <v>1</v>
      </c>
      <c r="F298" s="398">
        <v>1393</v>
      </c>
      <c r="G298" s="398">
        <v>7629</v>
      </c>
      <c r="H298" s="390">
        <v>7774</v>
      </c>
      <c r="I298" s="398">
        <f t="shared" si="10"/>
        <v>1393</v>
      </c>
      <c r="J298" s="254">
        <v>29180</v>
      </c>
      <c r="K298" s="398">
        <v>0</v>
      </c>
      <c r="L298" s="398">
        <f t="shared" si="11"/>
        <v>30573</v>
      </c>
      <c r="M298" s="390" t="s">
        <v>972</v>
      </c>
    </row>
    <row r="299" spans="1:13" s="391" customFormat="1" x14ac:dyDescent="0.25">
      <c r="A299" s="390">
        <v>77</v>
      </c>
      <c r="B299" s="398" t="s">
        <v>592</v>
      </c>
      <c r="C299" s="398">
        <v>20</v>
      </c>
      <c r="D299" s="390" t="s">
        <v>1026</v>
      </c>
      <c r="E299" s="417">
        <v>1</v>
      </c>
      <c r="F299" s="390">
        <v>1499</v>
      </c>
      <c r="G299" s="398">
        <v>7648</v>
      </c>
      <c r="H299" s="390">
        <v>7776</v>
      </c>
      <c r="I299" s="398">
        <f t="shared" si="10"/>
        <v>1499</v>
      </c>
      <c r="J299" s="252">
        <v>32300</v>
      </c>
      <c r="K299" s="398">
        <v>0</v>
      </c>
      <c r="L299" s="398">
        <f t="shared" si="11"/>
        <v>33799</v>
      </c>
      <c r="M299" s="390" t="s">
        <v>972</v>
      </c>
    </row>
    <row r="300" spans="1:13" s="391" customFormat="1" x14ac:dyDescent="0.25">
      <c r="A300" s="390">
        <v>78</v>
      </c>
      <c r="B300" s="398" t="s">
        <v>593</v>
      </c>
      <c r="C300" s="390">
        <v>9</v>
      </c>
      <c r="D300" s="390" t="s">
        <v>1026</v>
      </c>
      <c r="E300" s="417">
        <v>1.5</v>
      </c>
      <c r="F300" s="390">
        <v>576</v>
      </c>
      <c r="G300" s="398">
        <v>7649</v>
      </c>
      <c r="H300" s="390">
        <v>7777</v>
      </c>
      <c r="I300" s="398">
        <f t="shared" si="10"/>
        <v>864</v>
      </c>
      <c r="J300" s="252">
        <v>9450</v>
      </c>
      <c r="K300" s="398">
        <v>0</v>
      </c>
      <c r="L300" s="398">
        <f t="shared" si="11"/>
        <v>10314</v>
      </c>
      <c r="M300" s="390" t="s">
        <v>972</v>
      </c>
    </row>
    <row r="301" spans="1:13" s="391" customFormat="1" x14ac:dyDescent="0.25">
      <c r="A301" s="390">
        <v>79</v>
      </c>
      <c r="B301" s="398" t="s">
        <v>587</v>
      </c>
      <c r="C301" s="390">
        <v>20</v>
      </c>
      <c r="D301" s="390" t="s">
        <v>1026</v>
      </c>
      <c r="E301" s="417">
        <v>2</v>
      </c>
      <c r="F301" s="390">
        <v>1298</v>
      </c>
      <c r="G301" s="398">
        <v>7650</v>
      </c>
      <c r="H301" s="390">
        <v>7778</v>
      </c>
      <c r="I301" s="398">
        <f t="shared" si="10"/>
        <v>2596</v>
      </c>
      <c r="J301" s="252">
        <v>21900</v>
      </c>
      <c r="K301" s="398">
        <v>0</v>
      </c>
      <c r="L301" s="398">
        <f t="shared" si="11"/>
        <v>24496</v>
      </c>
      <c r="M301" s="390" t="s">
        <v>972</v>
      </c>
    </row>
    <row r="302" spans="1:13" s="391" customFormat="1" x14ac:dyDescent="0.25">
      <c r="A302" s="390">
        <v>80</v>
      </c>
      <c r="B302" s="398" t="s">
        <v>821</v>
      </c>
      <c r="C302" s="390">
        <v>20</v>
      </c>
      <c r="D302" s="390" t="s">
        <v>1026</v>
      </c>
      <c r="E302" s="417">
        <v>2</v>
      </c>
      <c r="F302" s="390">
        <v>1429</v>
      </c>
      <c r="G302" s="398">
        <v>7651</v>
      </c>
      <c r="H302" s="390">
        <v>7779</v>
      </c>
      <c r="I302" s="398">
        <f t="shared" si="10"/>
        <v>2858</v>
      </c>
      <c r="J302" s="252">
        <v>40300</v>
      </c>
      <c r="K302" s="398">
        <v>0</v>
      </c>
      <c r="L302" s="398">
        <f t="shared" si="11"/>
        <v>43158</v>
      </c>
      <c r="M302" s="390" t="s">
        <v>34</v>
      </c>
    </row>
    <row r="303" spans="1:13" s="391" customFormat="1" x14ac:dyDescent="0.25">
      <c r="A303" s="390">
        <v>81</v>
      </c>
      <c r="B303" s="398" t="s">
        <v>579</v>
      </c>
      <c r="C303" s="390">
        <v>25</v>
      </c>
      <c r="D303" s="390" t="s">
        <v>1026</v>
      </c>
      <c r="E303" s="417">
        <v>1</v>
      </c>
      <c r="F303" s="390">
        <v>2240</v>
      </c>
      <c r="G303" s="398">
        <v>7652</v>
      </c>
      <c r="H303" s="390">
        <v>7780</v>
      </c>
      <c r="I303" s="398">
        <f t="shared" si="10"/>
        <v>2240</v>
      </c>
      <c r="J303" s="252">
        <v>64275</v>
      </c>
      <c r="K303" s="398">
        <v>0</v>
      </c>
      <c r="L303" s="398">
        <f t="shared" si="11"/>
        <v>66515</v>
      </c>
      <c r="M303" s="390" t="s">
        <v>972</v>
      </c>
    </row>
    <row r="304" spans="1:13" x14ac:dyDescent="0.25">
      <c r="A304" s="390">
        <v>82</v>
      </c>
      <c r="B304" s="398" t="s">
        <v>582</v>
      </c>
      <c r="C304" s="390">
        <v>20</v>
      </c>
      <c r="D304" s="390" t="s">
        <v>1026</v>
      </c>
      <c r="E304" s="417">
        <v>0</v>
      </c>
      <c r="F304" s="390">
        <v>1555</v>
      </c>
      <c r="G304" s="398">
        <v>7653</v>
      </c>
      <c r="H304" s="390">
        <v>7781</v>
      </c>
      <c r="I304" s="398">
        <f t="shared" si="10"/>
        <v>0</v>
      </c>
      <c r="J304" s="252">
        <v>45560</v>
      </c>
      <c r="K304" s="398">
        <v>0</v>
      </c>
      <c r="L304" s="398">
        <f t="shared" si="11"/>
        <v>45560</v>
      </c>
      <c r="M304" s="390" t="s">
        <v>34</v>
      </c>
    </row>
    <row r="305" spans="1:13" x14ac:dyDescent="0.25">
      <c r="A305" s="390">
        <v>83</v>
      </c>
      <c r="B305" s="398" t="s">
        <v>582</v>
      </c>
      <c r="C305" s="390">
        <v>20</v>
      </c>
      <c r="D305" s="390" t="s">
        <v>1027</v>
      </c>
      <c r="E305" s="417">
        <v>0</v>
      </c>
      <c r="F305" s="390">
        <v>1412</v>
      </c>
      <c r="G305" s="398">
        <v>7654</v>
      </c>
      <c r="H305" s="390">
        <v>7782</v>
      </c>
      <c r="I305" s="398">
        <f t="shared" si="10"/>
        <v>0</v>
      </c>
      <c r="J305" s="252">
        <v>45560</v>
      </c>
      <c r="K305" s="398">
        <v>0</v>
      </c>
      <c r="L305" s="398">
        <f t="shared" si="11"/>
        <v>45560</v>
      </c>
      <c r="M305" s="390" t="s">
        <v>34</v>
      </c>
    </row>
    <row r="306" spans="1:13" x14ac:dyDescent="0.25">
      <c r="A306" s="390">
        <v>84</v>
      </c>
      <c r="B306" s="398" t="s">
        <v>813</v>
      </c>
      <c r="C306" s="390">
        <v>20</v>
      </c>
      <c r="D306" s="390" t="s">
        <v>1027</v>
      </c>
      <c r="E306" s="417">
        <v>1</v>
      </c>
      <c r="F306" s="390">
        <v>1274</v>
      </c>
      <c r="G306" s="398">
        <v>7655</v>
      </c>
      <c r="H306" s="390">
        <v>7783</v>
      </c>
      <c r="I306" s="398">
        <f t="shared" si="10"/>
        <v>1274</v>
      </c>
      <c r="J306" s="252">
        <v>28640</v>
      </c>
      <c r="K306" s="398">
        <v>0</v>
      </c>
      <c r="L306" s="398">
        <f t="shared" si="11"/>
        <v>29914</v>
      </c>
      <c r="M306" s="390" t="s">
        <v>34</v>
      </c>
    </row>
    <row r="307" spans="1:13" x14ac:dyDescent="0.25">
      <c r="A307" s="390">
        <v>85</v>
      </c>
      <c r="B307" s="398" t="s">
        <v>579</v>
      </c>
      <c r="C307" s="390">
        <v>20</v>
      </c>
      <c r="D307" s="390" t="s">
        <v>1027</v>
      </c>
      <c r="E307" s="417">
        <v>1</v>
      </c>
      <c r="F307" s="390">
        <v>1685</v>
      </c>
      <c r="G307" s="398">
        <v>7656</v>
      </c>
      <c r="H307" s="390">
        <v>7784</v>
      </c>
      <c r="I307" s="398">
        <f t="shared" si="10"/>
        <v>1685</v>
      </c>
      <c r="J307" s="252">
        <v>51600</v>
      </c>
      <c r="K307" s="398">
        <v>0</v>
      </c>
      <c r="L307" s="398">
        <f t="shared" si="11"/>
        <v>53285</v>
      </c>
      <c r="M307" s="390" t="s">
        <v>34</v>
      </c>
    </row>
    <row r="308" spans="1:13" x14ac:dyDescent="0.25">
      <c r="A308" s="390">
        <v>86</v>
      </c>
      <c r="B308" s="398" t="s">
        <v>581</v>
      </c>
      <c r="C308" s="390">
        <v>20</v>
      </c>
      <c r="D308" s="390" t="s">
        <v>1027</v>
      </c>
      <c r="E308" s="417">
        <v>1.5</v>
      </c>
      <c r="F308" s="390">
        <v>1381</v>
      </c>
      <c r="G308" s="398">
        <v>7657</v>
      </c>
      <c r="H308" s="390">
        <v>7785</v>
      </c>
      <c r="I308" s="398">
        <f t="shared" si="10"/>
        <v>2071.5</v>
      </c>
      <c r="J308" s="252">
        <v>92000</v>
      </c>
      <c r="K308" s="398">
        <v>0</v>
      </c>
      <c r="L308" s="398">
        <f t="shared" si="11"/>
        <v>94071.5</v>
      </c>
      <c r="M308" s="390" t="s">
        <v>901</v>
      </c>
    </row>
    <row r="309" spans="1:13" s="391" customFormat="1" x14ac:dyDescent="0.25">
      <c r="A309" s="390">
        <v>87</v>
      </c>
      <c r="B309" s="398" t="s">
        <v>822</v>
      </c>
      <c r="C309" s="390">
        <v>15</v>
      </c>
      <c r="D309" s="390" t="s">
        <v>1028</v>
      </c>
      <c r="E309" s="417">
        <v>1.75</v>
      </c>
      <c r="F309" s="390">
        <v>1044</v>
      </c>
      <c r="G309" s="398">
        <v>7678</v>
      </c>
      <c r="H309" s="390">
        <v>7766</v>
      </c>
      <c r="I309" s="390">
        <f t="shared" si="10"/>
        <v>1827</v>
      </c>
      <c r="J309" s="252">
        <v>27500</v>
      </c>
      <c r="K309" s="398">
        <v>0</v>
      </c>
      <c r="L309" s="390">
        <f t="shared" si="11"/>
        <v>29327</v>
      </c>
      <c r="M309" s="390" t="s">
        <v>972</v>
      </c>
    </row>
    <row r="310" spans="1:13" s="391" customFormat="1" x14ac:dyDescent="0.25">
      <c r="A310" s="390">
        <v>88</v>
      </c>
      <c r="B310" s="398" t="s">
        <v>836</v>
      </c>
      <c r="C310" s="390">
        <v>9</v>
      </c>
      <c r="D310" s="390" t="s">
        <v>1028</v>
      </c>
      <c r="E310" s="418">
        <v>1.5</v>
      </c>
      <c r="F310" s="390">
        <v>611</v>
      </c>
      <c r="G310" s="398">
        <v>7679</v>
      </c>
      <c r="H310" s="390">
        <v>7767</v>
      </c>
      <c r="I310" s="390">
        <f t="shared" si="10"/>
        <v>916.5</v>
      </c>
      <c r="J310" s="252">
        <v>9900</v>
      </c>
      <c r="K310" s="398">
        <v>0</v>
      </c>
      <c r="L310" s="390">
        <f t="shared" si="11"/>
        <v>10816.5</v>
      </c>
      <c r="M310" s="390" t="s">
        <v>972</v>
      </c>
    </row>
    <row r="311" spans="1:13" x14ac:dyDescent="0.25">
      <c r="A311" s="390">
        <v>89</v>
      </c>
      <c r="B311" s="398" t="s">
        <v>15</v>
      </c>
      <c r="C311" s="390">
        <v>20</v>
      </c>
      <c r="D311" s="390" t="s">
        <v>1028</v>
      </c>
      <c r="E311" s="418">
        <v>1</v>
      </c>
      <c r="F311" s="390">
        <v>1320</v>
      </c>
      <c r="G311" s="398">
        <v>7680</v>
      </c>
      <c r="H311" s="390">
        <v>7768</v>
      </c>
      <c r="I311" s="390">
        <f t="shared" si="10"/>
        <v>1320</v>
      </c>
      <c r="J311" s="252">
        <v>51420</v>
      </c>
      <c r="K311" s="398">
        <v>0</v>
      </c>
      <c r="L311" s="390">
        <f t="shared" si="11"/>
        <v>52740</v>
      </c>
      <c r="M311" s="390" t="s">
        <v>972</v>
      </c>
    </row>
    <row r="312" spans="1:13" x14ac:dyDescent="0.25">
      <c r="A312" s="390">
        <v>90</v>
      </c>
      <c r="B312" s="398" t="s">
        <v>587</v>
      </c>
      <c r="C312" s="390">
        <v>15</v>
      </c>
      <c r="D312" s="390" t="s">
        <v>1028</v>
      </c>
      <c r="E312" s="417">
        <v>2</v>
      </c>
      <c r="F312" s="390">
        <v>959</v>
      </c>
      <c r="G312" s="398">
        <v>7681</v>
      </c>
      <c r="H312" s="390">
        <v>7769</v>
      </c>
      <c r="I312" s="390">
        <f t="shared" si="10"/>
        <v>1918</v>
      </c>
      <c r="J312" s="252">
        <v>19150</v>
      </c>
      <c r="K312" s="398">
        <v>0</v>
      </c>
      <c r="L312" s="390">
        <f t="shared" si="11"/>
        <v>21068</v>
      </c>
      <c r="M312" s="390" t="s">
        <v>972</v>
      </c>
    </row>
    <row r="313" spans="1:13" x14ac:dyDescent="0.25">
      <c r="A313" s="390">
        <v>91</v>
      </c>
      <c r="B313" s="416" t="s">
        <v>589</v>
      </c>
      <c r="C313" s="283">
        <v>9</v>
      </c>
      <c r="D313" s="283" t="s">
        <v>1029</v>
      </c>
      <c r="E313" s="417">
        <v>1</v>
      </c>
      <c r="F313" s="283">
        <v>588</v>
      </c>
      <c r="G313" s="398">
        <v>7682</v>
      </c>
      <c r="H313" s="283">
        <v>7810</v>
      </c>
      <c r="I313" s="390">
        <f t="shared" si="10"/>
        <v>588</v>
      </c>
      <c r="J313" s="252">
        <v>9570</v>
      </c>
      <c r="K313" s="398">
        <v>0</v>
      </c>
      <c r="L313" s="398">
        <f t="shared" si="11"/>
        <v>10158</v>
      </c>
      <c r="M313" s="283" t="s">
        <v>972</v>
      </c>
    </row>
    <row r="314" spans="1:13" x14ac:dyDescent="0.25">
      <c r="A314" s="390">
        <v>92</v>
      </c>
      <c r="B314" s="416" t="s">
        <v>590</v>
      </c>
      <c r="C314" s="283">
        <v>20</v>
      </c>
      <c r="D314" s="283" t="s">
        <v>1029</v>
      </c>
      <c r="E314" s="417">
        <v>4</v>
      </c>
      <c r="F314" s="283">
        <v>1434</v>
      </c>
      <c r="G314" s="398">
        <v>7683</v>
      </c>
      <c r="H314" s="283">
        <v>7811</v>
      </c>
      <c r="I314" s="390">
        <f t="shared" si="10"/>
        <v>5736</v>
      </c>
      <c r="J314" s="252">
        <v>70620</v>
      </c>
      <c r="K314" s="398">
        <v>0</v>
      </c>
      <c r="L314" s="390">
        <f t="shared" si="11"/>
        <v>76356</v>
      </c>
      <c r="M314" s="283" t="s">
        <v>34</v>
      </c>
    </row>
    <row r="315" spans="1:13" x14ac:dyDescent="0.25">
      <c r="A315" s="390">
        <v>93</v>
      </c>
      <c r="B315" s="416" t="s">
        <v>584</v>
      </c>
      <c r="C315" s="283">
        <v>20</v>
      </c>
      <c r="D315" s="283" t="s">
        <v>1029</v>
      </c>
      <c r="E315" s="417">
        <v>2</v>
      </c>
      <c r="F315" s="283">
        <v>1198</v>
      </c>
      <c r="G315" s="398">
        <v>7684</v>
      </c>
      <c r="H315" s="283">
        <v>7812</v>
      </c>
      <c r="I315" s="390">
        <f t="shared" si="10"/>
        <v>2396</v>
      </c>
      <c r="J315" s="252">
        <v>20020</v>
      </c>
      <c r="K315" s="398">
        <v>0</v>
      </c>
      <c r="L315" s="390">
        <f t="shared" si="11"/>
        <v>22416</v>
      </c>
      <c r="M315" s="283" t="s">
        <v>34</v>
      </c>
    </row>
    <row r="316" spans="1:13" x14ac:dyDescent="0.25">
      <c r="A316" s="390">
        <v>94</v>
      </c>
      <c r="B316" s="416" t="s">
        <v>593</v>
      </c>
      <c r="C316" s="283">
        <v>9</v>
      </c>
      <c r="D316" s="283" t="s">
        <v>1029</v>
      </c>
      <c r="E316" s="417">
        <v>1.5</v>
      </c>
      <c r="F316" s="283">
        <v>597</v>
      </c>
      <c r="G316" s="398">
        <v>7685</v>
      </c>
      <c r="H316" s="283">
        <v>7813</v>
      </c>
      <c r="I316" s="390">
        <f t="shared" si="10"/>
        <v>895.5</v>
      </c>
      <c r="J316" s="252">
        <v>9450</v>
      </c>
      <c r="K316" s="398">
        <v>1400</v>
      </c>
      <c r="L316" s="390">
        <f t="shared" si="11"/>
        <v>11745.5</v>
      </c>
      <c r="M316" s="283" t="s">
        <v>972</v>
      </c>
    </row>
    <row r="317" spans="1:13" x14ac:dyDescent="0.25">
      <c r="A317" s="390">
        <v>95</v>
      </c>
      <c r="B317" s="416" t="s">
        <v>580</v>
      </c>
      <c r="C317" s="283">
        <v>20</v>
      </c>
      <c r="D317" s="283" t="s">
        <v>1029</v>
      </c>
      <c r="E317" s="417">
        <v>1</v>
      </c>
      <c r="F317" s="283">
        <v>1892</v>
      </c>
      <c r="G317" s="398">
        <v>7686</v>
      </c>
      <c r="H317" s="283">
        <v>7814</v>
      </c>
      <c r="I317" s="390">
        <f t="shared" si="10"/>
        <v>1892</v>
      </c>
      <c r="J317" s="252">
        <v>41460</v>
      </c>
      <c r="K317" s="398">
        <v>0</v>
      </c>
      <c r="L317" s="390">
        <f t="shared" si="11"/>
        <v>43352</v>
      </c>
      <c r="M317" s="283" t="s">
        <v>972</v>
      </c>
    </row>
    <row r="318" spans="1:13" x14ac:dyDescent="0.25">
      <c r="A318" s="390">
        <v>96</v>
      </c>
      <c r="B318" s="416" t="s">
        <v>821</v>
      </c>
      <c r="C318" s="283">
        <v>20</v>
      </c>
      <c r="D318" s="283" t="s">
        <v>1029</v>
      </c>
      <c r="E318" s="417">
        <v>2</v>
      </c>
      <c r="F318" s="283">
        <v>1408</v>
      </c>
      <c r="G318" s="398">
        <v>7687</v>
      </c>
      <c r="H318" s="283">
        <v>7815</v>
      </c>
      <c r="I318" s="390">
        <f t="shared" si="10"/>
        <v>2816</v>
      </c>
      <c r="J318" s="252">
        <v>40380</v>
      </c>
      <c r="K318" s="398">
        <v>0</v>
      </c>
      <c r="L318" s="390">
        <f t="shared" si="11"/>
        <v>43196</v>
      </c>
      <c r="M318" s="283" t="s">
        <v>972</v>
      </c>
    </row>
    <row r="319" spans="1:13" x14ac:dyDescent="0.25">
      <c r="A319" s="390">
        <v>97</v>
      </c>
      <c r="B319" s="416" t="s">
        <v>579</v>
      </c>
      <c r="C319" s="283">
        <v>21</v>
      </c>
      <c r="D319" s="283" t="s">
        <v>1029</v>
      </c>
      <c r="E319" s="417">
        <v>1</v>
      </c>
      <c r="F319" s="283">
        <v>1605</v>
      </c>
      <c r="G319" s="398">
        <v>7688</v>
      </c>
      <c r="H319" s="283">
        <v>7816</v>
      </c>
      <c r="I319" s="390">
        <f t="shared" si="10"/>
        <v>1605</v>
      </c>
      <c r="J319" s="252">
        <v>54180</v>
      </c>
      <c r="K319" s="398">
        <v>0</v>
      </c>
      <c r="L319" s="390">
        <f t="shared" si="11"/>
        <v>55785</v>
      </c>
      <c r="M319" s="283" t="s">
        <v>34</v>
      </c>
    </row>
    <row r="320" spans="1:13" x14ac:dyDescent="0.25">
      <c r="A320" s="390">
        <v>98</v>
      </c>
      <c r="B320" s="416" t="s">
        <v>588</v>
      </c>
      <c r="C320" s="283">
        <v>20</v>
      </c>
      <c r="D320" s="283" t="s">
        <v>1029</v>
      </c>
      <c r="E320" s="417">
        <v>3</v>
      </c>
      <c r="F320" s="283">
        <v>1363</v>
      </c>
      <c r="G320" s="398">
        <v>7689</v>
      </c>
      <c r="H320" s="283">
        <v>7817</v>
      </c>
      <c r="I320" s="390">
        <f t="shared" si="10"/>
        <v>4089</v>
      </c>
      <c r="J320" s="252">
        <v>52240</v>
      </c>
      <c r="K320" s="398">
        <v>0</v>
      </c>
      <c r="L320" s="390">
        <f t="shared" si="11"/>
        <v>56329</v>
      </c>
      <c r="M320" s="283" t="s">
        <v>34</v>
      </c>
    </row>
    <row r="321" spans="1:15" x14ac:dyDescent="0.25">
      <c r="A321" s="390">
        <v>99</v>
      </c>
      <c r="B321" s="416" t="s">
        <v>583</v>
      </c>
      <c r="C321" s="283">
        <v>21</v>
      </c>
      <c r="D321" s="283" t="s">
        <v>1029</v>
      </c>
      <c r="E321" s="417">
        <v>7.96</v>
      </c>
      <c r="F321" s="283">
        <v>1522</v>
      </c>
      <c r="G321" s="398">
        <v>7690</v>
      </c>
      <c r="H321" s="283">
        <v>7818</v>
      </c>
      <c r="I321" s="390">
        <f t="shared" si="10"/>
        <v>12115.12</v>
      </c>
      <c r="J321" s="252">
        <v>115458</v>
      </c>
      <c r="K321" s="398">
        <v>0</v>
      </c>
      <c r="L321" s="390">
        <f t="shared" si="11"/>
        <v>127573.12</v>
      </c>
      <c r="M321" s="283" t="s">
        <v>34</v>
      </c>
    </row>
    <row r="322" spans="1:15" x14ac:dyDescent="0.25">
      <c r="A322" s="390">
        <v>100</v>
      </c>
      <c r="B322" s="416" t="s">
        <v>836</v>
      </c>
      <c r="C322" s="283">
        <v>9</v>
      </c>
      <c r="D322" s="283" t="s">
        <v>1030</v>
      </c>
      <c r="E322" s="417">
        <v>1.5</v>
      </c>
      <c r="F322" s="283">
        <v>561</v>
      </c>
      <c r="G322" s="398">
        <v>7691</v>
      </c>
      <c r="H322" s="283">
        <v>7819</v>
      </c>
      <c r="I322" s="398">
        <f t="shared" si="10"/>
        <v>841.5</v>
      </c>
      <c r="J322" s="252">
        <v>9900</v>
      </c>
      <c r="K322" s="398">
        <v>0</v>
      </c>
      <c r="L322" s="390">
        <f t="shared" si="11"/>
        <v>10741.5</v>
      </c>
      <c r="M322" s="283" t="s">
        <v>972</v>
      </c>
    </row>
    <row r="323" spans="1:15" x14ac:dyDescent="0.25">
      <c r="A323" s="390">
        <v>101</v>
      </c>
      <c r="B323" s="416" t="s">
        <v>585</v>
      </c>
      <c r="C323" s="283">
        <v>20</v>
      </c>
      <c r="D323" s="283" t="s">
        <v>1030</v>
      </c>
      <c r="E323" s="417">
        <v>2.5</v>
      </c>
      <c r="F323" s="283">
        <v>1510</v>
      </c>
      <c r="G323" s="398">
        <v>7692</v>
      </c>
      <c r="H323" s="283">
        <v>7820</v>
      </c>
      <c r="I323" s="398">
        <f t="shared" si="10"/>
        <v>3775</v>
      </c>
      <c r="J323" s="252">
        <v>60820</v>
      </c>
      <c r="K323" s="398">
        <v>3000</v>
      </c>
      <c r="L323" s="390">
        <f t="shared" si="11"/>
        <v>67595</v>
      </c>
      <c r="M323" s="283" t="s">
        <v>972</v>
      </c>
    </row>
    <row r="324" spans="1:15" x14ac:dyDescent="0.25">
      <c r="A324" s="390">
        <v>102</v>
      </c>
      <c r="B324" s="416" t="s">
        <v>587</v>
      </c>
      <c r="C324" s="283">
        <v>20</v>
      </c>
      <c r="D324" s="283" t="s">
        <v>1030</v>
      </c>
      <c r="E324" s="417">
        <v>2</v>
      </c>
      <c r="F324" s="283">
        <v>1124</v>
      </c>
      <c r="G324" s="398">
        <v>7693</v>
      </c>
      <c r="H324" s="283">
        <v>7821</v>
      </c>
      <c r="I324" s="398">
        <f t="shared" si="10"/>
        <v>2248</v>
      </c>
      <c r="J324" s="252">
        <v>21900</v>
      </c>
      <c r="K324" s="398">
        <v>0</v>
      </c>
      <c r="L324" s="390">
        <f t="shared" si="11"/>
        <v>24148</v>
      </c>
      <c r="M324" s="283" t="s">
        <v>972</v>
      </c>
    </row>
    <row r="325" spans="1:15" x14ac:dyDescent="0.25">
      <c r="A325" s="390">
        <v>103</v>
      </c>
      <c r="B325" s="416" t="s">
        <v>822</v>
      </c>
      <c r="C325" s="283">
        <v>15</v>
      </c>
      <c r="D325" s="283" t="s">
        <v>1030</v>
      </c>
      <c r="E325" s="417">
        <v>1.75</v>
      </c>
      <c r="F325" s="283">
        <v>1054</v>
      </c>
      <c r="G325" s="416">
        <v>7694</v>
      </c>
      <c r="H325" s="283">
        <v>7822</v>
      </c>
      <c r="I325" s="398">
        <f t="shared" si="10"/>
        <v>1844.5</v>
      </c>
      <c r="J325" s="252">
        <v>27500</v>
      </c>
      <c r="K325" s="398">
        <v>0</v>
      </c>
      <c r="L325" s="390">
        <f t="shared" si="11"/>
        <v>29344.5</v>
      </c>
      <c r="M325" s="283" t="s">
        <v>34</v>
      </c>
    </row>
    <row r="326" spans="1:15" x14ac:dyDescent="0.25">
      <c r="A326" s="390">
        <v>104</v>
      </c>
      <c r="B326" s="416" t="s">
        <v>581</v>
      </c>
      <c r="C326" s="283">
        <v>20</v>
      </c>
      <c r="D326" s="283" t="s">
        <v>1030</v>
      </c>
      <c r="E326" s="419">
        <v>1.5</v>
      </c>
      <c r="F326" s="283">
        <v>1454</v>
      </c>
      <c r="G326" s="416">
        <v>7695</v>
      </c>
      <c r="H326" s="283">
        <v>7823</v>
      </c>
      <c r="I326" s="398">
        <f t="shared" si="10"/>
        <v>2181</v>
      </c>
      <c r="J326" s="252">
        <v>94000</v>
      </c>
      <c r="K326" s="398">
        <v>0</v>
      </c>
      <c r="L326" s="390">
        <f t="shared" si="11"/>
        <v>96181</v>
      </c>
      <c r="M326" s="283" t="s">
        <v>933</v>
      </c>
    </row>
    <row r="327" spans="1:15" x14ac:dyDescent="0.25">
      <c r="A327" s="391"/>
      <c r="B327" s="227"/>
      <c r="C327" s="420">
        <f>SUM(C223:C326)</f>
        <v>1960</v>
      </c>
      <c r="D327" s="286"/>
      <c r="E327" s="286"/>
      <c r="F327" s="286"/>
      <c r="G327" s="286"/>
      <c r="H327" s="391"/>
      <c r="L327" s="411">
        <f>SUM(L223:L326)</f>
        <v>5426539.0900000008</v>
      </c>
    </row>
    <row r="328" spans="1:15" ht="18.75" customHeight="1" x14ac:dyDescent="0.25">
      <c r="A328" s="391"/>
      <c r="B328" s="227"/>
      <c r="C328" s="31"/>
      <c r="D328" s="286"/>
      <c r="E328" s="286"/>
      <c r="F328" s="286"/>
      <c r="G328" s="286"/>
      <c r="H328" s="391"/>
    </row>
    <row r="329" spans="1:15" x14ac:dyDescent="0.25">
      <c r="B329" s="424">
        <v>42552</v>
      </c>
      <c r="N329" s="239"/>
    </row>
    <row r="330" spans="1:15" ht="47.25" x14ac:dyDescent="0.25">
      <c r="A330" s="291" t="s">
        <v>798</v>
      </c>
      <c r="B330" s="291" t="s">
        <v>0</v>
      </c>
      <c r="C330" s="291" t="s">
        <v>1020</v>
      </c>
      <c r="D330" s="291" t="s">
        <v>341</v>
      </c>
      <c r="E330" s="445" t="s">
        <v>345</v>
      </c>
      <c r="F330" s="291" t="s">
        <v>342</v>
      </c>
      <c r="G330" s="425" t="s">
        <v>348</v>
      </c>
      <c r="H330" s="413" t="s">
        <v>343</v>
      </c>
      <c r="I330" s="291" t="s">
        <v>272</v>
      </c>
      <c r="J330" s="470" t="s">
        <v>1180</v>
      </c>
      <c r="K330" s="291" t="s">
        <v>598</v>
      </c>
      <c r="L330" s="291" t="s">
        <v>599</v>
      </c>
      <c r="M330" s="291" t="s">
        <v>941</v>
      </c>
      <c r="N330" s="291" t="s">
        <v>1912</v>
      </c>
    </row>
    <row r="331" spans="1:15" x14ac:dyDescent="0.25">
      <c r="A331" s="390">
        <v>1</v>
      </c>
      <c r="B331" s="398" t="s">
        <v>588</v>
      </c>
      <c r="C331" s="390">
        <v>20</v>
      </c>
      <c r="D331" s="390" t="s">
        <v>1031</v>
      </c>
      <c r="E331" s="435">
        <v>3</v>
      </c>
      <c r="F331" s="390">
        <v>1418</v>
      </c>
      <c r="G331" s="426">
        <v>7700</v>
      </c>
      <c r="H331" s="390">
        <v>7824</v>
      </c>
      <c r="I331" s="390">
        <f>E331*F331</f>
        <v>4254</v>
      </c>
      <c r="J331" s="252">
        <v>52080</v>
      </c>
      <c r="K331" s="390">
        <v>0</v>
      </c>
      <c r="L331" s="390">
        <f>I331+J331+K331</f>
        <v>56334</v>
      </c>
      <c r="M331" s="390" t="s">
        <v>972</v>
      </c>
      <c r="N331" s="476" t="s">
        <v>1622</v>
      </c>
      <c r="O331" s="286"/>
    </row>
    <row r="332" spans="1:15" x14ac:dyDescent="0.25">
      <c r="A332" s="390">
        <v>2</v>
      </c>
      <c r="B332" s="398" t="s">
        <v>581</v>
      </c>
      <c r="C332" s="390">
        <v>20</v>
      </c>
      <c r="D332" s="390" t="s">
        <v>1031</v>
      </c>
      <c r="E332" s="435">
        <v>1.5</v>
      </c>
      <c r="F332" s="390">
        <v>1400</v>
      </c>
      <c r="G332" s="426">
        <v>7701</v>
      </c>
      <c r="H332" s="390">
        <v>7825</v>
      </c>
      <c r="I332" s="390">
        <f t="shared" ref="I332:I377" si="12">E332*F332</f>
        <v>2100</v>
      </c>
      <c r="J332" s="252">
        <v>92000</v>
      </c>
      <c r="K332" s="390">
        <v>0</v>
      </c>
      <c r="L332" s="390">
        <f t="shared" ref="L332:L340" si="13">I332+J332+K332</f>
        <v>94100</v>
      </c>
      <c r="M332" s="390" t="s">
        <v>591</v>
      </c>
      <c r="N332" s="476" t="s">
        <v>1623</v>
      </c>
      <c r="O332" s="286"/>
    </row>
    <row r="333" spans="1:15" x14ac:dyDescent="0.25">
      <c r="A333" s="390">
        <v>3</v>
      </c>
      <c r="B333" s="398" t="s">
        <v>833</v>
      </c>
      <c r="C333" s="390">
        <v>20</v>
      </c>
      <c r="D333" s="390" t="s">
        <v>1032</v>
      </c>
      <c r="E333" s="435">
        <v>1.7</v>
      </c>
      <c r="F333" s="390">
        <v>1455</v>
      </c>
      <c r="G333" s="426">
        <v>7702</v>
      </c>
      <c r="H333" s="390">
        <v>7826</v>
      </c>
      <c r="I333" s="390">
        <f t="shared" si="12"/>
        <v>2473.5</v>
      </c>
      <c r="J333" s="252">
        <v>54500</v>
      </c>
      <c r="K333" s="390">
        <v>0</v>
      </c>
      <c r="L333" s="390">
        <f t="shared" si="13"/>
        <v>56973.5</v>
      </c>
      <c r="M333" s="390" t="s">
        <v>972</v>
      </c>
      <c r="N333" s="476" t="s">
        <v>1624</v>
      </c>
      <c r="O333" s="286"/>
    </row>
    <row r="334" spans="1:15" x14ac:dyDescent="0.25">
      <c r="A334" s="390">
        <v>4</v>
      </c>
      <c r="B334" s="398" t="s">
        <v>581</v>
      </c>
      <c r="C334" s="390">
        <v>20</v>
      </c>
      <c r="D334" s="390" t="s">
        <v>1032</v>
      </c>
      <c r="E334" s="435">
        <v>1.5</v>
      </c>
      <c r="F334" s="390">
        <v>1360</v>
      </c>
      <c r="G334" s="426">
        <v>7703</v>
      </c>
      <c r="H334" s="390">
        <v>7827</v>
      </c>
      <c r="I334" s="390">
        <f t="shared" si="12"/>
        <v>2040</v>
      </c>
      <c r="J334" s="252">
        <v>94000</v>
      </c>
      <c r="K334" s="390">
        <v>0</v>
      </c>
      <c r="L334" s="390">
        <f t="shared" si="13"/>
        <v>96040</v>
      </c>
      <c r="M334" s="390" t="s">
        <v>933</v>
      </c>
      <c r="N334" s="476" t="s">
        <v>1625</v>
      </c>
      <c r="O334" s="286"/>
    </row>
    <row r="335" spans="1:15" x14ac:dyDescent="0.25">
      <c r="A335" s="390">
        <v>5</v>
      </c>
      <c r="B335" s="398" t="s">
        <v>582</v>
      </c>
      <c r="C335" s="390">
        <v>20</v>
      </c>
      <c r="D335" s="390" t="s">
        <v>1032</v>
      </c>
      <c r="E335" s="435">
        <v>0</v>
      </c>
      <c r="F335" s="390">
        <v>1319</v>
      </c>
      <c r="G335" s="426">
        <v>7704</v>
      </c>
      <c r="H335" s="390">
        <v>7828</v>
      </c>
      <c r="I335" s="390">
        <f t="shared" si="12"/>
        <v>0</v>
      </c>
      <c r="J335" s="252">
        <v>45560</v>
      </c>
      <c r="K335" s="390">
        <v>0</v>
      </c>
      <c r="L335" s="390">
        <f t="shared" si="13"/>
        <v>45560</v>
      </c>
      <c r="M335" s="390" t="s">
        <v>34</v>
      </c>
      <c r="N335" s="476" t="s">
        <v>1626</v>
      </c>
      <c r="O335" s="286"/>
    </row>
    <row r="336" spans="1:15" x14ac:dyDescent="0.25">
      <c r="A336" s="390">
        <v>6</v>
      </c>
      <c r="B336" s="398" t="s">
        <v>590</v>
      </c>
      <c r="C336" s="390">
        <v>20</v>
      </c>
      <c r="D336" s="293" t="s">
        <v>1033</v>
      </c>
      <c r="E336" s="435">
        <v>4</v>
      </c>
      <c r="F336" s="390">
        <v>1435</v>
      </c>
      <c r="G336" s="426">
        <v>7697</v>
      </c>
      <c r="H336" s="390">
        <v>7829</v>
      </c>
      <c r="I336" s="390">
        <f t="shared" si="12"/>
        <v>5740</v>
      </c>
      <c r="J336" s="252">
        <v>70620</v>
      </c>
      <c r="K336" s="390">
        <v>0</v>
      </c>
      <c r="L336" s="390">
        <f t="shared" si="13"/>
        <v>76360</v>
      </c>
      <c r="M336" s="390" t="s">
        <v>972</v>
      </c>
      <c r="N336" s="476" t="s">
        <v>1627</v>
      </c>
      <c r="O336" s="286"/>
    </row>
    <row r="337" spans="1:15" x14ac:dyDescent="0.25">
      <c r="A337" s="390">
        <v>7</v>
      </c>
      <c r="B337" s="398" t="s">
        <v>821</v>
      </c>
      <c r="C337" s="390">
        <v>20</v>
      </c>
      <c r="D337" s="390" t="s">
        <v>1033</v>
      </c>
      <c r="E337" s="435">
        <v>2</v>
      </c>
      <c r="F337" s="390">
        <v>1430</v>
      </c>
      <c r="G337" s="426">
        <v>7705</v>
      </c>
      <c r="H337" s="390">
        <v>7830</v>
      </c>
      <c r="I337" s="390">
        <f t="shared" si="12"/>
        <v>2860</v>
      </c>
      <c r="J337" s="252">
        <v>40300</v>
      </c>
      <c r="K337" s="390">
        <v>0</v>
      </c>
      <c r="L337" s="390">
        <f t="shared" si="13"/>
        <v>43160</v>
      </c>
      <c r="M337" s="390" t="s">
        <v>34</v>
      </c>
      <c r="N337" s="476" t="s">
        <v>1628</v>
      </c>
      <c r="O337" s="286"/>
    </row>
    <row r="338" spans="1:15" x14ac:dyDescent="0.25">
      <c r="A338" s="390">
        <v>8</v>
      </c>
      <c r="B338" s="398" t="s">
        <v>581</v>
      </c>
      <c r="C338" s="390">
        <v>20</v>
      </c>
      <c r="D338" s="390" t="s">
        <v>1034</v>
      </c>
      <c r="E338" s="435">
        <v>1.5</v>
      </c>
      <c r="F338" s="390">
        <v>1360</v>
      </c>
      <c r="G338" s="426">
        <v>7706</v>
      </c>
      <c r="H338" s="390">
        <v>7831</v>
      </c>
      <c r="I338" s="390">
        <f t="shared" si="12"/>
        <v>2040</v>
      </c>
      <c r="J338" s="252">
        <v>94000</v>
      </c>
      <c r="K338" s="390">
        <v>0</v>
      </c>
      <c r="L338" s="390">
        <f t="shared" si="13"/>
        <v>96040</v>
      </c>
      <c r="M338" s="390" t="s">
        <v>933</v>
      </c>
      <c r="N338" s="476" t="s">
        <v>1629</v>
      </c>
      <c r="O338" s="286"/>
    </row>
    <row r="339" spans="1:15" x14ac:dyDescent="0.25">
      <c r="A339" s="390">
        <v>9</v>
      </c>
      <c r="B339" s="398" t="s">
        <v>588</v>
      </c>
      <c r="C339" s="390">
        <v>20</v>
      </c>
      <c r="D339" s="390" t="s">
        <v>1034</v>
      </c>
      <c r="E339" s="435">
        <v>3</v>
      </c>
      <c r="F339" s="390">
        <v>1358</v>
      </c>
      <c r="G339" s="426">
        <v>7707</v>
      </c>
      <c r="H339" s="390">
        <v>7832</v>
      </c>
      <c r="I339" s="390">
        <f t="shared" si="12"/>
        <v>4074</v>
      </c>
      <c r="J339" s="252">
        <v>52240</v>
      </c>
      <c r="K339" s="390">
        <v>0</v>
      </c>
      <c r="L339" s="390">
        <f t="shared" si="13"/>
        <v>56314</v>
      </c>
      <c r="M339" s="390" t="s">
        <v>34</v>
      </c>
      <c r="N339" s="476" t="s">
        <v>1629</v>
      </c>
      <c r="O339" s="286"/>
    </row>
    <row r="340" spans="1:15" x14ac:dyDescent="0.25">
      <c r="A340" s="390">
        <v>10</v>
      </c>
      <c r="B340" s="398" t="s">
        <v>580</v>
      </c>
      <c r="C340" s="390">
        <v>20</v>
      </c>
      <c r="D340" s="390" t="s">
        <v>1034</v>
      </c>
      <c r="E340" s="435">
        <v>1</v>
      </c>
      <c r="F340" s="390">
        <v>1393</v>
      </c>
      <c r="G340" s="426">
        <v>7708</v>
      </c>
      <c r="H340" s="390">
        <v>7833</v>
      </c>
      <c r="I340" s="390">
        <f t="shared" si="12"/>
        <v>1393</v>
      </c>
      <c r="J340" s="252">
        <v>41620</v>
      </c>
      <c r="K340" s="390">
        <v>0</v>
      </c>
      <c r="L340" s="390">
        <f t="shared" si="13"/>
        <v>43013</v>
      </c>
      <c r="M340" s="390" t="s">
        <v>34</v>
      </c>
      <c r="N340" s="476" t="s">
        <v>1630</v>
      </c>
      <c r="O340" s="286"/>
    </row>
    <row r="341" spans="1:15" x14ac:dyDescent="0.25">
      <c r="A341" s="390">
        <v>11</v>
      </c>
      <c r="B341" s="398" t="s">
        <v>592</v>
      </c>
      <c r="C341" s="390">
        <v>20</v>
      </c>
      <c r="D341" s="390" t="s">
        <v>1035</v>
      </c>
      <c r="E341" s="435">
        <v>1</v>
      </c>
      <c r="F341" s="390">
        <v>1337</v>
      </c>
      <c r="G341" s="426">
        <v>7709</v>
      </c>
      <c r="H341" s="390">
        <v>7834</v>
      </c>
      <c r="I341" s="390">
        <f t="shared" si="12"/>
        <v>1337</v>
      </c>
      <c r="J341" s="252">
        <v>32460</v>
      </c>
      <c r="K341" s="390">
        <v>0</v>
      </c>
      <c r="L341" s="390">
        <f>I341+J341+K341</f>
        <v>33797</v>
      </c>
      <c r="M341" s="390" t="s">
        <v>34</v>
      </c>
      <c r="N341" s="476" t="s">
        <v>1631</v>
      </c>
      <c r="O341" s="286"/>
    </row>
    <row r="342" spans="1:15" x14ac:dyDescent="0.25">
      <c r="A342" s="390">
        <v>12</v>
      </c>
      <c r="B342" s="398" t="s">
        <v>581</v>
      </c>
      <c r="C342" s="390">
        <v>20</v>
      </c>
      <c r="D342" s="390" t="s">
        <v>1035</v>
      </c>
      <c r="E342" s="435">
        <v>1.5</v>
      </c>
      <c r="F342" s="390">
        <v>1360</v>
      </c>
      <c r="G342" s="426">
        <v>7710</v>
      </c>
      <c r="H342" s="390">
        <v>7835</v>
      </c>
      <c r="I342" s="390">
        <f t="shared" si="12"/>
        <v>2040</v>
      </c>
      <c r="J342" s="252">
        <v>91500</v>
      </c>
      <c r="K342" s="390">
        <v>0</v>
      </c>
      <c r="L342" s="390">
        <f t="shared" ref="L342:L377" si="14">I342+J342+K342</f>
        <v>93540</v>
      </c>
      <c r="M342" s="390" t="s">
        <v>591</v>
      </c>
      <c r="N342" s="476" t="s">
        <v>1632</v>
      </c>
      <c r="O342" s="286"/>
    </row>
    <row r="343" spans="1:15" x14ac:dyDescent="0.25">
      <c r="A343" s="390">
        <v>13</v>
      </c>
      <c r="B343" s="398" t="s">
        <v>581</v>
      </c>
      <c r="C343" s="390">
        <v>20</v>
      </c>
      <c r="D343" s="390" t="s">
        <v>1035</v>
      </c>
      <c r="E343" s="435">
        <v>1.5</v>
      </c>
      <c r="F343" s="390">
        <v>1542</v>
      </c>
      <c r="G343" s="426">
        <v>7711</v>
      </c>
      <c r="H343" s="390">
        <v>7836</v>
      </c>
      <c r="I343" s="390">
        <f t="shared" si="12"/>
        <v>2313</v>
      </c>
      <c r="J343" s="252">
        <v>91500</v>
      </c>
      <c r="K343" s="390">
        <v>0</v>
      </c>
      <c r="L343" s="390">
        <f t="shared" si="14"/>
        <v>93813</v>
      </c>
      <c r="M343" s="390" t="s">
        <v>591</v>
      </c>
      <c r="N343" s="476" t="s">
        <v>1633</v>
      </c>
      <c r="O343" s="286"/>
    </row>
    <row r="344" spans="1:15" x14ac:dyDescent="0.25">
      <c r="A344" s="390">
        <v>14</v>
      </c>
      <c r="B344" s="398" t="s">
        <v>813</v>
      </c>
      <c r="C344" s="390">
        <v>20</v>
      </c>
      <c r="D344" s="390" t="s">
        <v>1035</v>
      </c>
      <c r="E344" s="435">
        <v>1</v>
      </c>
      <c r="F344" s="390">
        <v>1308</v>
      </c>
      <c r="G344" s="426">
        <v>7712</v>
      </c>
      <c r="H344" s="390">
        <v>7837</v>
      </c>
      <c r="I344" s="390">
        <f t="shared" si="12"/>
        <v>1308</v>
      </c>
      <c r="J344" s="252">
        <v>28640</v>
      </c>
      <c r="K344" s="390">
        <v>0</v>
      </c>
      <c r="L344" s="390">
        <f t="shared" si="14"/>
        <v>29948</v>
      </c>
      <c r="M344" s="390" t="s">
        <v>34</v>
      </c>
      <c r="N344" s="476" t="s">
        <v>1634</v>
      </c>
      <c r="O344" s="286"/>
    </row>
    <row r="345" spans="1:15" x14ac:dyDescent="0.25">
      <c r="A345" s="390">
        <v>15</v>
      </c>
      <c r="B345" s="398" t="s">
        <v>849</v>
      </c>
      <c r="C345" s="390">
        <v>15</v>
      </c>
      <c r="D345" s="390" t="s">
        <v>1035</v>
      </c>
      <c r="E345" s="435">
        <v>1</v>
      </c>
      <c r="F345" s="390">
        <v>1111</v>
      </c>
      <c r="G345" s="426">
        <v>7713</v>
      </c>
      <c r="H345" s="390">
        <v>7838</v>
      </c>
      <c r="I345" s="390">
        <f t="shared" si="12"/>
        <v>1111</v>
      </c>
      <c r="J345" s="252">
        <v>70080</v>
      </c>
      <c r="K345" s="390">
        <v>0</v>
      </c>
      <c r="L345" s="390">
        <f t="shared" si="14"/>
        <v>71191</v>
      </c>
      <c r="M345" s="390" t="s">
        <v>972</v>
      </c>
      <c r="N345" s="476" t="s">
        <v>1635</v>
      </c>
      <c r="O345" s="286"/>
    </row>
    <row r="346" spans="1:15" x14ac:dyDescent="0.25">
      <c r="A346" s="390">
        <v>16</v>
      </c>
      <c r="B346" s="398" t="s">
        <v>583</v>
      </c>
      <c r="C346" s="390">
        <v>20</v>
      </c>
      <c r="D346" s="390" t="s">
        <v>1035</v>
      </c>
      <c r="E346" s="435">
        <v>1</v>
      </c>
      <c r="F346" s="390">
        <v>1642</v>
      </c>
      <c r="G346" s="426">
        <v>7714</v>
      </c>
      <c r="H346" s="390">
        <v>7839</v>
      </c>
      <c r="I346" s="390">
        <f t="shared" si="12"/>
        <v>1642</v>
      </c>
      <c r="J346" s="252">
        <v>51420</v>
      </c>
      <c r="K346" s="390">
        <v>0</v>
      </c>
      <c r="L346" s="390">
        <f t="shared" si="14"/>
        <v>53062</v>
      </c>
      <c r="M346" s="390" t="s">
        <v>972</v>
      </c>
      <c r="N346" s="476" t="s">
        <v>1636</v>
      </c>
      <c r="O346" s="286"/>
    </row>
    <row r="347" spans="1:15" x14ac:dyDescent="0.25">
      <c r="A347" s="390">
        <v>17</v>
      </c>
      <c r="B347" s="398" t="s">
        <v>851</v>
      </c>
      <c r="C347" s="390">
        <v>20</v>
      </c>
      <c r="D347" s="390" t="s">
        <v>1035</v>
      </c>
      <c r="E347" s="435">
        <v>4</v>
      </c>
      <c r="F347" s="390">
        <v>1228</v>
      </c>
      <c r="G347" s="426">
        <v>7715</v>
      </c>
      <c r="H347" s="390">
        <v>7840</v>
      </c>
      <c r="I347" s="390">
        <f t="shared" si="12"/>
        <v>4912</v>
      </c>
      <c r="J347" s="252">
        <v>81940</v>
      </c>
      <c r="K347" s="390">
        <v>0</v>
      </c>
      <c r="L347" s="390">
        <f t="shared" si="14"/>
        <v>86852</v>
      </c>
      <c r="M347" s="390" t="s">
        <v>34</v>
      </c>
      <c r="N347" s="476" t="s">
        <v>1637</v>
      </c>
      <c r="O347" s="286"/>
    </row>
    <row r="348" spans="1:15" x14ac:dyDescent="0.25">
      <c r="A348" s="390">
        <v>18</v>
      </c>
      <c r="B348" s="398" t="s">
        <v>866</v>
      </c>
      <c r="C348" s="390">
        <v>20</v>
      </c>
      <c r="D348" s="390" t="s">
        <v>1035</v>
      </c>
      <c r="E348" s="435">
        <v>4</v>
      </c>
      <c r="F348" s="390">
        <v>1355</v>
      </c>
      <c r="G348" s="426">
        <v>7716</v>
      </c>
      <c r="H348" s="390">
        <v>7841</v>
      </c>
      <c r="I348" s="390">
        <f t="shared" si="12"/>
        <v>5420</v>
      </c>
      <c r="J348" s="252">
        <v>61720</v>
      </c>
      <c r="K348" s="390">
        <v>0</v>
      </c>
      <c r="L348" s="390">
        <f t="shared" si="14"/>
        <v>67140</v>
      </c>
      <c r="M348" s="390" t="s">
        <v>972</v>
      </c>
      <c r="N348" s="476" t="s">
        <v>1638</v>
      </c>
      <c r="O348" s="286"/>
    </row>
    <row r="349" spans="1:15" x14ac:dyDescent="0.25">
      <c r="A349" s="390">
        <v>19</v>
      </c>
      <c r="B349" s="398" t="s">
        <v>822</v>
      </c>
      <c r="C349" s="390">
        <v>15</v>
      </c>
      <c r="D349" s="390" t="s">
        <v>1036</v>
      </c>
      <c r="E349" s="435">
        <v>1.75</v>
      </c>
      <c r="F349" s="390">
        <v>1132</v>
      </c>
      <c r="G349" s="426">
        <v>7698</v>
      </c>
      <c r="H349" s="390">
        <v>7842</v>
      </c>
      <c r="I349" s="390">
        <f t="shared" si="12"/>
        <v>1981</v>
      </c>
      <c r="J349" s="252">
        <v>27500</v>
      </c>
      <c r="K349" s="390">
        <v>0</v>
      </c>
      <c r="L349" s="390">
        <f t="shared" si="14"/>
        <v>29481</v>
      </c>
      <c r="M349" s="390" t="s">
        <v>972</v>
      </c>
      <c r="N349" s="476" t="s">
        <v>1639</v>
      </c>
      <c r="O349" s="286"/>
    </row>
    <row r="350" spans="1:15" x14ac:dyDescent="0.25">
      <c r="A350" s="390">
        <v>20</v>
      </c>
      <c r="B350" s="398" t="s">
        <v>588</v>
      </c>
      <c r="C350" s="390">
        <v>20</v>
      </c>
      <c r="D350" s="390" t="s">
        <v>1036</v>
      </c>
      <c r="E350" s="435">
        <v>3</v>
      </c>
      <c r="F350" s="390">
        <v>1371</v>
      </c>
      <c r="G350" s="426">
        <v>7699</v>
      </c>
      <c r="H350" s="390">
        <v>7843</v>
      </c>
      <c r="I350" s="390">
        <f t="shared" si="12"/>
        <v>4113</v>
      </c>
      <c r="J350" s="252">
        <v>52080</v>
      </c>
      <c r="K350" s="390">
        <v>0</v>
      </c>
      <c r="L350" s="390">
        <f t="shared" si="14"/>
        <v>56193</v>
      </c>
      <c r="M350" s="390" t="s">
        <v>972</v>
      </c>
      <c r="N350" s="476" t="s">
        <v>1640</v>
      </c>
      <c r="O350" s="286"/>
    </row>
    <row r="351" spans="1:15" x14ac:dyDescent="0.25">
      <c r="A351" s="390">
        <v>21</v>
      </c>
      <c r="B351" s="294" t="s">
        <v>579</v>
      </c>
      <c r="C351" s="390">
        <v>20</v>
      </c>
      <c r="D351" s="390" t="s">
        <v>1040</v>
      </c>
      <c r="E351" s="435">
        <v>1</v>
      </c>
      <c r="F351" s="390">
        <v>1325</v>
      </c>
      <c r="G351" s="426">
        <v>7717</v>
      </c>
      <c r="H351" s="390">
        <v>7844</v>
      </c>
      <c r="I351" s="390">
        <f t="shared" si="12"/>
        <v>1325</v>
      </c>
      <c r="J351" s="252">
        <v>51600</v>
      </c>
      <c r="K351" s="390">
        <v>0</v>
      </c>
      <c r="L351" s="390">
        <f t="shared" si="14"/>
        <v>52925</v>
      </c>
      <c r="M351" s="390" t="s">
        <v>34</v>
      </c>
      <c r="N351" s="476" t="s">
        <v>1641</v>
      </c>
      <c r="O351" s="286"/>
    </row>
    <row r="352" spans="1:15" x14ac:dyDescent="0.25">
      <c r="A352" s="390">
        <v>22</v>
      </c>
      <c r="B352" s="398" t="s">
        <v>580</v>
      </c>
      <c r="C352" s="390">
        <v>20</v>
      </c>
      <c r="D352" s="390" t="s">
        <v>1040</v>
      </c>
      <c r="E352" s="435">
        <v>1</v>
      </c>
      <c r="F352" s="390">
        <v>1416</v>
      </c>
      <c r="G352" s="426">
        <v>7718</v>
      </c>
      <c r="H352" s="390">
        <v>7845</v>
      </c>
      <c r="I352" s="390">
        <f t="shared" si="12"/>
        <v>1416</v>
      </c>
      <c r="J352" s="252">
        <v>41460</v>
      </c>
      <c r="K352" s="390">
        <v>0</v>
      </c>
      <c r="L352" s="390">
        <f t="shared" si="14"/>
        <v>42876</v>
      </c>
      <c r="M352" s="390" t="s">
        <v>972</v>
      </c>
      <c r="N352" s="476" t="s">
        <v>1642</v>
      </c>
      <c r="O352" s="286"/>
    </row>
    <row r="353" spans="1:15" x14ac:dyDescent="0.25">
      <c r="A353" s="390">
        <v>23</v>
      </c>
      <c r="B353" s="398" t="s">
        <v>585</v>
      </c>
      <c r="C353" s="390">
        <v>20</v>
      </c>
      <c r="D353" s="293" t="s">
        <v>1037</v>
      </c>
      <c r="E353" s="435">
        <v>3</v>
      </c>
      <c r="F353" s="390">
        <v>1476</v>
      </c>
      <c r="G353" s="426">
        <v>7720</v>
      </c>
      <c r="H353" s="390">
        <v>7846</v>
      </c>
      <c r="I353" s="390">
        <f t="shared" si="12"/>
        <v>4428</v>
      </c>
      <c r="J353" s="252">
        <v>60720</v>
      </c>
      <c r="K353" s="390">
        <v>3000</v>
      </c>
      <c r="L353" s="427">
        <f t="shared" si="14"/>
        <v>68148</v>
      </c>
      <c r="M353" s="390" t="s">
        <v>34</v>
      </c>
      <c r="N353" s="476" t="s">
        <v>1643</v>
      </c>
      <c r="O353" s="286"/>
    </row>
    <row r="354" spans="1:15" x14ac:dyDescent="0.25">
      <c r="A354" s="390">
        <v>24</v>
      </c>
      <c r="B354" s="398" t="s">
        <v>582</v>
      </c>
      <c r="C354" s="390">
        <v>20</v>
      </c>
      <c r="D354" s="293" t="s">
        <v>1037</v>
      </c>
      <c r="E354" s="435">
        <v>0</v>
      </c>
      <c r="F354" s="390">
        <v>1399</v>
      </c>
      <c r="G354" s="426">
        <v>7721</v>
      </c>
      <c r="H354" s="390">
        <v>7847</v>
      </c>
      <c r="I354" s="390">
        <f t="shared" si="12"/>
        <v>0</v>
      </c>
      <c r="J354" s="252">
        <v>45560</v>
      </c>
      <c r="K354" s="390">
        <v>0</v>
      </c>
      <c r="L354" s="390">
        <f t="shared" si="14"/>
        <v>45560</v>
      </c>
      <c r="M354" s="390" t="s">
        <v>34</v>
      </c>
      <c r="N354" s="476" t="s">
        <v>1644</v>
      </c>
      <c r="O354" s="286"/>
    </row>
    <row r="355" spans="1:15" x14ac:dyDescent="0.25">
      <c r="A355" s="390">
        <v>25</v>
      </c>
      <c r="B355" s="398" t="s">
        <v>839</v>
      </c>
      <c r="C355" s="390">
        <v>20</v>
      </c>
      <c r="D355" s="293" t="s">
        <v>1037</v>
      </c>
      <c r="E355" s="435">
        <v>1.75</v>
      </c>
      <c r="F355" s="390">
        <v>991</v>
      </c>
      <c r="G355" s="426">
        <v>7722</v>
      </c>
      <c r="H355" s="390">
        <v>7848</v>
      </c>
      <c r="I355" s="390">
        <f t="shared" si="12"/>
        <v>1734.25</v>
      </c>
      <c r="J355" s="252">
        <v>42260</v>
      </c>
      <c r="K355" s="390">
        <v>0</v>
      </c>
      <c r="L355" s="390">
        <f t="shared" si="14"/>
        <v>43994.25</v>
      </c>
      <c r="M355" s="390" t="s">
        <v>34</v>
      </c>
      <c r="N355" s="476" t="s">
        <v>1645</v>
      </c>
      <c r="O355" s="286"/>
    </row>
    <row r="356" spans="1:15" x14ac:dyDescent="0.25">
      <c r="A356" s="390">
        <v>26</v>
      </c>
      <c r="B356" s="398" t="s">
        <v>592</v>
      </c>
      <c r="C356" s="390">
        <v>20</v>
      </c>
      <c r="D356" s="293" t="s">
        <v>1037</v>
      </c>
      <c r="E356" s="435">
        <v>1</v>
      </c>
      <c r="F356" s="390">
        <v>1485</v>
      </c>
      <c r="G356" s="426">
        <v>7723</v>
      </c>
      <c r="H356" s="390">
        <v>7849</v>
      </c>
      <c r="I356" s="390">
        <f t="shared" si="12"/>
        <v>1485</v>
      </c>
      <c r="J356" s="252">
        <v>32300</v>
      </c>
      <c r="K356" s="390">
        <v>0</v>
      </c>
      <c r="L356" s="390">
        <f t="shared" si="14"/>
        <v>33785</v>
      </c>
      <c r="M356" s="390" t="s">
        <v>1038</v>
      </c>
      <c r="N356" s="476" t="s">
        <v>1646</v>
      </c>
      <c r="O356" s="286"/>
    </row>
    <row r="357" spans="1:15" x14ac:dyDescent="0.25">
      <c r="A357" s="390">
        <v>27</v>
      </c>
      <c r="B357" s="398" t="s">
        <v>593</v>
      </c>
      <c r="C357" s="390">
        <v>9</v>
      </c>
      <c r="D357" s="293" t="s">
        <v>1037</v>
      </c>
      <c r="E357" s="435">
        <v>1.5</v>
      </c>
      <c r="F357" s="390">
        <v>629</v>
      </c>
      <c r="G357" s="426">
        <v>7724</v>
      </c>
      <c r="H357" s="390">
        <v>7850</v>
      </c>
      <c r="I357" s="390">
        <f t="shared" si="12"/>
        <v>943.5</v>
      </c>
      <c r="J357" s="252">
        <v>9450</v>
      </c>
      <c r="K357" s="390">
        <v>1400</v>
      </c>
      <c r="L357" s="390">
        <f t="shared" si="14"/>
        <v>11793.5</v>
      </c>
      <c r="M357" s="390" t="s">
        <v>1038</v>
      </c>
      <c r="N357" s="476" t="s">
        <v>1647</v>
      </c>
      <c r="O357" s="286"/>
    </row>
    <row r="358" spans="1:15" x14ac:dyDescent="0.25">
      <c r="A358" s="390">
        <v>28</v>
      </c>
      <c r="B358" s="294" t="s">
        <v>579</v>
      </c>
      <c r="C358" s="390">
        <v>20</v>
      </c>
      <c r="D358" s="293" t="s">
        <v>1039</v>
      </c>
      <c r="E358" s="435">
        <v>1</v>
      </c>
      <c r="F358" s="390">
        <v>1654</v>
      </c>
      <c r="G358" s="426">
        <v>7725</v>
      </c>
      <c r="H358" s="390">
        <v>7851</v>
      </c>
      <c r="I358" s="390">
        <f t="shared" si="12"/>
        <v>1654</v>
      </c>
      <c r="J358" s="252">
        <v>51420</v>
      </c>
      <c r="K358" s="390">
        <v>0</v>
      </c>
      <c r="L358" s="390">
        <f t="shared" si="14"/>
        <v>53074</v>
      </c>
      <c r="M358" s="390" t="s">
        <v>1038</v>
      </c>
      <c r="N358" s="476" t="s">
        <v>1648</v>
      </c>
      <c r="O358" s="286"/>
    </row>
    <row r="359" spans="1:15" x14ac:dyDescent="0.25">
      <c r="A359" s="390">
        <v>29</v>
      </c>
      <c r="B359" s="390" t="s">
        <v>584</v>
      </c>
      <c r="C359" s="390">
        <v>15</v>
      </c>
      <c r="D359" s="390" t="s">
        <v>1041</v>
      </c>
      <c r="E359" s="435">
        <v>2</v>
      </c>
      <c r="F359" s="390">
        <v>987</v>
      </c>
      <c r="G359" s="426">
        <v>7719</v>
      </c>
      <c r="H359" s="390">
        <v>7852</v>
      </c>
      <c r="I359" s="390">
        <f t="shared" si="12"/>
        <v>1974</v>
      </c>
      <c r="J359" s="252">
        <v>16430</v>
      </c>
      <c r="K359" s="390">
        <v>0</v>
      </c>
      <c r="L359" s="398">
        <f t="shared" si="14"/>
        <v>18404</v>
      </c>
      <c r="M359" s="390" t="s">
        <v>34</v>
      </c>
      <c r="N359" s="476" t="s">
        <v>1649</v>
      </c>
      <c r="O359" s="286"/>
    </row>
    <row r="360" spans="1:15" x14ac:dyDescent="0.25">
      <c r="A360" s="390">
        <v>30</v>
      </c>
      <c r="B360" s="390" t="s">
        <v>589</v>
      </c>
      <c r="C360" s="390">
        <v>15</v>
      </c>
      <c r="D360" s="390" t="s">
        <v>1041</v>
      </c>
      <c r="E360" s="435">
        <v>1</v>
      </c>
      <c r="F360" s="390">
        <v>966</v>
      </c>
      <c r="G360" s="426">
        <v>7730</v>
      </c>
      <c r="H360" s="390">
        <v>7853</v>
      </c>
      <c r="I360" s="390">
        <f t="shared" si="12"/>
        <v>966</v>
      </c>
      <c r="J360" s="252">
        <v>11325</v>
      </c>
      <c r="K360" s="390">
        <v>0</v>
      </c>
      <c r="L360" s="390">
        <f t="shared" si="14"/>
        <v>12291</v>
      </c>
      <c r="M360" s="390" t="s">
        <v>34</v>
      </c>
      <c r="N360" s="476" t="s">
        <v>1650</v>
      </c>
      <c r="O360" s="286"/>
    </row>
    <row r="361" spans="1:15" x14ac:dyDescent="0.25">
      <c r="A361" s="390">
        <v>31</v>
      </c>
      <c r="B361" s="390" t="s">
        <v>587</v>
      </c>
      <c r="C361" s="390">
        <v>15</v>
      </c>
      <c r="D361" s="390" t="s">
        <v>1041</v>
      </c>
      <c r="E361" s="435">
        <v>2</v>
      </c>
      <c r="F361" s="390">
        <v>941</v>
      </c>
      <c r="G361" s="426">
        <v>7731</v>
      </c>
      <c r="H361" s="390">
        <v>7854</v>
      </c>
      <c r="I361" s="390">
        <f t="shared" si="12"/>
        <v>1882</v>
      </c>
      <c r="J361" s="252">
        <v>19150</v>
      </c>
      <c r="K361" s="390">
        <v>0</v>
      </c>
      <c r="L361" s="390">
        <f t="shared" si="14"/>
        <v>21032</v>
      </c>
      <c r="M361" s="390" t="s">
        <v>1038</v>
      </c>
      <c r="N361" s="476" t="s">
        <v>1651</v>
      </c>
      <c r="O361" s="286"/>
    </row>
    <row r="362" spans="1:15" x14ac:dyDescent="0.25">
      <c r="A362" s="390">
        <v>32</v>
      </c>
      <c r="B362" s="390" t="s">
        <v>589</v>
      </c>
      <c r="C362" s="390">
        <v>9</v>
      </c>
      <c r="D362" s="390" t="s">
        <v>1042</v>
      </c>
      <c r="E362" s="435">
        <v>1</v>
      </c>
      <c r="F362" s="390">
        <v>560</v>
      </c>
      <c r="G362" s="426">
        <v>7732</v>
      </c>
      <c r="H362" s="390">
        <v>7855</v>
      </c>
      <c r="I362" s="390">
        <f t="shared" si="12"/>
        <v>560</v>
      </c>
      <c r="J362" s="252">
        <v>9570</v>
      </c>
      <c r="K362" s="390">
        <v>0</v>
      </c>
      <c r="L362" s="398">
        <f t="shared" si="14"/>
        <v>10130</v>
      </c>
      <c r="M362" s="390" t="s">
        <v>1038</v>
      </c>
      <c r="N362" s="476" t="s">
        <v>1652</v>
      </c>
      <c r="O362" s="286"/>
    </row>
    <row r="363" spans="1:15" x14ac:dyDescent="0.25">
      <c r="A363" s="390">
        <v>33</v>
      </c>
      <c r="B363" s="390" t="s">
        <v>822</v>
      </c>
      <c r="C363" s="390">
        <v>15</v>
      </c>
      <c r="D363" s="390" t="s">
        <v>1042</v>
      </c>
      <c r="E363" s="435">
        <v>1.75</v>
      </c>
      <c r="F363" s="390">
        <v>1064</v>
      </c>
      <c r="G363" s="426">
        <v>7733</v>
      </c>
      <c r="H363" s="390">
        <v>7856</v>
      </c>
      <c r="I363" s="390">
        <f t="shared" si="12"/>
        <v>1862</v>
      </c>
      <c r="J363" s="252">
        <v>27500</v>
      </c>
      <c r="K363" s="390">
        <v>0</v>
      </c>
      <c r="L363" s="398">
        <f t="shared" si="14"/>
        <v>29362</v>
      </c>
      <c r="M363" s="390" t="s">
        <v>34</v>
      </c>
      <c r="N363" s="476" t="s">
        <v>1653</v>
      </c>
      <c r="O363" s="286"/>
    </row>
    <row r="364" spans="1:15" x14ac:dyDescent="0.25">
      <c r="A364" s="390">
        <v>34</v>
      </c>
      <c r="B364" s="390" t="s">
        <v>584</v>
      </c>
      <c r="C364" s="390">
        <v>20</v>
      </c>
      <c r="D364" s="390" t="s">
        <v>1042</v>
      </c>
      <c r="E364" s="435">
        <v>2</v>
      </c>
      <c r="F364" s="390">
        <v>1273</v>
      </c>
      <c r="G364" s="426">
        <v>7734</v>
      </c>
      <c r="H364" s="390">
        <v>7857</v>
      </c>
      <c r="I364" s="390">
        <f t="shared" si="12"/>
        <v>2546</v>
      </c>
      <c r="J364" s="252">
        <v>20020</v>
      </c>
      <c r="K364" s="390">
        <v>0</v>
      </c>
      <c r="L364" s="398">
        <f t="shared" si="14"/>
        <v>22566</v>
      </c>
      <c r="M364" s="390" t="s">
        <v>34</v>
      </c>
      <c r="N364" s="476" t="s">
        <v>1654</v>
      </c>
      <c r="O364" s="286"/>
    </row>
    <row r="365" spans="1:15" x14ac:dyDescent="0.25">
      <c r="A365" s="390">
        <v>35</v>
      </c>
      <c r="B365" s="390" t="s">
        <v>581</v>
      </c>
      <c r="C365" s="390">
        <v>20</v>
      </c>
      <c r="D365" s="390" t="s">
        <v>1043</v>
      </c>
      <c r="E365" s="435">
        <v>1.5</v>
      </c>
      <c r="F365" s="390">
        <v>1612</v>
      </c>
      <c r="G365" s="426">
        <v>7735</v>
      </c>
      <c r="H365" s="390">
        <v>7858</v>
      </c>
      <c r="I365" s="390">
        <f t="shared" si="12"/>
        <v>2418</v>
      </c>
      <c r="J365" s="252">
        <v>94000</v>
      </c>
      <c r="K365" s="390">
        <v>0</v>
      </c>
      <c r="L365" s="398">
        <f t="shared" si="14"/>
        <v>96418</v>
      </c>
      <c r="M365" s="390" t="s">
        <v>933</v>
      </c>
      <c r="N365" s="476" t="s">
        <v>1655</v>
      </c>
      <c r="O365" s="286"/>
    </row>
    <row r="366" spans="1:15" x14ac:dyDescent="0.25">
      <c r="A366" s="390">
        <v>36</v>
      </c>
      <c r="B366" s="390" t="s">
        <v>587</v>
      </c>
      <c r="C366" s="390">
        <v>20</v>
      </c>
      <c r="D366" s="390" t="s">
        <v>1043</v>
      </c>
      <c r="E366" s="435">
        <v>2</v>
      </c>
      <c r="F366" s="390">
        <v>1250</v>
      </c>
      <c r="G366" s="426">
        <v>7736</v>
      </c>
      <c r="H366" s="390">
        <v>7859</v>
      </c>
      <c r="I366" s="390">
        <f t="shared" si="12"/>
        <v>2500</v>
      </c>
      <c r="J366" s="252">
        <v>21900</v>
      </c>
      <c r="K366" s="390">
        <v>0</v>
      </c>
      <c r="L366" s="398">
        <f t="shared" si="14"/>
        <v>24400</v>
      </c>
      <c r="M366" s="390" t="s">
        <v>1038</v>
      </c>
      <c r="N366" s="476" t="s">
        <v>1656</v>
      </c>
      <c r="O366" s="286"/>
    </row>
    <row r="367" spans="1:15" x14ac:dyDescent="0.25">
      <c r="A367" s="390">
        <v>37</v>
      </c>
      <c r="B367" s="390" t="s">
        <v>813</v>
      </c>
      <c r="C367" s="390">
        <v>20</v>
      </c>
      <c r="D367" s="390" t="s">
        <v>1043</v>
      </c>
      <c r="E367" s="435">
        <v>1</v>
      </c>
      <c r="F367" s="390">
        <v>1330</v>
      </c>
      <c r="G367" s="426">
        <v>7737</v>
      </c>
      <c r="H367" s="390">
        <v>7860</v>
      </c>
      <c r="I367" s="390">
        <f t="shared" si="12"/>
        <v>1330</v>
      </c>
      <c r="J367" s="252">
        <v>29180</v>
      </c>
      <c r="K367" s="390">
        <v>0</v>
      </c>
      <c r="L367" s="398">
        <f t="shared" si="14"/>
        <v>30510</v>
      </c>
      <c r="M367" s="390" t="s">
        <v>1038</v>
      </c>
      <c r="N367" s="476" t="s">
        <v>1657</v>
      </c>
      <c r="O367" s="286"/>
    </row>
    <row r="368" spans="1:15" x14ac:dyDescent="0.25">
      <c r="A368" s="390">
        <v>38</v>
      </c>
      <c r="B368" s="390" t="s">
        <v>585</v>
      </c>
      <c r="C368" s="390">
        <v>20</v>
      </c>
      <c r="D368" s="390" t="s">
        <v>1044</v>
      </c>
      <c r="E368" s="435">
        <v>2.5</v>
      </c>
      <c r="F368" s="390">
        <v>1705</v>
      </c>
      <c r="G368" s="426">
        <v>7726</v>
      </c>
      <c r="H368" s="390">
        <v>7861</v>
      </c>
      <c r="I368" s="390">
        <f t="shared" si="12"/>
        <v>4262.5</v>
      </c>
      <c r="J368" s="252">
        <v>60820</v>
      </c>
      <c r="K368" s="390">
        <v>3000</v>
      </c>
      <c r="L368" s="390">
        <f t="shared" si="14"/>
        <v>68082.5</v>
      </c>
      <c r="M368" s="390" t="s">
        <v>972</v>
      </c>
      <c r="N368" s="476" t="s">
        <v>1658</v>
      </c>
      <c r="O368" s="286"/>
    </row>
    <row r="369" spans="1:15" x14ac:dyDescent="0.25">
      <c r="A369" s="390">
        <v>39</v>
      </c>
      <c r="B369" s="390" t="s">
        <v>813</v>
      </c>
      <c r="C369" s="390">
        <v>20</v>
      </c>
      <c r="D369" s="390" t="s">
        <v>1044</v>
      </c>
      <c r="E369" s="435">
        <v>1</v>
      </c>
      <c r="F369" s="390">
        <v>1252</v>
      </c>
      <c r="G369" s="426">
        <v>7727</v>
      </c>
      <c r="H369" s="390">
        <v>7864</v>
      </c>
      <c r="I369" s="390">
        <f t="shared" si="12"/>
        <v>1252</v>
      </c>
      <c r="J369" s="252">
        <v>28640</v>
      </c>
      <c r="K369" s="390">
        <v>0</v>
      </c>
      <c r="L369" s="390">
        <f t="shared" si="14"/>
        <v>29892</v>
      </c>
      <c r="M369" s="390" t="s">
        <v>34</v>
      </c>
      <c r="N369" s="476" t="s">
        <v>1659</v>
      </c>
      <c r="O369" s="286"/>
    </row>
    <row r="370" spans="1:15" x14ac:dyDescent="0.25">
      <c r="A370" s="390">
        <v>40</v>
      </c>
      <c r="B370" s="390" t="s">
        <v>581</v>
      </c>
      <c r="C370" s="390">
        <v>20</v>
      </c>
      <c r="D370" s="390" t="s">
        <v>1044</v>
      </c>
      <c r="E370" s="435">
        <v>1.5</v>
      </c>
      <c r="F370" s="390">
        <v>1432</v>
      </c>
      <c r="G370" s="426">
        <v>7728</v>
      </c>
      <c r="H370" s="390">
        <v>7862</v>
      </c>
      <c r="I370" s="390">
        <f t="shared" si="12"/>
        <v>2148</v>
      </c>
      <c r="J370" s="252">
        <v>92000</v>
      </c>
      <c r="K370" s="390">
        <v>0</v>
      </c>
      <c r="L370" s="390">
        <f t="shared" si="14"/>
        <v>94148</v>
      </c>
      <c r="M370" s="390" t="s">
        <v>901</v>
      </c>
      <c r="N370" s="476" t="s">
        <v>1660</v>
      </c>
      <c r="O370" s="286"/>
    </row>
    <row r="371" spans="1:15" x14ac:dyDescent="0.25">
      <c r="A371" s="390">
        <v>41</v>
      </c>
      <c r="B371" s="390" t="s">
        <v>590</v>
      </c>
      <c r="C371" s="390">
        <v>20</v>
      </c>
      <c r="D371" s="390" t="s">
        <v>1044</v>
      </c>
      <c r="E371" s="435">
        <v>4</v>
      </c>
      <c r="F371" s="390">
        <v>1508</v>
      </c>
      <c r="G371" s="426">
        <v>7729</v>
      </c>
      <c r="H371" s="390">
        <v>7863</v>
      </c>
      <c r="I371" s="390">
        <f t="shared" si="12"/>
        <v>6032</v>
      </c>
      <c r="J371" s="252">
        <v>70860</v>
      </c>
      <c r="K371" s="390">
        <v>0</v>
      </c>
      <c r="L371" s="390">
        <f t="shared" si="14"/>
        <v>76892</v>
      </c>
      <c r="M371" s="390" t="s">
        <v>34</v>
      </c>
      <c r="N371" s="476" t="s">
        <v>1661</v>
      </c>
      <c r="O371" s="286"/>
    </row>
    <row r="372" spans="1:15" x14ac:dyDescent="0.25">
      <c r="A372" s="390">
        <v>42</v>
      </c>
      <c r="B372" s="390" t="s">
        <v>583</v>
      </c>
      <c r="C372" s="390">
        <v>21</v>
      </c>
      <c r="D372" s="390" t="s">
        <v>1045</v>
      </c>
      <c r="E372" s="435">
        <v>7.96</v>
      </c>
      <c r="F372" s="390">
        <v>1479</v>
      </c>
      <c r="G372" s="426">
        <v>7740</v>
      </c>
      <c r="H372" s="390">
        <v>7865</v>
      </c>
      <c r="I372" s="390">
        <f t="shared" si="12"/>
        <v>11772.84</v>
      </c>
      <c r="J372" s="252">
        <v>115059</v>
      </c>
      <c r="K372" s="390">
        <v>0</v>
      </c>
      <c r="L372" s="390">
        <f t="shared" si="14"/>
        <v>126831.84</v>
      </c>
      <c r="M372" s="390" t="s">
        <v>972</v>
      </c>
      <c r="N372" s="476" t="s">
        <v>1662</v>
      </c>
      <c r="O372" s="286"/>
    </row>
    <row r="373" spans="1:15" x14ac:dyDescent="0.25">
      <c r="A373" s="390">
        <v>43</v>
      </c>
      <c r="B373" s="390" t="s">
        <v>593</v>
      </c>
      <c r="C373" s="390">
        <v>15</v>
      </c>
      <c r="D373" s="390" t="s">
        <v>1045</v>
      </c>
      <c r="E373" s="435">
        <v>1.5</v>
      </c>
      <c r="F373" s="390">
        <v>950</v>
      </c>
      <c r="G373" s="426">
        <v>7741</v>
      </c>
      <c r="H373" s="390">
        <v>7866</v>
      </c>
      <c r="I373" s="390">
        <f t="shared" si="12"/>
        <v>1425</v>
      </c>
      <c r="J373" s="252">
        <v>10860</v>
      </c>
      <c r="K373" s="390">
        <v>2600</v>
      </c>
      <c r="L373" s="390">
        <f t="shared" si="14"/>
        <v>14885</v>
      </c>
      <c r="M373" s="390" t="s">
        <v>972</v>
      </c>
      <c r="N373" s="476" t="s">
        <v>1663</v>
      </c>
      <c r="O373" s="286"/>
    </row>
    <row r="374" spans="1:15" x14ac:dyDescent="0.25">
      <c r="A374" s="390">
        <v>44</v>
      </c>
      <c r="B374" s="390" t="s">
        <v>589</v>
      </c>
      <c r="C374" s="390">
        <v>15</v>
      </c>
      <c r="D374" s="390" t="s">
        <v>1045</v>
      </c>
      <c r="E374" s="435">
        <v>1</v>
      </c>
      <c r="F374" s="390">
        <v>937</v>
      </c>
      <c r="G374" s="426">
        <v>7742</v>
      </c>
      <c r="H374" s="390">
        <v>7867</v>
      </c>
      <c r="I374" s="390">
        <f t="shared" si="12"/>
        <v>937</v>
      </c>
      <c r="J374" s="252">
        <v>10920</v>
      </c>
      <c r="K374" s="390">
        <v>0</v>
      </c>
      <c r="L374" s="390">
        <f t="shared" si="14"/>
        <v>11857</v>
      </c>
      <c r="M374" s="390" t="s">
        <v>972</v>
      </c>
      <c r="N374" s="476" t="s">
        <v>1664</v>
      </c>
      <c r="O374" s="286"/>
    </row>
    <row r="375" spans="1:15" x14ac:dyDescent="0.25">
      <c r="A375" s="390">
        <v>45</v>
      </c>
      <c r="B375" s="390" t="s">
        <v>836</v>
      </c>
      <c r="C375" s="390">
        <v>9</v>
      </c>
      <c r="D375" s="390" t="s">
        <v>1045</v>
      </c>
      <c r="E375" s="435">
        <v>1.5</v>
      </c>
      <c r="F375" s="390">
        <v>615</v>
      </c>
      <c r="G375" s="426">
        <v>7743</v>
      </c>
      <c r="H375" s="390">
        <v>7868</v>
      </c>
      <c r="I375" s="390">
        <f t="shared" si="12"/>
        <v>922.5</v>
      </c>
      <c r="J375" s="252">
        <v>9900</v>
      </c>
      <c r="K375" s="390">
        <v>0</v>
      </c>
      <c r="L375" s="390">
        <f t="shared" si="14"/>
        <v>10822.5</v>
      </c>
      <c r="M375" s="390" t="s">
        <v>972</v>
      </c>
      <c r="N375" s="476" t="s">
        <v>1665</v>
      </c>
      <c r="O375" s="286"/>
    </row>
    <row r="376" spans="1:15" x14ac:dyDescent="0.25">
      <c r="A376" s="390">
        <v>46</v>
      </c>
      <c r="B376" s="283" t="s">
        <v>581</v>
      </c>
      <c r="C376" s="283">
        <v>20</v>
      </c>
      <c r="D376" s="283" t="s">
        <v>1046</v>
      </c>
      <c r="E376" s="435">
        <v>1.5</v>
      </c>
      <c r="F376" s="283">
        <v>1355</v>
      </c>
      <c r="G376" s="426">
        <v>7738</v>
      </c>
      <c r="H376" s="283">
        <v>7869</v>
      </c>
      <c r="I376" s="390">
        <f t="shared" si="12"/>
        <v>2032.5</v>
      </c>
      <c r="J376" s="252">
        <v>94000</v>
      </c>
      <c r="K376" s="390">
        <v>0</v>
      </c>
      <c r="L376" s="390">
        <f t="shared" si="14"/>
        <v>96032.5</v>
      </c>
      <c r="M376" s="283" t="s">
        <v>933</v>
      </c>
      <c r="N376" s="476" t="s">
        <v>1666</v>
      </c>
      <c r="O376" s="286"/>
    </row>
    <row r="377" spans="1:15" x14ac:dyDescent="0.25">
      <c r="A377" s="390">
        <v>47</v>
      </c>
      <c r="B377" s="283" t="s">
        <v>590</v>
      </c>
      <c r="C377" s="283">
        <v>20</v>
      </c>
      <c r="D377" s="283" t="s">
        <v>1046</v>
      </c>
      <c r="E377" s="435">
        <v>4</v>
      </c>
      <c r="F377" s="283">
        <v>1374</v>
      </c>
      <c r="G377" s="426">
        <v>7739</v>
      </c>
      <c r="H377" s="283">
        <v>7870</v>
      </c>
      <c r="I377" s="390">
        <f t="shared" si="12"/>
        <v>5496</v>
      </c>
      <c r="J377" s="252">
        <v>70620</v>
      </c>
      <c r="K377" s="390">
        <v>0</v>
      </c>
      <c r="L377" s="390">
        <f t="shared" si="14"/>
        <v>76116</v>
      </c>
      <c r="M377" s="283" t="s">
        <v>972</v>
      </c>
      <c r="N377" s="476" t="s">
        <v>1667</v>
      </c>
      <c r="O377" s="286"/>
    </row>
    <row r="378" spans="1:15" x14ac:dyDescent="0.25">
      <c r="A378" s="390">
        <v>48</v>
      </c>
      <c r="B378" s="283" t="s">
        <v>833</v>
      </c>
      <c r="C378" s="283">
        <v>20</v>
      </c>
      <c r="D378" s="283" t="s">
        <v>1046</v>
      </c>
      <c r="E378" s="435">
        <v>1.7</v>
      </c>
      <c r="F378" s="283">
        <v>1427</v>
      </c>
      <c r="G378" s="426">
        <v>7750</v>
      </c>
      <c r="H378" s="283">
        <v>7871</v>
      </c>
      <c r="I378" s="390">
        <f t="shared" ref="I378:I380" si="15">E378*F378</f>
        <v>2425.9</v>
      </c>
      <c r="J378" s="252">
        <v>54680</v>
      </c>
      <c r="K378" s="390">
        <v>0</v>
      </c>
      <c r="L378" s="390">
        <f t="shared" ref="L378" si="16">I378+J378+K378</f>
        <v>57105.9</v>
      </c>
      <c r="M378" s="283" t="s">
        <v>34</v>
      </c>
      <c r="N378" s="476" t="s">
        <v>1668</v>
      </c>
      <c r="O378" s="286"/>
    </row>
    <row r="379" spans="1:15" x14ac:dyDescent="0.25">
      <c r="A379" s="390">
        <v>49</v>
      </c>
      <c r="B379" s="283" t="s">
        <v>587</v>
      </c>
      <c r="C379" s="283">
        <v>20</v>
      </c>
      <c r="D379" s="283" t="s">
        <v>1046</v>
      </c>
      <c r="E379" s="435">
        <v>2</v>
      </c>
      <c r="F379" s="283">
        <v>1275</v>
      </c>
      <c r="G379" s="426">
        <v>7751</v>
      </c>
      <c r="H379" s="283">
        <v>7872</v>
      </c>
      <c r="I379" s="390">
        <f t="shared" si="15"/>
        <v>2550</v>
      </c>
      <c r="J379" s="252">
        <v>21900</v>
      </c>
      <c r="K379" s="390">
        <v>0</v>
      </c>
      <c r="L379" s="398">
        <f t="shared" ref="L379" si="17">I379+J379+K379</f>
        <v>24450</v>
      </c>
      <c r="M379" s="283" t="s">
        <v>972</v>
      </c>
      <c r="N379" s="476" t="s">
        <v>1669</v>
      </c>
      <c r="O379" s="286"/>
    </row>
    <row r="380" spans="1:15" x14ac:dyDescent="0.25">
      <c r="A380" s="390">
        <v>50</v>
      </c>
      <c r="B380" s="283" t="s">
        <v>580</v>
      </c>
      <c r="C380" s="283">
        <v>20</v>
      </c>
      <c r="D380" s="283" t="s">
        <v>1046</v>
      </c>
      <c r="E380" s="435">
        <v>1</v>
      </c>
      <c r="F380" s="283">
        <v>1917</v>
      </c>
      <c r="G380" s="426">
        <v>7752</v>
      </c>
      <c r="H380" s="283">
        <v>7873</v>
      </c>
      <c r="I380" s="390">
        <f t="shared" si="15"/>
        <v>1917</v>
      </c>
      <c r="J380" s="252">
        <v>41620</v>
      </c>
      <c r="K380" s="390">
        <v>0</v>
      </c>
      <c r="L380" s="390">
        <f t="shared" ref="L380:L381" si="18">I380+J380+K380</f>
        <v>43537</v>
      </c>
      <c r="M380" s="283" t="s">
        <v>34</v>
      </c>
      <c r="N380" s="476" t="s">
        <v>1670</v>
      </c>
      <c r="O380" s="286"/>
    </row>
    <row r="381" spans="1:15" x14ac:dyDescent="0.25">
      <c r="A381" s="390">
        <v>51</v>
      </c>
      <c r="B381" s="283" t="s">
        <v>822</v>
      </c>
      <c r="C381" s="283">
        <v>20</v>
      </c>
      <c r="D381" s="283" t="s">
        <v>1046</v>
      </c>
      <c r="E381" s="435">
        <v>1.75</v>
      </c>
      <c r="F381" s="283">
        <v>1657</v>
      </c>
      <c r="G381" s="426">
        <v>7753</v>
      </c>
      <c r="H381" s="283">
        <v>7874</v>
      </c>
      <c r="I381" s="390">
        <f t="shared" ref="I381:I382" si="19">E381*F381</f>
        <v>2899.75</v>
      </c>
      <c r="J381" s="252">
        <v>31260</v>
      </c>
      <c r="K381" s="390">
        <v>0</v>
      </c>
      <c r="L381" s="398">
        <f t="shared" si="18"/>
        <v>34159.75</v>
      </c>
      <c r="M381" s="283" t="s">
        <v>972</v>
      </c>
      <c r="N381" s="476" t="s">
        <v>1671</v>
      </c>
      <c r="O381" s="286"/>
    </row>
    <row r="382" spans="1:15" x14ac:dyDescent="0.25">
      <c r="A382" s="390">
        <v>52</v>
      </c>
      <c r="B382" s="283" t="s">
        <v>581</v>
      </c>
      <c r="C382" s="283">
        <v>20</v>
      </c>
      <c r="D382" s="283" t="s">
        <v>1047</v>
      </c>
      <c r="E382" s="435">
        <v>1.5</v>
      </c>
      <c r="F382" s="283">
        <v>1355</v>
      </c>
      <c r="G382" s="426">
        <v>7754</v>
      </c>
      <c r="H382" s="283">
        <v>7875</v>
      </c>
      <c r="I382" s="390">
        <f t="shared" si="19"/>
        <v>2032.5</v>
      </c>
      <c r="J382" s="252">
        <v>92000</v>
      </c>
      <c r="K382" s="390">
        <v>0</v>
      </c>
      <c r="L382" s="390">
        <f t="shared" ref="L382:L384" si="20">I382+J382+K382</f>
        <v>94032.5</v>
      </c>
      <c r="M382" s="283" t="s">
        <v>942</v>
      </c>
      <c r="N382" s="476" t="s">
        <v>1672</v>
      </c>
      <c r="O382" s="286"/>
    </row>
    <row r="383" spans="1:15" x14ac:dyDescent="0.25">
      <c r="A383" s="390">
        <v>53</v>
      </c>
      <c r="B383" s="283" t="s">
        <v>585</v>
      </c>
      <c r="C383" s="283">
        <v>20</v>
      </c>
      <c r="D383" s="283" t="s">
        <v>1047</v>
      </c>
      <c r="E383" s="435">
        <v>2.5</v>
      </c>
      <c r="F383" s="283">
        <v>1519</v>
      </c>
      <c r="G383" s="426">
        <v>7755</v>
      </c>
      <c r="H383" s="283">
        <v>7876</v>
      </c>
      <c r="I383" s="390">
        <f t="shared" ref="I383:I384" si="21">E383*F383</f>
        <v>3797.5</v>
      </c>
      <c r="J383" s="252">
        <v>60720</v>
      </c>
      <c r="K383" s="390">
        <v>3000</v>
      </c>
      <c r="L383" s="390">
        <f t="shared" si="20"/>
        <v>67517.5</v>
      </c>
      <c r="M383" s="283" t="s">
        <v>34</v>
      </c>
      <c r="N383" s="476" t="s">
        <v>1673</v>
      </c>
      <c r="O383" s="286"/>
    </row>
    <row r="384" spans="1:15" x14ac:dyDescent="0.25">
      <c r="A384" s="390">
        <v>54</v>
      </c>
      <c r="B384" s="283" t="s">
        <v>579</v>
      </c>
      <c r="C384" s="283">
        <v>20</v>
      </c>
      <c r="D384" s="283" t="s">
        <v>1047</v>
      </c>
      <c r="E384" s="435">
        <v>1</v>
      </c>
      <c r="F384" s="283">
        <v>1996</v>
      </c>
      <c r="G384" s="426">
        <v>7756</v>
      </c>
      <c r="H384" s="283">
        <v>7877</v>
      </c>
      <c r="I384" s="390">
        <f t="shared" si="21"/>
        <v>1996</v>
      </c>
      <c r="J384" s="252">
        <v>51600</v>
      </c>
      <c r="K384" s="390">
        <v>0</v>
      </c>
      <c r="L384" s="390">
        <f t="shared" si="20"/>
        <v>53596</v>
      </c>
      <c r="M384" s="283" t="s">
        <v>34</v>
      </c>
      <c r="N384" s="476" t="s">
        <v>1674</v>
      </c>
      <c r="O384" s="286"/>
    </row>
    <row r="385" spans="1:15" x14ac:dyDescent="0.25">
      <c r="A385" s="390">
        <v>55</v>
      </c>
      <c r="B385" s="283" t="s">
        <v>836</v>
      </c>
      <c r="C385" s="283">
        <v>9</v>
      </c>
      <c r="D385" s="283" t="s">
        <v>1047</v>
      </c>
      <c r="E385" s="435">
        <v>1.5</v>
      </c>
      <c r="F385" s="283">
        <v>645</v>
      </c>
      <c r="G385" s="426">
        <v>7757</v>
      </c>
      <c r="H385" s="283">
        <v>7878</v>
      </c>
      <c r="I385" s="390">
        <f t="shared" ref="I385:I387" si="22">E385*F385</f>
        <v>967.5</v>
      </c>
      <c r="J385" s="252">
        <v>9900</v>
      </c>
      <c r="K385" s="390">
        <v>0</v>
      </c>
      <c r="L385" s="390">
        <f t="shared" ref="L385:L389" si="23">I385+J385+K385</f>
        <v>10867.5</v>
      </c>
      <c r="M385" s="283" t="s">
        <v>972</v>
      </c>
      <c r="N385" s="476" t="s">
        <v>1675</v>
      </c>
      <c r="O385" s="286"/>
    </row>
    <row r="386" spans="1:15" x14ac:dyDescent="0.25">
      <c r="A386" s="390">
        <v>56</v>
      </c>
      <c r="B386" s="283" t="s">
        <v>581</v>
      </c>
      <c r="C386" s="283">
        <v>20</v>
      </c>
      <c r="D386" s="283" t="s">
        <v>1048</v>
      </c>
      <c r="E386" s="435">
        <v>1.5</v>
      </c>
      <c r="F386" s="283">
        <v>1358</v>
      </c>
      <c r="G386" s="426">
        <v>7758</v>
      </c>
      <c r="H386" s="283">
        <v>7879</v>
      </c>
      <c r="I386" s="390">
        <f t="shared" si="22"/>
        <v>2037</v>
      </c>
      <c r="J386" s="252">
        <v>94000</v>
      </c>
      <c r="K386" s="390">
        <v>0</v>
      </c>
      <c r="L386" s="390">
        <f t="shared" si="23"/>
        <v>96037</v>
      </c>
      <c r="M386" s="283" t="s">
        <v>933</v>
      </c>
      <c r="N386" s="476" t="s">
        <v>1676</v>
      </c>
      <c r="O386" s="286"/>
    </row>
    <row r="387" spans="1:15" x14ac:dyDescent="0.25">
      <c r="A387" s="390">
        <v>57</v>
      </c>
      <c r="B387" s="283" t="s">
        <v>821</v>
      </c>
      <c r="C387" s="283">
        <v>20</v>
      </c>
      <c r="D387" s="283" t="s">
        <v>1048</v>
      </c>
      <c r="E387" s="435">
        <v>2</v>
      </c>
      <c r="F387" s="283">
        <v>1416</v>
      </c>
      <c r="G387" s="426">
        <v>7759</v>
      </c>
      <c r="H387" s="283">
        <v>7880</v>
      </c>
      <c r="I387" s="390">
        <f t="shared" si="22"/>
        <v>2832</v>
      </c>
      <c r="J387" s="252">
        <v>40380</v>
      </c>
      <c r="K387" s="390">
        <v>0</v>
      </c>
      <c r="L387" s="390">
        <f t="shared" si="23"/>
        <v>43212</v>
      </c>
      <c r="M387" s="283" t="s">
        <v>972</v>
      </c>
      <c r="N387" s="476" t="s">
        <v>1677</v>
      </c>
      <c r="O387" s="286"/>
    </row>
    <row r="388" spans="1:15" x14ac:dyDescent="0.25">
      <c r="A388" s="390">
        <v>58</v>
      </c>
      <c r="B388" s="283" t="s">
        <v>588</v>
      </c>
      <c r="C388" s="283">
        <v>20</v>
      </c>
      <c r="D388" s="283" t="s">
        <v>1048</v>
      </c>
      <c r="E388" s="435">
        <v>3</v>
      </c>
      <c r="F388" s="283">
        <v>1428</v>
      </c>
      <c r="G388" s="426">
        <v>7760</v>
      </c>
      <c r="H388" s="283">
        <v>7881</v>
      </c>
      <c r="I388" s="390">
        <f t="shared" ref="I388:I419" si="24">E388*F388</f>
        <v>4284</v>
      </c>
      <c r="J388" s="252">
        <v>52240</v>
      </c>
      <c r="K388" s="390">
        <v>0</v>
      </c>
      <c r="L388" s="390">
        <f t="shared" si="23"/>
        <v>56524</v>
      </c>
      <c r="M388" s="283" t="s">
        <v>34</v>
      </c>
      <c r="N388" s="476" t="s">
        <v>1678</v>
      </c>
      <c r="O388" s="286"/>
    </row>
    <row r="389" spans="1:15" x14ac:dyDescent="0.25">
      <c r="A389" s="390">
        <v>59</v>
      </c>
      <c r="B389" s="283" t="s">
        <v>593</v>
      </c>
      <c r="C389" s="283">
        <v>9</v>
      </c>
      <c r="D389" s="283" t="s">
        <v>1049</v>
      </c>
      <c r="E389" s="435">
        <v>1.5</v>
      </c>
      <c r="F389" s="283">
        <v>639</v>
      </c>
      <c r="G389" s="426">
        <v>7761</v>
      </c>
      <c r="H389" s="283">
        <v>7882</v>
      </c>
      <c r="I389" s="390">
        <f t="shared" si="24"/>
        <v>958.5</v>
      </c>
      <c r="J389" s="252">
        <v>9450</v>
      </c>
      <c r="K389" s="390">
        <v>0</v>
      </c>
      <c r="L389" s="390">
        <f t="shared" si="23"/>
        <v>10408.5</v>
      </c>
      <c r="M389" s="283" t="s">
        <v>972</v>
      </c>
      <c r="N389" s="476" t="s">
        <v>1679</v>
      </c>
      <c r="O389" s="286"/>
    </row>
    <row r="390" spans="1:15" x14ac:dyDescent="0.25">
      <c r="A390" s="390">
        <v>60</v>
      </c>
      <c r="B390" s="283" t="s">
        <v>866</v>
      </c>
      <c r="C390" s="283">
        <v>20</v>
      </c>
      <c r="D390" s="283" t="s">
        <v>1049</v>
      </c>
      <c r="E390" s="435">
        <v>4</v>
      </c>
      <c r="F390" s="283">
        <v>1511</v>
      </c>
      <c r="G390" s="426">
        <v>7762</v>
      </c>
      <c r="H390" s="283">
        <v>7883</v>
      </c>
      <c r="I390" s="390">
        <f t="shared" si="24"/>
        <v>6044</v>
      </c>
      <c r="J390" s="252">
        <v>61960</v>
      </c>
      <c r="K390" s="390">
        <v>0</v>
      </c>
      <c r="L390" s="390">
        <f t="shared" ref="L390:L392" si="25">I390+J390+K390</f>
        <v>68004</v>
      </c>
      <c r="M390" s="283" t="s">
        <v>34</v>
      </c>
      <c r="N390" s="476" t="s">
        <v>1680</v>
      </c>
      <c r="O390" s="286"/>
    </row>
    <row r="391" spans="1:15" x14ac:dyDescent="0.25">
      <c r="A391" s="390">
        <v>61</v>
      </c>
      <c r="B391" s="283" t="s">
        <v>592</v>
      </c>
      <c r="C391" s="283">
        <v>20</v>
      </c>
      <c r="D391" s="283" t="s">
        <v>1049</v>
      </c>
      <c r="E391" s="435">
        <v>1</v>
      </c>
      <c r="F391" s="283">
        <v>1747</v>
      </c>
      <c r="G391" s="426">
        <v>7763</v>
      </c>
      <c r="H391" s="283">
        <v>7884</v>
      </c>
      <c r="I391" s="390">
        <f t="shared" si="24"/>
        <v>1747</v>
      </c>
      <c r="J391" s="252">
        <v>32460</v>
      </c>
      <c r="K391" s="390">
        <v>0</v>
      </c>
      <c r="L391" s="390">
        <f t="shared" si="25"/>
        <v>34207</v>
      </c>
      <c r="M391" s="283" t="s">
        <v>34</v>
      </c>
      <c r="N391" s="476" t="s">
        <v>1681</v>
      </c>
      <c r="O391" s="286"/>
    </row>
    <row r="392" spans="1:15" x14ac:dyDescent="0.25">
      <c r="A392" s="390">
        <v>62</v>
      </c>
      <c r="B392" s="283" t="s">
        <v>584</v>
      </c>
      <c r="C392" s="283">
        <v>20</v>
      </c>
      <c r="D392" s="283" t="s">
        <v>1049</v>
      </c>
      <c r="E392" s="435">
        <v>2</v>
      </c>
      <c r="F392" s="283">
        <v>1295</v>
      </c>
      <c r="G392" s="426">
        <v>7764</v>
      </c>
      <c r="H392" s="283">
        <v>7885</v>
      </c>
      <c r="I392" s="390">
        <f t="shared" si="24"/>
        <v>2590</v>
      </c>
      <c r="J392" s="252">
        <v>20020</v>
      </c>
      <c r="K392" s="390">
        <v>0</v>
      </c>
      <c r="L392" s="398">
        <f t="shared" si="25"/>
        <v>22610</v>
      </c>
      <c r="M392" s="283" t="s">
        <v>34</v>
      </c>
      <c r="N392" s="476" t="s">
        <v>1682</v>
      </c>
      <c r="O392" s="286"/>
    </row>
    <row r="393" spans="1:15" x14ac:dyDescent="0.25">
      <c r="A393" s="390">
        <v>63</v>
      </c>
      <c r="B393" s="283" t="s">
        <v>580</v>
      </c>
      <c r="C393" s="283">
        <v>20</v>
      </c>
      <c r="D393" s="283" t="s">
        <v>1050</v>
      </c>
      <c r="E393" s="435">
        <v>1</v>
      </c>
      <c r="F393" s="283">
        <v>1555</v>
      </c>
      <c r="G393" s="426">
        <v>7765</v>
      </c>
      <c r="H393" s="283">
        <v>7886</v>
      </c>
      <c r="I393" s="390">
        <f t="shared" si="24"/>
        <v>1555</v>
      </c>
      <c r="J393" s="252">
        <v>41620</v>
      </c>
      <c r="K393" s="390">
        <v>0</v>
      </c>
      <c r="L393" s="390">
        <f t="shared" ref="L393:L394" si="26">I393+J393+K393</f>
        <v>43175</v>
      </c>
      <c r="M393" s="283" t="s">
        <v>34</v>
      </c>
      <c r="N393" s="476" t="s">
        <v>1683</v>
      </c>
      <c r="O393" s="286"/>
    </row>
    <row r="394" spans="1:15" x14ac:dyDescent="0.25">
      <c r="A394" s="390">
        <v>64</v>
      </c>
      <c r="B394" s="283" t="s">
        <v>849</v>
      </c>
      <c r="C394" s="283">
        <v>15</v>
      </c>
      <c r="D394" s="283" t="s">
        <v>1050</v>
      </c>
      <c r="E394" s="435">
        <v>1</v>
      </c>
      <c r="F394" s="283">
        <v>1024</v>
      </c>
      <c r="G394" s="426">
        <v>7766</v>
      </c>
      <c r="H394" s="283">
        <v>7887</v>
      </c>
      <c r="I394" s="390">
        <f t="shared" si="24"/>
        <v>1024</v>
      </c>
      <c r="J394" s="252">
        <v>59625</v>
      </c>
      <c r="K394" s="390">
        <v>0</v>
      </c>
      <c r="L394" s="390">
        <f t="shared" si="26"/>
        <v>60649</v>
      </c>
      <c r="M394" s="283" t="s">
        <v>34</v>
      </c>
      <c r="N394" s="476" t="s">
        <v>1684</v>
      </c>
      <c r="O394" s="286"/>
    </row>
    <row r="395" spans="1:15" x14ac:dyDescent="0.25">
      <c r="A395" s="390">
        <v>65</v>
      </c>
      <c r="B395" s="283" t="s">
        <v>833</v>
      </c>
      <c r="C395" s="283">
        <v>20</v>
      </c>
      <c r="D395" s="283" t="s">
        <v>1050</v>
      </c>
      <c r="E395" s="435">
        <v>1.7</v>
      </c>
      <c r="F395" s="283">
        <v>1395</v>
      </c>
      <c r="G395" s="426">
        <v>7767</v>
      </c>
      <c r="H395" s="283">
        <v>7888</v>
      </c>
      <c r="I395" s="390">
        <f t="shared" si="24"/>
        <v>2371.5</v>
      </c>
      <c r="J395" s="252">
        <v>54500</v>
      </c>
      <c r="K395" s="390">
        <v>0</v>
      </c>
      <c r="L395" s="390">
        <f t="shared" ref="L395" si="27">I395+J395+K395</f>
        <v>56871.5</v>
      </c>
      <c r="M395" s="283" t="s">
        <v>972</v>
      </c>
      <c r="N395" s="476" t="s">
        <v>1685</v>
      </c>
      <c r="O395" s="286"/>
    </row>
    <row r="396" spans="1:15" x14ac:dyDescent="0.25">
      <c r="A396" s="390">
        <v>66</v>
      </c>
      <c r="B396" s="283" t="s">
        <v>579</v>
      </c>
      <c r="C396" s="283">
        <v>20</v>
      </c>
      <c r="D396" s="283" t="s">
        <v>1050</v>
      </c>
      <c r="E396" s="435">
        <v>1</v>
      </c>
      <c r="F396" s="283">
        <v>1518</v>
      </c>
      <c r="G396" s="426">
        <v>7768</v>
      </c>
      <c r="H396" s="283">
        <v>7889</v>
      </c>
      <c r="I396" s="390">
        <f t="shared" si="24"/>
        <v>1518</v>
      </c>
      <c r="J396" s="252">
        <v>51420</v>
      </c>
      <c r="K396" s="390">
        <v>0</v>
      </c>
      <c r="L396" s="390">
        <f t="shared" ref="L396:L398" si="28">I396+J396+K396</f>
        <v>52938</v>
      </c>
      <c r="M396" s="283" t="s">
        <v>972</v>
      </c>
      <c r="N396" s="476" t="s">
        <v>1686</v>
      </c>
      <c r="O396" s="286"/>
    </row>
    <row r="397" spans="1:15" x14ac:dyDescent="0.25">
      <c r="A397" s="390">
        <v>67</v>
      </c>
      <c r="B397" s="283" t="s">
        <v>813</v>
      </c>
      <c r="C397" s="283">
        <v>20</v>
      </c>
      <c r="D397" s="283" t="s">
        <v>1051</v>
      </c>
      <c r="E397" s="435">
        <v>1</v>
      </c>
      <c r="F397" s="283">
        <v>1389</v>
      </c>
      <c r="G397" s="426">
        <v>7769</v>
      </c>
      <c r="H397" s="283">
        <v>7890</v>
      </c>
      <c r="I397" s="390">
        <f t="shared" si="24"/>
        <v>1389</v>
      </c>
      <c r="J397" s="252">
        <v>28640</v>
      </c>
      <c r="K397" s="390">
        <v>0</v>
      </c>
      <c r="L397" s="390">
        <f t="shared" si="28"/>
        <v>30029</v>
      </c>
      <c r="M397" s="283" t="s">
        <v>34</v>
      </c>
      <c r="N397" s="476" t="s">
        <v>1687</v>
      </c>
      <c r="O397" s="286"/>
    </row>
    <row r="398" spans="1:15" x14ac:dyDescent="0.25">
      <c r="A398" s="390">
        <v>68</v>
      </c>
      <c r="B398" s="283" t="s">
        <v>813</v>
      </c>
      <c r="C398" s="283">
        <v>20</v>
      </c>
      <c r="D398" s="283" t="s">
        <v>1051</v>
      </c>
      <c r="E398" s="435">
        <v>1</v>
      </c>
      <c r="F398" s="283">
        <v>1269</v>
      </c>
      <c r="G398" s="426">
        <v>7770</v>
      </c>
      <c r="H398" s="283">
        <v>7891</v>
      </c>
      <c r="I398" s="390">
        <f t="shared" si="24"/>
        <v>1269</v>
      </c>
      <c r="J398" s="252">
        <v>29180</v>
      </c>
      <c r="K398" s="390">
        <v>0</v>
      </c>
      <c r="L398" s="390">
        <f t="shared" si="28"/>
        <v>30449</v>
      </c>
      <c r="M398" s="283" t="s">
        <v>972</v>
      </c>
      <c r="N398" s="476" t="s">
        <v>1688</v>
      </c>
      <c r="O398" s="286"/>
    </row>
    <row r="399" spans="1:15" x14ac:dyDescent="0.25">
      <c r="A399" s="390">
        <v>69</v>
      </c>
      <c r="B399" s="283" t="s">
        <v>588</v>
      </c>
      <c r="C399" s="283">
        <v>20</v>
      </c>
      <c r="D399" s="283" t="s">
        <v>1051</v>
      </c>
      <c r="E399" s="435">
        <v>3</v>
      </c>
      <c r="F399" s="283">
        <v>1360</v>
      </c>
      <c r="G399" s="426">
        <v>7771</v>
      </c>
      <c r="H399" s="283">
        <v>7892</v>
      </c>
      <c r="I399" s="390">
        <f t="shared" si="24"/>
        <v>4080</v>
      </c>
      <c r="J399" s="252">
        <v>62000</v>
      </c>
      <c r="K399" s="390">
        <v>0</v>
      </c>
      <c r="L399" s="411">
        <f t="shared" ref="L399" si="29">I399+J399+K399</f>
        <v>66080</v>
      </c>
      <c r="M399" s="446" t="s">
        <v>40</v>
      </c>
      <c r="N399" s="476" t="s">
        <v>1689</v>
      </c>
      <c r="O399" s="286"/>
    </row>
    <row r="400" spans="1:15" x14ac:dyDescent="0.25">
      <c r="A400" s="390">
        <v>70</v>
      </c>
      <c r="B400" s="283" t="s">
        <v>585</v>
      </c>
      <c r="C400" s="283">
        <v>20</v>
      </c>
      <c r="D400" s="283" t="s">
        <v>1051</v>
      </c>
      <c r="E400" s="435">
        <v>2.5</v>
      </c>
      <c r="F400" s="283">
        <v>1445</v>
      </c>
      <c r="G400" s="426">
        <v>7772</v>
      </c>
      <c r="H400" s="283">
        <v>7893</v>
      </c>
      <c r="I400" s="390">
        <f t="shared" si="24"/>
        <v>3612.5</v>
      </c>
      <c r="J400" s="252">
        <v>65000</v>
      </c>
      <c r="K400" s="390">
        <v>3000</v>
      </c>
      <c r="L400" s="411">
        <f t="shared" ref="L400:L419" si="30">I400+J400+K400</f>
        <v>71612.5</v>
      </c>
      <c r="M400" s="446" t="s">
        <v>40</v>
      </c>
      <c r="N400" s="476" t="s">
        <v>1690</v>
      </c>
      <c r="O400" s="286"/>
    </row>
    <row r="401" spans="1:15" x14ac:dyDescent="0.25">
      <c r="A401" s="390">
        <v>71</v>
      </c>
      <c r="B401" s="283" t="s">
        <v>582</v>
      </c>
      <c r="C401" s="283">
        <v>20</v>
      </c>
      <c r="D401" s="283" t="s">
        <v>1051</v>
      </c>
      <c r="E401" s="435">
        <v>0</v>
      </c>
      <c r="F401" s="283">
        <v>1529</v>
      </c>
      <c r="G401" s="426">
        <v>7773</v>
      </c>
      <c r="H401" s="283">
        <v>7894</v>
      </c>
      <c r="I401" s="390">
        <f t="shared" si="24"/>
        <v>0</v>
      </c>
      <c r="J401" s="252">
        <v>45560</v>
      </c>
      <c r="K401" s="390">
        <v>0</v>
      </c>
      <c r="L401" s="390">
        <f t="shared" si="30"/>
        <v>45560</v>
      </c>
      <c r="M401" s="283" t="s">
        <v>34</v>
      </c>
      <c r="N401" s="476" t="s">
        <v>1691</v>
      </c>
      <c r="O401" s="286"/>
    </row>
    <row r="402" spans="1:15" x14ac:dyDescent="0.25">
      <c r="A402" s="390">
        <v>72</v>
      </c>
      <c r="B402" s="283" t="s">
        <v>839</v>
      </c>
      <c r="C402" s="283">
        <v>20</v>
      </c>
      <c r="D402" s="29" t="s">
        <v>1052</v>
      </c>
      <c r="E402" s="435">
        <v>1.75</v>
      </c>
      <c r="F402" s="283">
        <v>1189</v>
      </c>
      <c r="G402" s="426">
        <v>7744</v>
      </c>
      <c r="H402" s="283">
        <v>7895</v>
      </c>
      <c r="I402" s="390">
        <f t="shared" si="24"/>
        <v>2080.75</v>
      </c>
      <c r="J402" s="252">
        <v>42240</v>
      </c>
      <c r="K402" s="390">
        <v>0</v>
      </c>
      <c r="L402" s="390">
        <f t="shared" si="30"/>
        <v>44320.75</v>
      </c>
      <c r="M402" s="283" t="s">
        <v>972</v>
      </c>
      <c r="N402" s="476" t="s">
        <v>1692</v>
      </c>
      <c r="O402" s="286"/>
    </row>
    <row r="403" spans="1:15" x14ac:dyDescent="0.25">
      <c r="A403" s="390">
        <v>73</v>
      </c>
      <c r="B403" s="283" t="s">
        <v>581</v>
      </c>
      <c r="C403" s="283">
        <v>20</v>
      </c>
      <c r="D403" s="29" t="s">
        <v>1052</v>
      </c>
      <c r="E403" s="435">
        <v>1.5</v>
      </c>
      <c r="F403" s="283">
        <v>1437</v>
      </c>
      <c r="G403" s="426">
        <v>7745</v>
      </c>
      <c r="H403" s="283">
        <v>7896</v>
      </c>
      <c r="I403" s="390">
        <f t="shared" si="24"/>
        <v>2155.5</v>
      </c>
      <c r="J403" s="252">
        <v>94000</v>
      </c>
      <c r="K403" s="390">
        <v>0</v>
      </c>
      <c r="L403" s="390">
        <f t="shared" si="30"/>
        <v>96155.5</v>
      </c>
      <c r="M403" s="283" t="s">
        <v>933</v>
      </c>
      <c r="N403" s="476" t="s">
        <v>1693</v>
      </c>
      <c r="O403" s="286"/>
    </row>
    <row r="404" spans="1:15" x14ac:dyDescent="0.25">
      <c r="A404" s="390">
        <v>74</v>
      </c>
      <c r="B404" s="283" t="s">
        <v>590</v>
      </c>
      <c r="C404" s="283">
        <v>20</v>
      </c>
      <c r="D404" s="29" t="s">
        <v>1052</v>
      </c>
      <c r="E404" s="435">
        <v>4</v>
      </c>
      <c r="F404" s="283">
        <v>1380</v>
      </c>
      <c r="G404" s="426">
        <v>7746</v>
      </c>
      <c r="H404" s="283">
        <v>7897</v>
      </c>
      <c r="I404" s="390">
        <f t="shared" si="24"/>
        <v>5520</v>
      </c>
      <c r="J404" s="252">
        <v>70860</v>
      </c>
      <c r="K404" s="390">
        <v>0</v>
      </c>
      <c r="L404" s="390">
        <f t="shared" si="30"/>
        <v>76380</v>
      </c>
      <c r="M404" s="283" t="s">
        <v>34</v>
      </c>
      <c r="N404" s="476" t="s">
        <v>1694</v>
      </c>
      <c r="O404" s="286"/>
    </row>
    <row r="405" spans="1:15" x14ac:dyDescent="0.25">
      <c r="A405" s="390">
        <v>75</v>
      </c>
      <c r="B405" s="283" t="s">
        <v>579</v>
      </c>
      <c r="C405" s="283">
        <v>20</v>
      </c>
      <c r="D405" s="29" t="s">
        <v>1052</v>
      </c>
      <c r="E405" s="435">
        <v>1</v>
      </c>
      <c r="F405" s="283">
        <v>1539</v>
      </c>
      <c r="G405" s="426">
        <v>7747</v>
      </c>
      <c r="H405" s="283">
        <v>7898</v>
      </c>
      <c r="I405" s="390">
        <f t="shared" si="24"/>
        <v>1539</v>
      </c>
      <c r="J405" s="252">
        <v>51600</v>
      </c>
      <c r="K405" s="390">
        <v>0</v>
      </c>
      <c r="L405" s="390">
        <f t="shared" si="30"/>
        <v>53139</v>
      </c>
      <c r="M405" s="283" t="s">
        <v>34</v>
      </c>
      <c r="N405" s="476" t="s">
        <v>1695</v>
      </c>
      <c r="O405" s="286"/>
    </row>
    <row r="406" spans="1:15" x14ac:dyDescent="0.25">
      <c r="A406" s="390">
        <v>76</v>
      </c>
      <c r="B406" s="283" t="s">
        <v>582</v>
      </c>
      <c r="C406" s="283">
        <v>20</v>
      </c>
      <c r="D406" s="29" t="s">
        <v>1052</v>
      </c>
      <c r="E406" s="435">
        <v>0</v>
      </c>
      <c r="F406" s="283">
        <v>1501</v>
      </c>
      <c r="G406" s="426">
        <v>7748</v>
      </c>
      <c r="H406" s="283">
        <v>7899</v>
      </c>
      <c r="I406" s="390">
        <f t="shared" si="24"/>
        <v>0</v>
      </c>
      <c r="J406" s="252">
        <v>45560</v>
      </c>
      <c r="K406" s="390">
        <v>0</v>
      </c>
      <c r="L406" s="390">
        <f t="shared" si="30"/>
        <v>45560</v>
      </c>
      <c r="M406" s="283" t="s">
        <v>34</v>
      </c>
      <c r="N406" s="476" t="s">
        <v>1696</v>
      </c>
      <c r="O406" s="286"/>
    </row>
    <row r="407" spans="1:15" x14ac:dyDescent="0.25">
      <c r="A407" s="390">
        <v>77</v>
      </c>
      <c r="B407" s="283" t="s">
        <v>592</v>
      </c>
      <c r="C407" s="283">
        <v>20</v>
      </c>
      <c r="D407" s="29" t="s">
        <v>1053</v>
      </c>
      <c r="E407" s="435">
        <v>1</v>
      </c>
      <c r="F407" s="283">
        <v>1526</v>
      </c>
      <c r="G407" s="426">
        <v>7749</v>
      </c>
      <c r="H407" s="283">
        <v>7900</v>
      </c>
      <c r="I407" s="390">
        <f t="shared" si="24"/>
        <v>1526</v>
      </c>
      <c r="J407" s="252">
        <v>32300</v>
      </c>
      <c r="K407" s="390">
        <v>0</v>
      </c>
      <c r="L407" s="390">
        <f t="shared" si="30"/>
        <v>33826</v>
      </c>
      <c r="M407" s="283" t="s">
        <v>972</v>
      </c>
      <c r="N407" s="476" t="s">
        <v>1697</v>
      </c>
      <c r="O407" s="286"/>
    </row>
    <row r="408" spans="1:15" x14ac:dyDescent="0.25">
      <c r="A408" s="390">
        <v>78</v>
      </c>
      <c r="B408" s="283" t="s">
        <v>580</v>
      </c>
      <c r="C408" s="283">
        <v>20</v>
      </c>
      <c r="D408" s="29" t="s">
        <v>1053</v>
      </c>
      <c r="E408" s="435">
        <v>1</v>
      </c>
      <c r="F408" s="283">
        <v>1481</v>
      </c>
      <c r="G408" s="426">
        <v>7780</v>
      </c>
      <c r="H408" s="283">
        <v>7901</v>
      </c>
      <c r="I408" s="390">
        <f t="shared" si="24"/>
        <v>1481</v>
      </c>
      <c r="J408" s="252">
        <v>41460</v>
      </c>
      <c r="K408" s="390">
        <v>0</v>
      </c>
      <c r="L408" s="390">
        <f t="shared" si="30"/>
        <v>42941</v>
      </c>
      <c r="M408" s="283" t="s">
        <v>1038</v>
      </c>
      <c r="N408" s="476" t="s">
        <v>1698</v>
      </c>
      <c r="O408" s="286"/>
    </row>
    <row r="409" spans="1:15" x14ac:dyDescent="0.25">
      <c r="A409" s="390">
        <v>79</v>
      </c>
      <c r="B409" s="283" t="s">
        <v>587</v>
      </c>
      <c r="C409" s="283">
        <v>20</v>
      </c>
      <c r="D409" s="29" t="s">
        <v>1053</v>
      </c>
      <c r="E409" s="435">
        <v>2</v>
      </c>
      <c r="F409" s="283">
        <v>1295</v>
      </c>
      <c r="G409" s="426">
        <v>7781</v>
      </c>
      <c r="H409" s="283">
        <v>7902</v>
      </c>
      <c r="I409" s="390">
        <f t="shared" si="24"/>
        <v>2590</v>
      </c>
      <c r="J409" s="252">
        <v>21900</v>
      </c>
      <c r="K409" s="390">
        <v>0</v>
      </c>
      <c r="L409" s="390">
        <f t="shared" si="30"/>
        <v>24490</v>
      </c>
      <c r="M409" s="283" t="s">
        <v>1038</v>
      </c>
      <c r="N409" s="476" t="s">
        <v>1699</v>
      </c>
      <c r="O409" s="286"/>
    </row>
    <row r="410" spans="1:15" x14ac:dyDescent="0.25">
      <c r="A410" s="390">
        <v>80</v>
      </c>
      <c r="B410" s="283" t="s">
        <v>584</v>
      </c>
      <c r="C410" s="283">
        <v>20</v>
      </c>
      <c r="D410" s="29" t="s">
        <v>1054</v>
      </c>
      <c r="E410" s="435">
        <v>2</v>
      </c>
      <c r="F410" s="283">
        <v>1300</v>
      </c>
      <c r="G410" s="426">
        <v>7782</v>
      </c>
      <c r="H410" s="283">
        <v>7903</v>
      </c>
      <c r="I410" s="390">
        <f t="shared" si="24"/>
        <v>2600</v>
      </c>
      <c r="J410" s="252">
        <v>20020</v>
      </c>
      <c r="K410" s="390">
        <v>0</v>
      </c>
      <c r="L410" s="390">
        <f t="shared" si="30"/>
        <v>22620</v>
      </c>
      <c r="M410" s="283" t="s">
        <v>34</v>
      </c>
      <c r="N410" s="476" t="s">
        <v>1700</v>
      </c>
      <c r="O410" s="286"/>
    </row>
    <row r="411" spans="1:15" x14ac:dyDescent="0.25">
      <c r="A411" s="390">
        <v>81</v>
      </c>
      <c r="B411" s="283" t="s">
        <v>589</v>
      </c>
      <c r="C411" s="283">
        <v>15</v>
      </c>
      <c r="D411" s="29" t="s">
        <v>1054</v>
      </c>
      <c r="E411" s="435">
        <v>1</v>
      </c>
      <c r="F411" s="283">
        <v>967</v>
      </c>
      <c r="G411" s="426">
        <v>7783</v>
      </c>
      <c r="H411" s="283">
        <v>7904</v>
      </c>
      <c r="I411" s="390">
        <f t="shared" si="24"/>
        <v>967</v>
      </c>
      <c r="J411" s="252">
        <v>11325</v>
      </c>
      <c r="K411" s="390">
        <v>0</v>
      </c>
      <c r="L411" s="390">
        <f t="shared" si="30"/>
        <v>12292</v>
      </c>
      <c r="M411" s="283" t="s">
        <v>34</v>
      </c>
      <c r="N411" s="476" t="s">
        <v>1701</v>
      </c>
      <c r="O411" s="286"/>
    </row>
    <row r="412" spans="1:15" x14ac:dyDescent="0.25">
      <c r="A412" s="390">
        <v>82</v>
      </c>
      <c r="B412" s="283" t="s">
        <v>821</v>
      </c>
      <c r="C412" s="283">
        <v>20</v>
      </c>
      <c r="D412" s="29" t="s">
        <v>1054</v>
      </c>
      <c r="E412" s="435">
        <v>2</v>
      </c>
      <c r="F412" s="283">
        <v>1415</v>
      </c>
      <c r="G412" s="426">
        <v>7784</v>
      </c>
      <c r="H412" s="283">
        <v>7905</v>
      </c>
      <c r="I412" s="390">
        <f t="shared" si="24"/>
        <v>2830</v>
      </c>
      <c r="J412" s="252">
        <v>40300</v>
      </c>
      <c r="K412" s="390">
        <v>0</v>
      </c>
      <c r="L412" s="390">
        <f t="shared" si="30"/>
        <v>43130</v>
      </c>
      <c r="M412" s="283" t="s">
        <v>34</v>
      </c>
      <c r="N412" s="476" t="s">
        <v>1702</v>
      </c>
      <c r="O412" s="286"/>
    </row>
    <row r="413" spans="1:15" x14ac:dyDescent="0.25">
      <c r="A413" s="390">
        <v>83</v>
      </c>
      <c r="B413" s="429" t="s">
        <v>593</v>
      </c>
      <c r="C413" s="429">
        <v>9</v>
      </c>
      <c r="D413" s="430" t="s">
        <v>1054</v>
      </c>
      <c r="E413" s="441">
        <v>1.5</v>
      </c>
      <c r="F413" s="429">
        <v>585</v>
      </c>
      <c r="G413" s="428">
        <v>7785</v>
      </c>
      <c r="H413" s="429">
        <v>7906</v>
      </c>
      <c r="I413" s="402">
        <f t="shared" si="24"/>
        <v>877.5</v>
      </c>
      <c r="J413" s="469">
        <v>9450</v>
      </c>
      <c r="K413" s="402">
        <v>1400</v>
      </c>
      <c r="L413" s="402">
        <f t="shared" si="30"/>
        <v>11727.5</v>
      </c>
      <c r="M413" s="429" t="s">
        <v>1038</v>
      </c>
      <c r="N413" s="476" t="s">
        <v>1703</v>
      </c>
      <c r="O413" s="286"/>
    </row>
    <row r="414" spans="1:15" x14ac:dyDescent="0.25">
      <c r="A414" s="390">
        <v>84</v>
      </c>
      <c r="B414" s="283" t="s">
        <v>822</v>
      </c>
      <c r="C414" s="283">
        <v>15</v>
      </c>
      <c r="D414" s="283" t="s">
        <v>1054</v>
      </c>
      <c r="E414" s="435">
        <v>1.75</v>
      </c>
      <c r="F414" s="283">
        <v>1045</v>
      </c>
      <c r="G414" s="428">
        <v>7777</v>
      </c>
      <c r="H414" s="283">
        <v>7907</v>
      </c>
      <c r="I414" s="390">
        <f t="shared" si="24"/>
        <v>1828.75</v>
      </c>
      <c r="J414" s="252">
        <v>30000</v>
      </c>
      <c r="K414" s="390">
        <v>0</v>
      </c>
      <c r="L414" s="398">
        <f t="shared" si="30"/>
        <v>31828.75</v>
      </c>
      <c r="M414" s="283" t="s">
        <v>1038</v>
      </c>
      <c r="N414" s="476" t="s">
        <v>1704</v>
      </c>
      <c r="O414" s="286"/>
    </row>
    <row r="415" spans="1:15" ht="15.75" customHeight="1" x14ac:dyDescent="0.25">
      <c r="A415" s="390">
        <v>85</v>
      </c>
      <c r="B415" s="283" t="s">
        <v>583</v>
      </c>
      <c r="C415" s="283">
        <v>21</v>
      </c>
      <c r="D415" s="283" t="s">
        <v>1055</v>
      </c>
      <c r="E415" s="435">
        <v>7.96</v>
      </c>
      <c r="F415" s="283">
        <v>1395</v>
      </c>
      <c r="G415" s="428">
        <v>7778</v>
      </c>
      <c r="H415" s="283">
        <v>7908</v>
      </c>
      <c r="I415" s="390">
        <f t="shared" si="24"/>
        <v>11104.2</v>
      </c>
      <c r="J415" s="252">
        <v>115458</v>
      </c>
      <c r="K415" s="390">
        <v>0</v>
      </c>
      <c r="L415" s="390">
        <f t="shared" si="30"/>
        <v>126562.2</v>
      </c>
      <c r="M415" s="283" t="s">
        <v>34</v>
      </c>
      <c r="N415" s="476" t="s">
        <v>1705</v>
      </c>
      <c r="O415" s="286"/>
    </row>
    <row r="416" spans="1:15" ht="15.75" customHeight="1" x14ac:dyDescent="0.25">
      <c r="A416" s="390">
        <v>86</v>
      </c>
      <c r="B416" s="283" t="s">
        <v>833</v>
      </c>
      <c r="C416" s="283">
        <v>20</v>
      </c>
      <c r="D416" s="283" t="s">
        <v>1055</v>
      </c>
      <c r="E416" s="435">
        <v>1.7</v>
      </c>
      <c r="F416" s="283">
        <v>1370</v>
      </c>
      <c r="G416" s="428">
        <v>7779</v>
      </c>
      <c r="H416" s="283">
        <v>7909</v>
      </c>
      <c r="I416" s="390">
        <f t="shared" si="24"/>
        <v>2329</v>
      </c>
      <c r="J416" s="252">
        <v>54680</v>
      </c>
      <c r="K416" s="390">
        <v>0</v>
      </c>
      <c r="L416" s="390">
        <f t="shared" si="30"/>
        <v>57009</v>
      </c>
      <c r="M416" s="283" t="s">
        <v>34</v>
      </c>
      <c r="N416" s="476" t="s">
        <v>1706</v>
      </c>
      <c r="O416" s="286"/>
    </row>
    <row r="417" spans="1:15" ht="15.75" customHeight="1" x14ac:dyDescent="0.25">
      <c r="A417" s="390">
        <v>87</v>
      </c>
      <c r="B417" s="283" t="s">
        <v>593</v>
      </c>
      <c r="C417" s="283">
        <v>9</v>
      </c>
      <c r="D417" s="283" t="s">
        <v>1056</v>
      </c>
      <c r="E417" s="435">
        <v>1.5</v>
      </c>
      <c r="F417" s="283">
        <v>593</v>
      </c>
      <c r="G417" s="428">
        <v>7800</v>
      </c>
      <c r="H417" s="283">
        <v>7920</v>
      </c>
      <c r="I417" s="390">
        <f t="shared" si="24"/>
        <v>889.5</v>
      </c>
      <c r="J417" s="252">
        <v>9450</v>
      </c>
      <c r="K417" s="390">
        <v>1400</v>
      </c>
      <c r="L417" s="390">
        <f t="shared" si="30"/>
        <v>11739.5</v>
      </c>
      <c r="M417" s="283" t="s">
        <v>1038</v>
      </c>
      <c r="N417" s="476" t="s">
        <v>1707</v>
      </c>
      <c r="O417" s="286"/>
    </row>
    <row r="418" spans="1:15" ht="15.75" customHeight="1" x14ac:dyDescent="0.25">
      <c r="A418" s="390">
        <v>88</v>
      </c>
      <c r="B418" s="283" t="s">
        <v>587</v>
      </c>
      <c r="C418" s="283">
        <v>15</v>
      </c>
      <c r="D418" s="283" t="s">
        <v>1056</v>
      </c>
      <c r="E418" s="435">
        <v>2</v>
      </c>
      <c r="F418" s="283">
        <v>957</v>
      </c>
      <c r="G418" s="428">
        <v>7801</v>
      </c>
      <c r="H418" s="283">
        <v>7921</v>
      </c>
      <c r="I418" s="390">
        <f t="shared" si="24"/>
        <v>1914</v>
      </c>
      <c r="J418" s="252">
        <v>19150</v>
      </c>
      <c r="K418" s="390">
        <v>0</v>
      </c>
      <c r="L418" s="390">
        <f t="shared" si="30"/>
        <v>21064</v>
      </c>
      <c r="M418" s="283" t="s">
        <v>1038</v>
      </c>
      <c r="N418" s="476" t="s">
        <v>1708</v>
      </c>
      <c r="O418" s="286"/>
    </row>
    <row r="419" spans="1:15" x14ac:dyDescent="0.25">
      <c r="A419" s="390">
        <v>89</v>
      </c>
      <c r="B419" s="283" t="s">
        <v>581</v>
      </c>
      <c r="C419" s="283">
        <v>20</v>
      </c>
      <c r="D419" s="283" t="s">
        <v>1056</v>
      </c>
      <c r="E419" s="435">
        <v>1.5</v>
      </c>
      <c r="F419" s="283">
        <v>1461</v>
      </c>
      <c r="G419" s="428">
        <v>7802</v>
      </c>
      <c r="H419" s="283">
        <v>7922</v>
      </c>
      <c r="I419" s="390">
        <f t="shared" si="24"/>
        <v>2191.5</v>
      </c>
      <c r="J419" s="252">
        <v>92000</v>
      </c>
      <c r="K419" s="390">
        <v>0</v>
      </c>
      <c r="L419" s="390">
        <f t="shared" si="30"/>
        <v>94191.5</v>
      </c>
      <c r="M419" s="283" t="s">
        <v>901</v>
      </c>
      <c r="N419" s="476" t="s">
        <v>1709</v>
      </c>
      <c r="O419" s="286"/>
    </row>
    <row r="420" spans="1:15" x14ac:dyDescent="0.25">
      <c r="A420" s="431"/>
      <c r="B420" s="431"/>
      <c r="C420" s="431">
        <f>SUM(C331:C419)</f>
        <v>1645</v>
      </c>
      <c r="D420" s="431"/>
      <c r="E420" s="432"/>
      <c r="F420" s="431"/>
      <c r="G420" s="431"/>
      <c r="H420" s="432"/>
      <c r="I420" s="431"/>
      <c r="J420" s="249"/>
      <c r="K420" s="431"/>
      <c r="L420" s="433">
        <f>SUM(L331:L419)</f>
        <v>4524348.9400000004</v>
      </c>
      <c r="M420" s="431"/>
    </row>
    <row r="421" spans="1:15" x14ac:dyDescent="0.25">
      <c r="G421" s="391"/>
      <c r="H421" s="391"/>
      <c r="I421" s="391"/>
      <c r="L421" s="34">
        <v>4523880.9400000004</v>
      </c>
    </row>
    <row r="422" spans="1:15" s="391" customFormat="1" x14ac:dyDescent="0.25">
      <c r="B422" s="403"/>
      <c r="E422" s="340"/>
      <c r="J422" s="241"/>
    </row>
    <row r="423" spans="1:15" s="391" customFormat="1" x14ac:dyDescent="0.25">
      <c r="A423" s="34"/>
      <c r="B423" s="424">
        <v>42583</v>
      </c>
      <c r="C423" s="34"/>
      <c r="D423" s="34"/>
      <c r="E423" s="443"/>
      <c r="F423" s="34"/>
      <c r="G423" s="34"/>
      <c r="H423" s="34"/>
      <c r="I423" s="34"/>
      <c r="J423" s="239"/>
      <c r="K423" s="34"/>
      <c r="L423" s="34"/>
      <c r="M423" s="34"/>
    </row>
    <row r="424" spans="1:15" s="391" customFormat="1" ht="78.75" x14ac:dyDescent="0.25">
      <c r="A424" s="291" t="s">
        <v>798</v>
      </c>
      <c r="B424" s="291" t="s">
        <v>0</v>
      </c>
      <c r="C424" s="291" t="s">
        <v>1020</v>
      </c>
      <c r="D424" s="291" t="s">
        <v>341</v>
      </c>
      <c r="E424" s="445" t="s">
        <v>345</v>
      </c>
      <c r="F424" s="291" t="s">
        <v>342</v>
      </c>
      <c r="G424" s="425" t="s">
        <v>348</v>
      </c>
      <c r="H424" s="413" t="s">
        <v>343</v>
      </c>
      <c r="I424" s="291" t="s">
        <v>272</v>
      </c>
      <c r="J424" s="470" t="s">
        <v>1061</v>
      </c>
      <c r="K424" s="291" t="s">
        <v>598</v>
      </c>
      <c r="L424" s="291" t="s">
        <v>599</v>
      </c>
      <c r="M424" s="291" t="s">
        <v>941</v>
      </c>
      <c r="N424" s="291" t="s">
        <v>1912</v>
      </c>
    </row>
    <row r="425" spans="1:15" s="391" customFormat="1" x14ac:dyDescent="0.25">
      <c r="A425" s="283">
        <v>1</v>
      </c>
      <c r="B425" s="283" t="s">
        <v>836</v>
      </c>
      <c r="C425" s="283">
        <v>15</v>
      </c>
      <c r="D425" s="283" t="s">
        <v>1057</v>
      </c>
      <c r="E425" s="434">
        <v>1.5</v>
      </c>
      <c r="F425" s="283">
        <v>985</v>
      </c>
      <c r="G425" s="283">
        <v>7823</v>
      </c>
      <c r="H425" s="283">
        <v>7938</v>
      </c>
      <c r="I425" s="390">
        <f>E425*F425</f>
        <v>1477.5</v>
      </c>
      <c r="J425" s="252">
        <v>12000</v>
      </c>
      <c r="K425" s="390">
        <v>0</v>
      </c>
      <c r="L425" s="390">
        <f>I425+J425+K425</f>
        <v>13477.5</v>
      </c>
      <c r="M425" s="283" t="s">
        <v>1058</v>
      </c>
      <c r="N425" s="476" t="s">
        <v>1710</v>
      </c>
    </row>
    <row r="426" spans="1:15" s="391" customFormat="1" ht="15" x14ac:dyDescent="0.25">
      <c r="A426" s="283">
        <v>2</v>
      </c>
      <c r="B426" s="283" t="s">
        <v>588</v>
      </c>
      <c r="C426" s="283">
        <v>20</v>
      </c>
      <c r="D426" s="283" t="s">
        <v>1057</v>
      </c>
      <c r="E426" s="434">
        <v>3</v>
      </c>
      <c r="F426" s="283">
        <v>1553</v>
      </c>
      <c r="G426" s="283">
        <v>7803</v>
      </c>
      <c r="H426" s="283">
        <v>7926</v>
      </c>
      <c r="I426" s="390">
        <f t="shared" ref="I426:I475" si="31">E426*F426</f>
        <v>4659</v>
      </c>
      <c r="J426" s="390">
        <v>64000</v>
      </c>
      <c r="K426" s="390">
        <v>0</v>
      </c>
      <c r="L426" s="390">
        <f t="shared" ref="L426:L475" si="32">I426+J426+K426</f>
        <v>68659</v>
      </c>
      <c r="M426" s="283" t="s">
        <v>40</v>
      </c>
      <c r="N426" s="476" t="s">
        <v>1711</v>
      </c>
    </row>
    <row r="427" spans="1:15" s="391" customFormat="1" x14ac:dyDescent="0.25">
      <c r="A427" s="283">
        <v>3</v>
      </c>
      <c r="B427" s="283" t="s">
        <v>1059</v>
      </c>
      <c r="C427" s="283">
        <v>20</v>
      </c>
      <c r="D427" s="283" t="s">
        <v>1057</v>
      </c>
      <c r="E427" s="434">
        <v>1</v>
      </c>
      <c r="F427" s="283">
        <v>1305</v>
      </c>
      <c r="G427" s="283">
        <v>7824</v>
      </c>
      <c r="H427" s="283">
        <v>7939</v>
      </c>
      <c r="I427" s="390">
        <f t="shared" si="31"/>
        <v>1305</v>
      </c>
      <c r="J427" s="252">
        <v>35800</v>
      </c>
      <c r="K427" s="390">
        <v>0</v>
      </c>
      <c r="L427" s="390">
        <f t="shared" si="32"/>
        <v>37105</v>
      </c>
      <c r="M427" s="283" t="s">
        <v>1058</v>
      </c>
      <c r="N427" s="476" t="s">
        <v>1712</v>
      </c>
    </row>
    <row r="428" spans="1:15" s="391" customFormat="1" ht="15" x14ac:dyDescent="0.25">
      <c r="A428" s="283">
        <v>4</v>
      </c>
      <c r="B428" s="283" t="s">
        <v>579</v>
      </c>
      <c r="C428" s="283">
        <v>20</v>
      </c>
      <c r="D428" s="283" t="s">
        <v>1057</v>
      </c>
      <c r="E428" s="434">
        <v>1</v>
      </c>
      <c r="F428" s="283">
        <v>1393</v>
      </c>
      <c r="G428" s="283">
        <v>7837</v>
      </c>
      <c r="H428" s="283">
        <v>7955</v>
      </c>
      <c r="I428" s="390">
        <f t="shared" si="31"/>
        <v>1393</v>
      </c>
      <c r="J428" s="390">
        <v>59600</v>
      </c>
      <c r="K428" s="390">
        <v>0</v>
      </c>
      <c r="L428" s="390">
        <f t="shared" si="32"/>
        <v>60993</v>
      </c>
      <c r="M428" s="283" t="s">
        <v>34</v>
      </c>
      <c r="N428" s="476" t="s">
        <v>1713</v>
      </c>
    </row>
    <row r="429" spans="1:15" s="391" customFormat="1" ht="15" x14ac:dyDescent="0.25">
      <c r="A429" s="283">
        <v>5</v>
      </c>
      <c r="B429" s="283" t="s">
        <v>582</v>
      </c>
      <c r="C429" s="283">
        <v>20</v>
      </c>
      <c r="D429" s="283" t="s">
        <v>1060</v>
      </c>
      <c r="E429" s="434">
        <v>0</v>
      </c>
      <c r="F429" s="283">
        <v>1573</v>
      </c>
      <c r="G429" s="390">
        <v>7804</v>
      </c>
      <c r="H429" s="283">
        <v>7929</v>
      </c>
      <c r="I429" s="390">
        <f t="shared" si="31"/>
        <v>0</v>
      </c>
      <c r="J429" s="390">
        <v>45500</v>
      </c>
      <c r="K429" s="390">
        <v>0</v>
      </c>
      <c r="L429" s="390">
        <f t="shared" si="32"/>
        <v>45500</v>
      </c>
      <c r="M429" s="283" t="s">
        <v>34</v>
      </c>
      <c r="N429" s="476" t="s">
        <v>1714</v>
      </c>
    </row>
    <row r="430" spans="1:15" s="391" customFormat="1" x14ac:dyDescent="0.25">
      <c r="A430" s="283">
        <v>6</v>
      </c>
      <c r="B430" s="283" t="s">
        <v>582</v>
      </c>
      <c r="C430" s="283">
        <v>20</v>
      </c>
      <c r="D430" s="283" t="s">
        <v>1060</v>
      </c>
      <c r="E430" s="434">
        <v>0</v>
      </c>
      <c r="F430" s="283">
        <v>1590</v>
      </c>
      <c r="G430" s="390">
        <v>7825</v>
      </c>
      <c r="H430" s="436">
        <v>7940</v>
      </c>
      <c r="I430" s="390">
        <f t="shared" si="31"/>
        <v>0</v>
      </c>
      <c r="J430" s="252">
        <v>47600</v>
      </c>
      <c r="K430" s="390">
        <v>0</v>
      </c>
      <c r="L430" s="390">
        <f t="shared" si="32"/>
        <v>47600</v>
      </c>
      <c r="M430" s="283" t="s">
        <v>1058</v>
      </c>
      <c r="N430" s="476" t="s">
        <v>1715</v>
      </c>
    </row>
    <row r="431" spans="1:15" s="391" customFormat="1" x14ac:dyDescent="0.25">
      <c r="A431" s="283">
        <v>7</v>
      </c>
      <c r="B431" s="283" t="s">
        <v>588</v>
      </c>
      <c r="C431" s="283">
        <v>20</v>
      </c>
      <c r="D431" s="283" t="s">
        <v>1060</v>
      </c>
      <c r="E431" s="434">
        <v>3</v>
      </c>
      <c r="F431" s="283">
        <v>1395</v>
      </c>
      <c r="G431" s="390">
        <v>7826</v>
      </c>
      <c r="H431" s="283">
        <v>7941</v>
      </c>
      <c r="I431" s="390">
        <f t="shared" si="31"/>
        <v>4185</v>
      </c>
      <c r="J431" s="252">
        <v>54800</v>
      </c>
      <c r="K431" s="390">
        <v>0</v>
      </c>
      <c r="L431" s="390">
        <f t="shared" si="32"/>
        <v>58985</v>
      </c>
      <c r="M431" s="283" t="s">
        <v>1058</v>
      </c>
      <c r="N431" s="476" t="s">
        <v>1716</v>
      </c>
    </row>
    <row r="432" spans="1:15" s="391" customFormat="1" x14ac:dyDescent="0.25">
      <c r="A432" s="283">
        <v>8</v>
      </c>
      <c r="B432" s="283" t="s">
        <v>593</v>
      </c>
      <c r="C432" s="283">
        <v>9</v>
      </c>
      <c r="D432" s="283" t="s">
        <v>1060</v>
      </c>
      <c r="E432" s="435">
        <v>2</v>
      </c>
      <c r="F432" s="283">
        <v>666</v>
      </c>
      <c r="G432" s="390">
        <v>7827</v>
      </c>
      <c r="H432" s="283">
        <v>7942</v>
      </c>
      <c r="I432" s="390">
        <f t="shared" si="31"/>
        <v>1332</v>
      </c>
      <c r="J432" s="252">
        <v>8550</v>
      </c>
      <c r="K432" s="390">
        <v>1400</v>
      </c>
      <c r="L432" s="390">
        <f t="shared" si="32"/>
        <v>11282</v>
      </c>
      <c r="M432" s="283" t="s">
        <v>1058</v>
      </c>
      <c r="N432" s="476" t="s">
        <v>1717</v>
      </c>
    </row>
    <row r="433" spans="1:14" x14ac:dyDescent="0.25">
      <c r="A433" s="283">
        <v>9</v>
      </c>
      <c r="B433" s="283" t="s">
        <v>822</v>
      </c>
      <c r="C433" s="283">
        <v>20</v>
      </c>
      <c r="D433" s="283" t="s">
        <v>1062</v>
      </c>
      <c r="E433" s="435">
        <v>1.75</v>
      </c>
      <c r="F433" s="283">
        <v>1682</v>
      </c>
      <c r="G433" s="390">
        <v>7828</v>
      </c>
      <c r="H433" s="283">
        <v>7943</v>
      </c>
      <c r="I433" s="390">
        <f t="shared" si="31"/>
        <v>2943.5</v>
      </c>
      <c r="J433" s="252">
        <v>33800</v>
      </c>
      <c r="K433" s="390">
        <v>0</v>
      </c>
      <c r="L433" s="390">
        <f t="shared" si="32"/>
        <v>36743.5</v>
      </c>
      <c r="M433" s="283" t="s">
        <v>1058</v>
      </c>
      <c r="N433" s="476" t="s">
        <v>1718</v>
      </c>
    </row>
    <row r="434" spans="1:14" ht="15" x14ac:dyDescent="0.25">
      <c r="A434" s="283">
        <v>10</v>
      </c>
      <c r="B434" s="283" t="s">
        <v>583</v>
      </c>
      <c r="C434" s="283">
        <v>21</v>
      </c>
      <c r="D434" s="283" t="s">
        <v>1062</v>
      </c>
      <c r="E434" s="435">
        <v>7.96</v>
      </c>
      <c r="F434" s="283">
        <v>1460</v>
      </c>
      <c r="G434" s="390">
        <v>7805</v>
      </c>
      <c r="H434" s="283">
        <v>7930</v>
      </c>
      <c r="I434" s="390">
        <f t="shared" si="31"/>
        <v>11621.6</v>
      </c>
      <c r="J434" s="390">
        <v>126000</v>
      </c>
      <c r="K434" s="390">
        <v>0</v>
      </c>
      <c r="L434" s="390">
        <f t="shared" si="32"/>
        <v>137621.6</v>
      </c>
      <c r="M434" s="283" t="s">
        <v>34</v>
      </c>
      <c r="N434" s="476" t="s">
        <v>1719</v>
      </c>
    </row>
    <row r="435" spans="1:14" ht="15" x14ac:dyDescent="0.25">
      <c r="A435" s="283">
        <v>11</v>
      </c>
      <c r="B435" s="283" t="s">
        <v>813</v>
      </c>
      <c r="C435" s="283">
        <v>20</v>
      </c>
      <c r="D435" s="283" t="s">
        <v>1062</v>
      </c>
      <c r="E435" s="435">
        <v>1</v>
      </c>
      <c r="F435" s="283">
        <v>1524</v>
      </c>
      <c r="G435" s="390">
        <v>7806</v>
      </c>
      <c r="H435" s="283">
        <v>7931</v>
      </c>
      <c r="I435" s="390">
        <f t="shared" si="31"/>
        <v>1524</v>
      </c>
      <c r="J435" s="390">
        <v>29400</v>
      </c>
      <c r="K435" s="390">
        <v>0</v>
      </c>
      <c r="L435" s="390">
        <f t="shared" si="32"/>
        <v>30924</v>
      </c>
      <c r="M435" s="283" t="s">
        <v>34</v>
      </c>
      <c r="N435" s="476" t="s">
        <v>1720</v>
      </c>
    </row>
    <row r="436" spans="1:14" x14ac:dyDescent="0.25">
      <c r="A436" s="283">
        <v>12</v>
      </c>
      <c r="B436" s="283" t="s">
        <v>813</v>
      </c>
      <c r="C436" s="283">
        <v>20</v>
      </c>
      <c r="D436" s="283" t="s">
        <v>1062</v>
      </c>
      <c r="E436" s="435">
        <v>1</v>
      </c>
      <c r="F436" s="283">
        <v>1436</v>
      </c>
      <c r="G436" s="390">
        <v>7829</v>
      </c>
      <c r="H436" s="283">
        <v>7944</v>
      </c>
      <c r="I436" s="390">
        <f t="shared" si="31"/>
        <v>1436</v>
      </c>
      <c r="J436" s="252">
        <v>29400</v>
      </c>
      <c r="K436" s="390">
        <v>0</v>
      </c>
      <c r="L436" s="390">
        <f t="shared" si="32"/>
        <v>30836</v>
      </c>
      <c r="M436" s="283" t="s">
        <v>1058</v>
      </c>
      <c r="N436" s="476" t="s">
        <v>1721</v>
      </c>
    </row>
    <row r="437" spans="1:14" x14ac:dyDescent="0.25">
      <c r="A437" s="283">
        <v>13</v>
      </c>
      <c r="B437" s="283" t="s">
        <v>589</v>
      </c>
      <c r="C437" s="283">
        <v>9</v>
      </c>
      <c r="D437" s="283" t="s">
        <v>1062</v>
      </c>
      <c r="E437" s="435">
        <v>0</v>
      </c>
      <c r="F437" s="283">
        <v>629</v>
      </c>
      <c r="G437" s="390">
        <v>7830</v>
      </c>
      <c r="H437" s="283">
        <v>7945</v>
      </c>
      <c r="I437" s="390">
        <f t="shared" si="31"/>
        <v>0</v>
      </c>
      <c r="J437" s="252">
        <v>8910</v>
      </c>
      <c r="K437" s="390">
        <v>0</v>
      </c>
      <c r="L437" s="390">
        <f t="shared" si="32"/>
        <v>8910</v>
      </c>
      <c r="M437" s="283" t="s">
        <v>1058</v>
      </c>
      <c r="N437" s="476" t="s">
        <v>1722</v>
      </c>
    </row>
    <row r="438" spans="1:14" x14ac:dyDescent="0.25">
      <c r="A438" s="283">
        <v>14</v>
      </c>
      <c r="B438" s="283" t="s">
        <v>584</v>
      </c>
      <c r="C438" s="283">
        <v>20</v>
      </c>
      <c r="D438" s="283" t="s">
        <v>1062</v>
      </c>
      <c r="E438" s="435">
        <v>2</v>
      </c>
      <c r="F438" s="283">
        <v>1335</v>
      </c>
      <c r="G438" s="390">
        <v>7831</v>
      </c>
      <c r="H438" s="283">
        <v>7946</v>
      </c>
      <c r="I438" s="390">
        <f t="shared" si="31"/>
        <v>2670</v>
      </c>
      <c r="J438" s="252">
        <v>18400</v>
      </c>
      <c r="K438" s="390">
        <v>0</v>
      </c>
      <c r="L438" s="390">
        <f t="shared" si="32"/>
        <v>21070</v>
      </c>
      <c r="M438" s="283" t="s">
        <v>1058</v>
      </c>
      <c r="N438" s="476" t="s">
        <v>1723</v>
      </c>
    </row>
    <row r="439" spans="1:14" x14ac:dyDescent="0.25">
      <c r="A439" s="283">
        <v>15</v>
      </c>
      <c r="B439" s="283" t="s">
        <v>582</v>
      </c>
      <c r="C439" s="283">
        <v>20</v>
      </c>
      <c r="D439" s="283" t="s">
        <v>1063</v>
      </c>
      <c r="E439" s="435">
        <v>0</v>
      </c>
      <c r="F439" s="283">
        <v>1777</v>
      </c>
      <c r="G439" s="390">
        <v>7832</v>
      </c>
      <c r="H439" s="283">
        <v>7947</v>
      </c>
      <c r="I439" s="390">
        <f t="shared" si="31"/>
        <v>0</v>
      </c>
      <c r="J439" s="252">
        <v>47600</v>
      </c>
      <c r="K439" s="390">
        <v>0</v>
      </c>
      <c r="L439" s="390">
        <f t="shared" si="32"/>
        <v>47600</v>
      </c>
      <c r="M439" s="283" t="s">
        <v>1058</v>
      </c>
      <c r="N439" s="476" t="s">
        <v>1724</v>
      </c>
    </row>
    <row r="440" spans="1:14" ht="15" x14ac:dyDescent="0.25">
      <c r="A440" s="283">
        <v>16</v>
      </c>
      <c r="B440" s="283" t="s">
        <v>583</v>
      </c>
      <c r="C440" s="283">
        <v>21</v>
      </c>
      <c r="D440" s="283" t="s">
        <v>1063</v>
      </c>
      <c r="E440" s="435">
        <v>7.96</v>
      </c>
      <c r="F440" s="283">
        <v>1456</v>
      </c>
      <c r="G440" s="390">
        <v>7807</v>
      </c>
      <c r="H440" s="283">
        <v>7932</v>
      </c>
      <c r="I440" s="390">
        <f t="shared" si="31"/>
        <v>11589.76</v>
      </c>
      <c r="J440" s="390">
        <v>126000</v>
      </c>
      <c r="K440" s="390">
        <v>0</v>
      </c>
      <c r="L440" s="390">
        <f t="shared" si="32"/>
        <v>137589.76000000001</v>
      </c>
      <c r="M440" s="283" t="s">
        <v>34</v>
      </c>
      <c r="N440" s="476" t="s">
        <v>1725</v>
      </c>
    </row>
    <row r="441" spans="1:14" x14ac:dyDescent="0.25">
      <c r="A441" s="283">
        <v>17</v>
      </c>
      <c r="B441" s="283" t="s">
        <v>836</v>
      </c>
      <c r="C441" s="283">
        <v>9</v>
      </c>
      <c r="D441" s="436" t="s">
        <v>1064</v>
      </c>
      <c r="E441" s="435">
        <v>1.5</v>
      </c>
      <c r="F441" s="283">
        <v>686</v>
      </c>
      <c r="G441" s="390">
        <v>7833</v>
      </c>
      <c r="H441" s="283">
        <v>7948</v>
      </c>
      <c r="I441" s="390">
        <f t="shared" si="31"/>
        <v>1029</v>
      </c>
      <c r="J441" s="252">
        <v>10000</v>
      </c>
      <c r="K441" s="390">
        <v>0</v>
      </c>
      <c r="L441" s="390">
        <f t="shared" si="32"/>
        <v>11029</v>
      </c>
      <c r="M441" s="283" t="s">
        <v>1058</v>
      </c>
      <c r="N441" s="476" t="s">
        <v>1726</v>
      </c>
    </row>
    <row r="442" spans="1:14" ht="15" x14ac:dyDescent="0.25">
      <c r="A442" s="283">
        <v>18</v>
      </c>
      <c r="B442" s="283" t="s">
        <v>590</v>
      </c>
      <c r="C442" s="283">
        <v>20</v>
      </c>
      <c r="D442" s="283" t="s">
        <v>1064</v>
      </c>
      <c r="E442" s="435">
        <v>4</v>
      </c>
      <c r="F442" s="283">
        <v>1435</v>
      </c>
      <c r="G442" s="390">
        <v>7808</v>
      </c>
      <c r="H442" s="283">
        <v>7934</v>
      </c>
      <c r="I442" s="390">
        <f t="shared" si="31"/>
        <v>5740</v>
      </c>
      <c r="J442" s="390">
        <v>69000</v>
      </c>
      <c r="K442" s="390">
        <v>0</v>
      </c>
      <c r="L442" s="390">
        <f t="shared" si="32"/>
        <v>74740</v>
      </c>
      <c r="M442" s="283" t="s">
        <v>34</v>
      </c>
      <c r="N442" s="476" t="s">
        <v>1727</v>
      </c>
    </row>
    <row r="443" spans="1:14" ht="15" x14ac:dyDescent="0.25">
      <c r="A443" s="283">
        <v>19</v>
      </c>
      <c r="B443" s="283" t="s">
        <v>581</v>
      </c>
      <c r="C443" s="283">
        <v>20</v>
      </c>
      <c r="D443" s="283" t="s">
        <v>1064</v>
      </c>
      <c r="E443" s="435">
        <v>1.5</v>
      </c>
      <c r="F443" s="283">
        <v>1573</v>
      </c>
      <c r="G443" s="390">
        <v>7821</v>
      </c>
      <c r="H443" s="283">
        <v>7935</v>
      </c>
      <c r="I443" s="390">
        <f t="shared" si="31"/>
        <v>2359.5</v>
      </c>
      <c r="J443" s="390">
        <v>94000</v>
      </c>
      <c r="K443" s="390">
        <v>0</v>
      </c>
      <c r="L443" s="390">
        <f t="shared" si="32"/>
        <v>96359.5</v>
      </c>
      <c r="M443" s="283" t="s">
        <v>933</v>
      </c>
      <c r="N443" s="476" t="s">
        <v>1728</v>
      </c>
    </row>
    <row r="444" spans="1:14" x14ac:dyDescent="0.25">
      <c r="A444" s="283">
        <v>20</v>
      </c>
      <c r="B444" s="283" t="s">
        <v>587</v>
      </c>
      <c r="C444" s="283">
        <v>20</v>
      </c>
      <c r="D444" s="283" t="s">
        <v>1064</v>
      </c>
      <c r="E444" s="435">
        <v>2</v>
      </c>
      <c r="F444" s="283">
        <v>1345</v>
      </c>
      <c r="G444" s="390">
        <v>7834</v>
      </c>
      <c r="H444" s="283">
        <v>7949</v>
      </c>
      <c r="I444" s="390">
        <f t="shared" si="31"/>
        <v>2690</v>
      </c>
      <c r="J444" s="252">
        <v>19900</v>
      </c>
      <c r="K444" s="390">
        <v>0</v>
      </c>
      <c r="L444" s="390">
        <f t="shared" si="32"/>
        <v>22590</v>
      </c>
      <c r="M444" s="283" t="s">
        <v>1058</v>
      </c>
      <c r="N444" s="476" t="s">
        <v>1729</v>
      </c>
    </row>
    <row r="445" spans="1:14" ht="15" x14ac:dyDescent="0.25">
      <c r="A445" s="283">
        <v>21</v>
      </c>
      <c r="B445" s="283" t="s">
        <v>851</v>
      </c>
      <c r="C445" s="283">
        <v>21</v>
      </c>
      <c r="D445" s="283" t="s">
        <v>1064</v>
      </c>
      <c r="E445" s="435">
        <v>4</v>
      </c>
      <c r="F445" s="283">
        <v>1506</v>
      </c>
      <c r="G445" s="390">
        <v>7809</v>
      </c>
      <c r="H445" s="283">
        <v>7936</v>
      </c>
      <c r="I445" s="390">
        <f t="shared" si="31"/>
        <v>6024</v>
      </c>
      <c r="J445" s="390">
        <v>95025</v>
      </c>
      <c r="K445" s="390">
        <v>0</v>
      </c>
      <c r="L445" s="390">
        <f t="shared" si="32"/>
        <v>101049</v>
      </c>
      <c r="M445" s="283" t="s">
        <v>34</v>
      </c>
      <c r="N445" s="476" t="s">
        <v>1730</v>
      </c>
    </row>
    <row r="446" spans="1:14" x14ac:dyDescent="0.25">
      <c r="A446" s="283">
        <v>22</v>
      </c>
      <c r="B446" s="283" t="s">
        <v>585</v>
      </c>
      <c r="C446" s="283">
        <v>20</v>
      </c>
      <c r="D446" s="283" t="s">
        <v>1065</v>
      </c>
      <c r="E446" s="417">
        <v>3</v>
      </c>
      <c r="F446" s="283">
        <v>1629</v>
      </c>
      <c r="G446" s="390">
        <v>7835</v>
      </c>
      <c r="H446" s="283">
        <v>7950</v>
      </c>
      <c r="I446" s="398">
        <f t="shared" si="31"/>
        <v>4887</v>
      </c>
      <c r="J446" s="252">
        <v>65500</v>
      </c>
      <c r="K446" s="398">
        <v>3000</v>
      </c>
      <c r="L446" s="390">
        <f t="shared" si="32"/>
        <v>73387</v>
      </c>
      <c r="M446" s="283" t="s">
        <v>1058</v>
      </c>
      <c r="N446" s="476" t="s">
        <v>1731</v>
      </c>
    </row>
    <row r="447" spans="1:14" ht="15" x14ac:dyDescent="0.25">
      <c r="A447" s="283">
        <v>23</v>
      </c>
      <c r="B447" s="283" t="s">
        <v>833</v>
      </c>
      <c r="C447" s="283">
        <v>20</v>
      </c>
      <c r="D447" s="283" t="s">
        <v>1065</v>
      </c>
      <c r="E447" s="417">
        <v>1.7</v>
      </c>
      <c r="F447" s="283">
        <v>1462</v>
      </c>
      <c r="G447" s="390">
        <v>7820</v>
      </c>
      <c r="H447" s="283">
        <v>7933</v>
      </c>
      <c r="I447" s="398">
        <f t="shared" si="31"/>
        <v>2485.4</v>
      </c>
      <c r="J447" s="390">
        <v>56900</v>
      </c>
      <c r="K447" s="390">
        <v>0</v>
      </c>
      <c r="L447" s="390">
        <f t="shared" si="32"/>
        <v>59385.4</v>
      </c>
      <c r="M447" s="283" t="s">
        <v>34</v>
      </c>
      <c r="N447" s="476" t="s">
        <v>1732</v>
      </c>
    </row>
    <row r="448" spans="1:14" ht="15" x14ac:dyDescent="0.25">
      <c r="A448" s="283">
        <v>24</v>
      </c>
      <c r="B448" s="283" t="s">
        <v>581</v>
      </c>
      <c r="C448" s="283">
        <v>20</v>
      </c>
      <c r="D448" s="283" t="s">
        <v>1065</v>
      </c>
      <c r="E448" s="417">
        <v>1.5</v>
      </c>
      <c r="F448" s="283">
        <v>1357</v>
      </c>
      <c r="G448" s="390">
        <v>7822</v>
      </c>
      <c r="H448" s="283">
        <v>7937</v>
      </c>
      <c r="I448" s="398">
        <f t="shared" si="31"/>
        <v>2035.5</v>
      </c>
      <c r="J448" s="390">
        <v>92000</v>
      </c>
      <c r="K448" s="390">
        <v>0</v>
      </c>
      <c r="L448" s="390">
        <f t="shared" si="32"/>
        <v>94035.5</v>
      </c>
      <c r="M448" s="283" t="s">
        <v>591</v>
      </c>
      <c r="N448" s="476" t="s">
        <v>1733</v>
      </c>
    </row>
    <row r="449" spans="1:14" x14ac:dyDescent="0.25">
      <c r="A449" s="283">
        <v>25</v>
      </c>
      <c r="B449" s="429" t="s">
        <v>991</v>
      </c>
      <c r="C449" s="429">
        <v>20</v>
      </c>
      <c r="D449" s="429" t="s">
        <v>1066</v>
      </c>
      <c r="E449" s="437">
        <v>4</v>
      </c>
      <c r="F449" s="429">
        <v>1534</v>
      </c>
      <c r="G449" s="402">
        <v>7836</v>
      </c>
      <c r="H449" s="429">
        <v>7951</v>
      </c>
      <c r="I449" s="410">
        <f t="shared" si="31"/>
        <v>6136</v>
      </c>
      <c r="J449" s="469">
        <v>69000</v>
      </c>
      <c r="K449" s="402">
        <v>0</v>
      </c>
      <c r="L449" s="402">
        <f t="shared" si="32"/>
        <v>75136</v>
      </c>
      <c r="M449" s="283" t="s">
        <v>1058</v>
      </c>
      <c r="N449" s="476" t="s">
        <v>1734</v>
      </c>
    </row>
    <row r="450" spans="1:14" ht="15" x14ac:dyDescent="0.25">
      <c r="A450" s="283">
        <v>26</v>
      </c>
      <c r="B450" s="283" t="s">
        <v>581</v>
      </c>
      <c r="C450" s="429">
        <v>20</v>
      </c>
      <c r="D450" s="283" t="s">
        <v>1081</v>
      </c>
      <c r="E450" s="435">
        <v>1.5</v>
      </c>
      <c r="F450" s="283">
        <v>1360</v>
      </c>
      <c r="G450" s="390">
        <v>7838</v>
      </c>
      <c r="H450" s="283">
        <v>7952</v>
      </c>
      <c r="I450" s="390">
        <f t="shared" si="31"/>
        <v>2040</v>
      </c>
      <c r="J450" s="390">
        <v>92000</v>
      </c>
      <c r="K450" s="402">
        <v>0</v>
      </c>
      <c r="L450" s="402">
        <f t="shared" si="32"/>
        <v>94040</v>
      </c>
      <c r="M450" s="283" t="s">
        <v>933</v>
      </c>
      <c r="N450" s="476" t="s">
        <v>1735</v>
      </c>
    </row>
    <row r="451" spans="1:14" ht="15" x14ac:dyDescent="0.25">
      <c r="A451" s="283">
        <v>27</v>
      </c>
      <c r="B451" s="283" t="s">
        <v>581</v>
      </c>
      <c r="C451" s="429">
        <v>20</v>
      </c>
      <c r="D451" s="283" t="s">
        <v>1081</v>
      </c>
      <c r="E451" s="435">
        <v>1.5</v>
      </c>
      <c r="F451" s="283">
        <v>1714</v>
      </c>
      <c r="G451" s="398">
        <v>7839</v>
      </c>
      <c r="H451" s="283">
        <v>7953</v>
      </c>
      <c r="I451" s="390">
        <f t="shared" si="31"/>
        <v>2571</v>
      </c>
      <c r="J451" s="390">
        <v>92000</v>
      </c>
      <c r="K451" s="402">
        <v>0</v>
      </c>
      <c r="L451" s="402">
        <f t="shared" si="32"/>
        <v>94571</v>
      </c>
      <c r="M451" s="283" t="s">
        <v>933</v>
      </c>
      <c r="N451" s="476" t="s">
        <v>1736</v>
      </c>
    </row>
    <row r="452" spans="1:14" ht="15" x14ac:dyDescent="0.25">
      <c r="A452" s="283">
        <v>28</v>
      </c>
      <c r="B452" s="283" t="s">
        <v>588</v>
      </c>
      <c r="C452" s="283">
        <v>20</v>
      </c>
      <c r="D452" s="283" t="s">
        <v>1081</v>
      </c>
      <c r="E452" s="435">
        <v>3</v>
      </c>
      <c r="F452" s="438">
        <v>1433</v>
      </c>
      <c r="G452" s="390">
        <v>7840</v>
      </c>
      <c r="H452" s="283">
        <v>7954</v>
      </c>
      <c r="I452" s="390">
        <f t="shared" si="31"/>
        <v>4299</v>
      </c>
      <c r="J452" s="390">
        <v>54800</v>
      </c>
      <c r="K452" s="390">
        <v>0</v>
      </c>
      <c r="L452" s="390">
        <f t="shared" si="32"/>
        <v>59099</v>
      </c>
      <c r="M452" s="283" t="s">
        <v>34</v>
      </c>
      <c r="N452" s="476" t="s">
        <v>1737</v>
      </c>
    </row>
    <row r="453" spans="1:14" x14ac:dyDescent="0.25">
      <c r="A453" s="283">
        <v>29</v>
      </c>
      <c r="B453" s="283" t="s">
        <v>593</v>
      </c>
      <c r="C453" s="283">
        <v>9</v>
      </c>
      <c r="D453" s="283" t="s">
        <v>1087</v>
      </c>
      <c r="E453" s="435">
        <v>2</v>
      </c>
      <c r="F453" s="283">
        <v>643</v>
      </c>
      <c r="G453" s="390">
        <v>7812</v>
      </c>
      <c r="H453" s="283">
        <v>7956</v>
      </c>
      <c r="I453" s="390">
        <f t="shared" si="31"/>
        <v>1286</v>
      </c>
      <c r="J453" s="252">
        <v>8550</v>
      </c>
      <c r="K453" s="390">
        <v>1400</v>
      </c>
      <c r="L453" s="390">
        <f t="shared" si="32"/>
        <v>11236</v>
      </c>
      <c r="M453" s="283" t="s">
        <v>1058</v>
      </c>
      <c r="N453" s="476" t="s">
        <v>1738</v>
      </c>
    </row>
    <row r="454" spans="1:14" x14ac:dyDescent="0.25">
      <c r="A454" s="283">
        <v>30</v>
      </c>
      <c r="B454" s="283" t="s">
        <v>833</v>
      </c>
      <c r="C454" s="283">
        <v>20</v>
      </c>
      <c r="D454" s="283" t="s">
        <v>1087</v>
      </c>
      <c r="E454" s="435">
        <v>1.7</v>
      </c>
      <c r="F454" s="283">
        <v>1430</v>
      </c>
      <c r="G454" s="390">
        <v>7814</v>
      </c>
      <c r="H454" s="283">
        <v>7957</v>
      </c>
      <c r="I454" s="390">
        <f t="shared" si="31"/>
        <v>2431</v>
      </c>
      <c r="J454" s="252">
        <v>56900</v>
      </c>
      <c r="K454" s="390">
        <v>0</v>
      </c>
      <c r="L454" s="390">
        <f t="shared" si="32"/>
        <v>59331</v>
      </c>
      <c r="M454" s="283" t="s">
        <v>1058</v>
      </c>
      <c r="N454" s="476" t="s">
        <v>1739</v>
      </c>
    </row>
    <row r="455" spans="1:14" x14ac:dyDescent="0.25">
      <c r="A455" s="283">
        <v>31</v>
      </c>
      <c r="B455" s="283" t="s">
        <v>821</v>
      </c>
      <c r="C455" s="283">
        <v>20</v>
      </c>
      <c r="D455" s="283" t="s">
        <v>1087</v>
      </c>
      <c r="E455" s="435">
        <v>2</v>
      </c>
      <c r="F455" s="283">
        <v>1480</v>
      </c>
      <c r="G455" s="390">
        <v>7813</v>
      </c>
      <c r="H455" s="283">
        <v>7958</v>
      </c>
      <c r="I455" s="390">
        <f t="shared" si="31"/>
        <v>2960</v>
      </c>
      <c r="J455" s="252">
        <v>46200</v>
      </c>
      <c r="K455" s="390">
        <v>0</v>
      </c>
      <c r="L455" s="390">
        <f t="shared" si="32"/>
        <v>49160</v>
      </c>
      <c r="M455" s="283" t="s">
        <v>1058</v>
      </c>
      <c r="N455" s="476" t="s">
        <v>1740</v>
      </c>
    </row>
    <row r="456" spans="1:14" ht="15" x14ac:dyDescent="0.25">
      <c r="A456" s="283">
        <v>32</v>
      </c>
      <c r="B456" s="283" t="s">
        <v>582</v>
      </c>
      <c r="C456" s="283">
        <v>20</v>
      </c>
      <c r="D456" s="283" t="s">
        <v>1087</v>
      </c>
      <c r="E456" s="435">
        <v>0</v>
      </c>
      <c r="F456" s="283">
        <v>1465</v>
      </c>
      <c r="G456" s="390">
        <v>7815</v>
      </c>
      <c r="H456" s="283">
        <v>7959</v>
      </c>
      <c r="I456" s="390">
        <f t="shared" si="31"/>
        <v>0</v>
      </c>
      <c r="J456" s="390">
        <v>45500</v>
      </c>
      <c r="K456" s="390">
        <v>0</v>
      </c>
      <c r="L456" s="390">
        <f t="shared" si="32"/>
        <v>45500</v>
      </c>
      <c r="M456" s="283" t="s">
        <v>34</v>
      </c>
      <c r="N456" s="476" t="s">
        <v>1741</v>
      </c>
    </row>
    <row r="457" spans="1:14" ht="18" customHeight="1" x14ac:dyDescent="0.25">
      <c r="A457" s="283">
        <v>33</v>
      </c>
      <c r="B457" s="283" t="s">
        <v>579</v>
      </c>
      <c r="C457" s="283">
        <v>20</v>
      </c>
      <c r="D457" s="283" t="s">
        <v>1087</v>
      </c>
      <c r="E457" s="435">
        <v>1</v>
      </c>
      <c r="F457" s="283">
        <v>1369</v>
      </c>
      <c r="G457" s="390">
        <v>7816</v>
      </c>
      <c r="H457" s="283">
        <v>7970</v>
      </c>
      <c r="I457" s="390">
        <f t="shared" si="31"/>
        <v>1369</v>
      </c>
      <c r="J457" s="390">
        <v>59600</v>
      </c>
      <c r="K457" s="390">
        <v>0</v>
      </c>
      <c r="L457" s="390">
        <f t="shared" si="32"/>
        <v>60969</v>
      </c>
      <c r="M457" s="283" t="s">
        <v>34</v>
      </c>
      <c r="N457" s="476" t="s">
        <v>1742</v>
      </c>
    </row>
    <row r="458" spans="1:14" ht="15" x14ac:dyDescent="0.25">
      <c r="A458" s="283">
        <v>34</v>
      </c>
      <c r="B458" s="283" t="s">
        <v>583</v>
      </c>
      <c r="C458" s="283">
        <v>21</v>
      </c>
      <c r="D458" s="283" t="s">
        <v>1089</v>
      </c>
      <c r="E458" s="435">
        <v>7.96</v>
      </c>
      <c r="F458" s="283">
        <v>1393</v>
      </c>
      <c r="G458" s="390">
        <v>7817</v>
      </c>
      <c r="H458" s="283">
        <v>7971</v>
      </c>
      <c r="I458" s="390">
        <f t="shared" si="31"/>
        <v>11088.28</v>
      </c>
      <c r="J458" s="390">
        <v>126000</v>
      </c>
      <c r="K458" s="390">
        <v>0</v>
      </c>
      <c r="L458" s="390">
        <f t="shared" si="32"/>
        <v>137088.28</v>
      </c>
      <c r="M458" s="283" t="s">
        <v>34</v>
      </c>
      <c r="N458" s="476" t="s">
        <v>1743</v>
      </c>
    </row>
    <row r="459" spans="1:14" x14ac:dyDescent="0.25">
      <c r="A459" s="283">
        <v>35</v>
      </c>
      <c r="B459" s="283" t="s">
        <v>588</v>
      </c>
      <c r="C459" s="283">
        <v>20</v>
      </c>
      <c r="D459" s="283" t="s">
        <v>1089</v>
      </c>
      <c r="E459" s="435">
        <v>3</v>
      </c>
      <c r="F459" s="283">
        <v>1355</v>
      </c>
      <c r="G459" s="390">
        <v>7818</v>
      </c>
      <c r="H459" s="283">
        <v>7972</v>
      </c>
      <c r="I459" s="390">
        <f t="shared" si="31"/>
        <v>4065</v>
      </c>
      <c r="J459" s="252">
        <v>54800</v>
      </c>
      <c r="K459" s="390">
        <v>0</v>
      </c>
      <c r="L459" s="390">
        <f t="shared" si="32"/>
        <v>58865</v>
      </c>
      <c r="M459" s="283" t="s">
        <v>1058</v>
      </c>
      <c r="N459" s="476" t="s">
        <v>1744</v>
      </c>
    </row>
    <row r="460" spans="1:14" ht="15" x14ac:dyDescent="0.25">
      <c r="A460" s="283">
        <v>36</v>
      </c>
      <c r="B460" s="283" t="s">
        <v>579</v>
      </c>
      <c r="C460" s="283">
        <v>20</v>
      </c>
      <c r="D460" s="283" t="s">
        <v>1089</v>
      </c>
      <c r="E460" s="435">
        <v>1</v>
      </c>
      <c r="F460" s="283">
        <v>1614</v>
      </c>
      <c r="G460" s="390">
        <v>7819</v>
      </c>
      <c r="H460" s="283">
        <v>7973</v>
      </c>
      <c r="I460" s="390">
        <f t="shared" si="31"/>
        <v>1614</v>
      </c>
      <c r="J460" s="390">
        <v>59600</v>
      </c>
      <c r="K460" s="390">
        <v>0</v>
      </c>
      <c r="L460" s="390">
        <f t="shared" si="32"/>
        <v>61214</v>
      </c>
      <c r="M460" s="283" t="s">
        <v>34</v>
      </c>
      <c r="N460" s="476" t="s">
        <v>1745</v>
      </c>
    </row>
    <row r="461" spans="1:14" x14ac:dyDescent="0.25">
      <c r="A461" s="283">
        <v>37</v>
      </c>
      <c r="B461" s="283" t="s">
        <v>592</v>
      </c>
      <c r="C461" s="283">
        <v>20</v>
      </c>
      <c r="D461" s="283" t="s">
        <v>1089</v>
      </c>
      <c r="E461" s="435">
        <v>1</v>
      </c>
      <c r="F461" s="283">
        <v>1349</v>
      </c>
      <c r="G461" s="390">
        <v>7850</v>
      </c>
      <c r="H461" s="283">
        <v>7974</v>
      </c>
      <c r="I461" s="390">
        <f t="shared" si="31"/>
        <v>1349</v>
      </c>
      <c r="J461" s="252">
        <v>35800</v>
      </c>
      <c r="K461" s="390">
        <v>0</v>
      </c>
      <c r="L461" s="390">
        <f t="shared" si="32"/>
        <v>37149</v>
      </c>
      <c r="M461" s="283" t="s">
        <v>1058</v>
      </c>
      <c r="N461" s="476" t="s">
        <v>1746</v>
      </c>
    </row>
    <row r="462" spans="1:14" x14ac:dyDescent="0.25">
      <c r="A462" s="283">
        <v>38</v>
      </c>
      <c r="B462" s="283" t="s">
        <v>589</v>
      </c>
      <c r="C462" s="283">
        <v>9</v>
      </c>
      <c r="D462" s="283" t="s">
        <v>1089</v>
      </c>
      <c r="E462" s="435">
        <v>0</v>
      </c>
      <c r="F462" s="283">
        <v>589</v>
      </c>
      <c r="G462" s="390">
        <v>7851</v>
      </c>
      <c r="H462" s="283">
        <v>7975</v>
      </c>
      <c r="I462" s="390">
        <f t="shared" si="31"/>
        <v>0</v>
      </c>
      <c r="J462" s="252">
        <v>8910</v>
      </c>
      <c r="K462" s="390">
        <v>0</v>
      </c>
      <c r="L462" s="390">
        <f t="shared" si="32"/>
        <v>8910</v>
      </c>
      <c r="M462" s="283" t="s">
        <v>1058</v>
      </c>
      <c r="N462" s="476" t="s">
        <v>1747</v>
      </c>
    </row>
    <row r="463" spans="1:14" ht="15" x14ac:dyDescent="0.25">
      <c r="A463" s="283">
        <v>39</v>
      </c>
      <c r="B463" s="283" t="s">
        <v>813</v>
      </c>
      <c r="C463" s="283">
        <v>20</v>
      </c>
      <c r="D463" s="283" t="s">
        <v>1090</v>
      </c>
      <c r="E463" s="417">
        <v>1</v>
      </c>
      <c r="F463" s="283">
        <v>1317</v>
      </c>
      <c r="G463" s="398">
        <v>7852</v>
      </c>
      <c r="H463" s="283">
        <v>7976</v>
      </c>
      <c r="I463" s="398">
        <f t="shared" si="31"/>
        <v>1317</v>
      </c>
      <c r="J463" s="398">
        <v>29400</v>
      </c>
      <c r="K463" s="390">
        <v>0</v>
      </c>
      <c r="L463" s="390">
        <f t="shared" si="32"/>
        <v>30717</v>
      </c>
      <c r="M463" s="283" t="s">
        <v>34</v>
      </c>
      <c r="N463" s="476" t="s">
        <v>1748</v>
      </c>
    </row>
    <row r="464" spans="1:14" ht="15" x14ac:dyDescent="0.25">
      <c r="A464" s="283">
        <v>40</v>
      </c>
      <c r="B464" s="283" t="s">
        <v>822</v>
      </c>
      <c r="C464" s="283">
        <v>20</v>
      </c>
      <c r="D464" s="283" t="s">
        <v>1090</v>
      </c>
      <c r="E464" s="417">
        <v>1.75</v>
      </c>
      <c r="F464" s="283">
        <v>1206</v>
      </c>
      <c r="G464" s="398">
        <v>7853</v>
      </c>
      <c r="H464" s="283">
        <v>7977</v>
      </c>
      <c r="I464" s="398">
        <f t="shared" si="31"/>
        <v>2110.5</v>
      </c>
      <c r="J464" s="398">
        <v>33600</v>
      </c>
      <c r="K464" s="390">
        <v>0</v>
      </c>
      <c r="L464" s="390">
        <f t="shared" si="32"/>
        <v>35710.5</v>
      </c>
      <c r="M464" s="283" t="s">
        <v>34</v>
      </c>
      <c r="N464" s="476" t="s">
        <v>1749</v>
      </c>
    </row>
    <row r="465" spans="1:14" ht="15" x14ac:dyDescent="0.25">
      <c r="A465" s="283">
        <v>41</v>
      </c>
      <c r="B465" s="283" t="s">
        <v>583</v>
      </c>
      <c r="C465" s="283">
        <v>21</v>
      </c>
      <c r="D465" s="283" t="s">
        <v>1090</v>
      </c>
      <c r="E465" s="417">
        <v>7.96</v>
      </c>
      <c r="F465" s="283">
        <v>1453</v>
      </c>
      <c r="G465" s="398">
        <v>7854</v>
      </c>
      <c r="H465" s="283">
        <v>7978</v>
      </c>
      <c r="I465" s="398">
        <f t="shared" si="31"/>
        <v>11565.88</v>
      </c>
      <c r="J465" s="398">
        <v>126000</v>
      </c>
      <c r="K465" s="390">
        <v>0</v>
      </c>
      <c r="L465" s="390">
        <f t="shared" si="32"/>
        <v>137565.88</v>
      </c>
      <c r="M465" s="283" t="s">
        <v>34</v>
      </c>
      <c r="N465" s="476" t="s">
        <v>1750</v>
      </c>
    </row>
    <row r="466" spans="1:14" ht="15" x14ac:dyDescent="0.25">
      <c r="A466" s="283">
        <v>42</v>
      </c>
      <c r="B466" s="283" t="s">
        <v>581</v>
      </c>
      <c r="C466" s="283">
        <v>20</v>
      </c>
      <c r="D466" s="283" t="s">
        <v>1090</v>
      </c>
      <c r="E466" s="417">
        <v>1.5</v>
      </c>
      <c r="F466" s="283">
        <v>1325</v>
      </c>
      <c r="G466" s="398">
        <v>7855</v>
      </c>
      <c r="H466" s="283">
        <v>7979</v>
      </c>
      <c r="I466" s="398">
        <f t="shared" si="31"/>
        <v>1987.5</v>
      </c>
      <c r="J466" s="398">
        <v>92000</v>
      </c>
      <c r="K466" s="390">
        <v>0</v>
      </c>
      <c r="L466" s="390">
        <f t="shared" si="32"/>
        <v>93987.5</v>
      </c>
      <c r="M466" s="283" t="s">
        <v>901</v>
      </c>
      <c r="N466" s="476" t="s">
        <v>1751</v>
      </c>
    </row>
    <row r="467" spans="1:14" x14ac:dyDescent="0.25">
      <c r="A467" s="283">
        <v>43</v>
      </c>
      <c r="B467" s="283" t="s">
        <v>592</v>
      </c>
      <c r="C467" s="283">
        <v>20</v>
      </c>
      <c r="D467" s="283" t="s">
        <v>1091</v>
      </c>
      <c r="E467" s="417">
        <v>1</v>
      </c>
      <c r="F467" s="283">
        <v>1506</v>
      </c>
      <c r="G467" s="398">
        <v>7856</v>
      </c>
      <c r="H467" s="283">
        <v>7980</v>
      </c>
      <c r="I467" s="398">
        <f t="shared" si="31"/>
        <v>1506</v>
      </c>
      <c r="J467" s="254">
        <v>35800</v>
      </c>
      <c r="K467" s="390">
        <v>0</v>
      </c>
      <c r="L467" s="390">
        <f t="shared" si="32"/>
        <v>37306</v>
      </c>
      <c r="M467" s="283" t="s">
        <v>1058</v>
      </c>
      <c r="N467" s="476" t="s">
        <v>1752</v>
      </c>
    </row>
    <row r="468" spans="1:14" x14ac:dyDescent="0.25">
      <c r="A468" s="283">
        <v>44</v>
      </c>
      <c r="B468" s="283" t="s">
        <v>587</v>
      </c>
      <c r="C468" s="283">
        <v>20</v>
      </c>
      <c r="D468" s="283" t="s">
        <v>1091</v>
      </c>
      <c r="E468" s="417">
        <v>2</v>
      </c>
      <c r="F468" s="283">
        <v>1267</v>
      </c>
      <c r="G468" s="398">
        <v>7857</v>
      </c>
      <c r="H468" s="283">
        <v>7981</v>
      </c>
      <c r="I468" s="398">
        <f t="shared" si="31"/>
        <v>2534</v>
      </c>
      <c r="J468" s="254">
        <v>19900</v>
      </c>
      <c r="K468" s="390">
        <v>0</v>
      </c>
      <c r="L468" s="390">
        <f t="shared" si="32"/>
        <v>22434</v>
      </c>
      <c r="M468" s="283" t="s">
        <v>1058</v>
      </c>
      <c r="N468" s="476" t="s">
        <v>1753</v>
      </c>
    </row>
    <row r="469" spans="1:14" ht="15" x14ac:dyDescent="0.25">
      <c r="A469" s="283">
        <v>45</v>
      </c>
      <c r="B469" s="283" t="s">
        <v>590</v>
      </c>
      <c r="C469" s="283">
        <v>20</v>
      </c>
      <c r="D469" s="283" t="s">
        <v>1091</v>
      </c>
      <c r="E469" s="417">
        <v>4</v>
      </c>
      <c r="F469" s="283">
        <v>1461</v>
      </c>
      <c r="G469" s="398">
        <v>7858</v>
      </c>
      <c r="H469" s="283">
        <v>7982</v>
      </c>
      <c r="I469" s="398">
        <f t="shared" si="31"/>
        <v>5844</v>
      </c>
      <c r="J469" s="398">
        <v>69000</v>
      </c>
      <c r="K469" s="390">
        <v>0</v>
      </c>
      <c r="L469" s="390">
        <f t="shared" si="32"/>
        <v>74844</v>
      </c>
      <c r="M469" s="283" t="s">
        <v>34</v>
      </c>
      <c r="N469" s="476" t="s">
        <v>1754</v>
      </c>
    </row>
    <row r="470" spans="1:14" ht="15" x14ac:dyDescent="0.25">
      <c r="A470" s="283">
        <v>46</v>
      </c>
      <c r="B470" s="283" t="s">
        <v>833</v>
      </c>
      <c r="C470" s="283">
        <v>20</v>
      </c>
      <c r="D470" s="283" t="s">
        <v>1091</v>
      </c>
      <c r="E470" s="417">
        <v>1.7</v>
      </c>
      <c r="F470" s="283">
        <v>1358</v>
      </c>
      <c r="G470" s="398">
        <v>7859</v>
      </c>
      <c r="H470" s="283">
        <v>7983</v>
      </c>
      <c r="I470" s="398">
        <f t="shared" si="31"/>
        <v>2308.6</v>
      </c>
      <c r="J470" s="398">
        <v>56900</v>
      </c>
      <c r="K470" s="390">
        <v>0</v>
      </c>
      <c r="L470" s="390">
        <f t="shared" si="32"/>
        <v>59208.6</v>
      </c>
      <c r="M470" s="283" t="s">
        <v>34</v>
      </c>
      <c r="N470" s="476" t="s">
        <v>1755</v>
      </c>
    </row>
    <row r="471" spans="1:14" x14ac:dyDescent="0.25">
      <c r="A471" s="283">
        <v>47</v>
      </c>
      <c r="B471" s="283" t="s">
        <v>849</v>
      </c>
      <c r="C471" s="283">
        <v>15</v>
      </c>
      <c r="D471" s="283" t="s">
        <v>1091</v>
      </c>
      <c r="E471" s="417">
        <v>1</v>
      </c>
      <c r="F471" s="283">
        <v>1084</v>
      </c>
      <c r="G471" s="398">
        <v>7860</v>
      </c>
      <c r="H471" s="283">
        <v>7984</v>
      </c>
      <c r="I471" s="398">
        <f t="shared" si="31"/>
        <v>1084</v>
      </c>
      <c r="J471" s="254">
        <v>66000</v>
      </c>
      <c r="K471" s="390">
        <v>0</v>
      </c>
      <c r="L471" s="390">
        <f t="shared" si="32"/>
        <v>67084</v>
      </c>
      <c r="M471" s="283" t="s">
        <v>1058</v>
      </c>
      <c r="N471" s="476" t="s">
        <v>1756</v>
      </c>
    </row>
    <row r="472" spans="1:14" ht="15" x14ac:dyDescent="0.25">
      <c r="A472" s="283">
        <v>48</v>
      </c>
      <c r="B472" s="283" t="s">
        <v>588</v>
      </c>
      <c r="C472" s="283">
        <v>20</v>
      </c>
      <c r="D472" s="283" t="s">
        <v>1096</v>
      </c>
      <c r="E472" s="417">
        <v>3</v>
      </c>
      <c r="F472" s="283">
        <v>1360</v>
      </c>
      <c r="G472" s="398">
        <v>7841</v>
      </c>
      <c r="H472" s="283">
        <v>7985</v>
      </c>
      <c r="I472" s="398">
        <f t="shared" si="31"/>
        <v>4080</v>
      </c>
      <c r="J472" s="390">
        <v>54800</v>
      </c>
      <c r="K472" s="390">
        <v>0</v>
      </c>
      <c r="L472" s="390">
        <f t="shared" si="32"/>
        <v>58880</v>
      </c>
      <c r="M472" s="283" t="s">
        <v>34</v>
      </c>
      <c r="N472" s="476" t="s">
        <v>1757</v>
      </c>
    </row>
    <row r="473" spans="1:14" ht="15" x14ac:dyDescent="0.25">
      <c r="A473" s="283">
        <v>49</v>
      </c>
      <c r="B473" s="283" t="s">
        <v>579</v>
      </c>
      <c r="C473" s="283">
        <v>20</v>
      </c>
      <c r="D473" s="283" t="s">
        <v>1096</v>
      </c>
      <c r="E473" s="417">
        <v>1</v>
      </c>
      <c r="F473" s="283">
        <v>1420</v>
      </c>
      <c r="G473" s="398">
        <v>7842</v>
      </c>
      <c r="H473" s="283">
        <v>7986</v>
      </c>
      <c r="I473" s="398">
        <f t="shared" si="31"/>
        <v>1420</v>
      </c>
      <c r="J473" s="398">
        <v>59600</v>
      </c>
      <c r="K473" s="390">
        <v>0</v>
      </c>
      <c r="L473" s="390">
        <f t="shared" si="32"/>
        <v>61020</v>
      </c>
      <c r="M473" s="283" t="s">
        <v>34</v>
      </c>
      <c r="N473" s="476" t="s">
        <v>1758</v>
      </c>
    </row>
    <row r="474" spans="1:14" ht="15" x14ac:dyDescent="0.25">
      <c r="A474" s="283">
        <v>50</v>
      </c>
      <c r="B474" s="283" t="s">
        <v>592</v>
      </c>
      <c r="C474" s="283">
        <v>20</v>
      </c>
      <c r="D474" s="283" t="s">
        <v>1092</v>
      </c>
      <c r="E474" s="417">
        <v>1</v>
      </c>
      <c r="F474" s="283">
        <v>1311</v>
      </c>
      <c r="G474" s="398">
        <v>7843</v>
      </c>
      <c r="H474" s="283">
        <v>7987</v>
      </c>
      <c r="I474" s="398">
        <f t="shared" si="31"/>
        <v>1311</v>
      </c>
      <c r="J474" s="398">
        <v>35000</v>
      </c>
      <c r="K474" s="390">
        <v>0</v>
      </c>
      <c r="L474" s="390">
        <f t="shared" si="32"/>
        <v>36311</v>
      </c>
      <c r="M474" s="283" t="s">
        <v>34</v>
      </c>
      <c r="N474" s="476" t="s">
        <v>1759</v>
      </c>
    </row>
    <row r="475" spans="1:14" ht="15" x14ac:dyDescent="0.25">
      <c r="A475" s="283">
        <v>51</v>
      </c>
      <c r="B475" s="283" t="s">
        <v>579</v>
      </c>
      <c r="C475" s="283">
        <v>20</v>
      </c>
      <c r="D475" s="283" t="s">
        <v>1092</v>
      </c>
      <c r="E475" s="417">
        <v>1</v>
      </c>
      <c r="F475" s="283">
        <v>1341</v>
      </c>
      <c r="G475" s="398">
        <v>7844</v>
      </c>
      <c r="H475" s="283">
        <v>7988</v>
      </c>
      <c r="I475" s="398">
        <f t="shared" si="31"/>
        <v>1341</v>
      </c>
      <c r="J475" s="398">
        <v>59600</v>
      </c>
      <c r="K475" s="390">
        <v>0</v>
      </c>
      <c r="L475" s="390">
        <f t="shared" si="32"/>
        <v>60941</v>
      </c>
      <c r="M475" s="283" t="s">
        <v>34</v>
      </c>
      <c r="N475" s="476" t="s">
        <v>1760</v>
      </c>
    </row>
    <row r="476" spans="1:14" ht="15" x14ac:dyDescent="0.25">
      <c r="A476" s="283">
        <v>52</v>
      </c>
      <c r="B476" s="283" t="s">
        <v>580</v>
      </c>
      <c r="C476" s="283">
        <v>20</v>
      </c>
      <c r="D476" s="283" t="s">
        <v>1092</v>
      </c>
      <c r="E476" s="417">
        <v>1</v>
      </c>
      <c r="F476" s="283">
        <v>1468</v>
      </c>
      <c r="G476" s="398">
        <v>7845</v>
      </c>
      <c r="H476" s="283">
        <v>7989</v>
      </c>
      <c r="I476" s="398">
        <f>E476*F476</f>
        <v>1468</v>
      </c>
      <c r="J476" s="398">
        <v>47200</v>
      </c>
      <c r="K476" s="390">
        <v>0</v>
      </c>
      <c r="L476" s="390">
        <f>I476+J476+K476</f>
        <v>48668</v>
      </c>
      <c r="M476" s="283" t="s">
        <v>34</v>
      </c>
      <c r="N476" s="476" t="s">
        <v>1761</v>
      </c>
    </row>
    <row r="477" spans="1:14" ht="15" x14ac:dyDescent="0.25">
      <c r="A477" s="283">
        <v>53</v>
      </c>
      <c r="B477" s="283" t="s">
        <v>581</v>
      </c>
      <c r="C477" s="283">
        <v>20</v>
      </c>
      <c r="D477" s="283" t="s">
        <v>1092</v>
      </c>
      <c r="E477" s="417">
        <v>1.5</v>
      </c>
      <c r="F477" s="283">
        <v>1345</v>
      </c>
      <c r="G477" s="398">
        <v>7846</v>
      </c>
      <c r="H477" s="283">
        <v>7990</v>
      </c>
      <c r="I477" s="398">
        <f t="shared" ref="I477" si="33">E477*F477</f>
        <v>2017.5</v>
      </c>
      <c r="J477" s="390">
        <v>94000</v>
      </c>
      <c r="K477" s="390">
        <v>0</v>
      </c>
      <c r="L477" s="390">
        <f t="shared" ref="L477" si="34">I477+J477+K477</f>
        <v>96017.5</v>
      </c>
      <c r="M477" s="283" t="s">
        <v>1093</v>
      </c>
      <c r="N477" s="476" t="s">
        <v>1762</v>
      </c>
    </row>
    <row r="478" spans="1:14" x14ac:dyDescent="0.25">
      <c r="A478" s="283">
        <v>54</v>
      </c>
      <c r="B478" s="283" t="s">
        <v>813</v>
      </c>
      <c r="C478" s="283">
        <v>20</v>
      </c>
      <c r="D478" s="283" t="s">
        <v>1092</v>
      </c>
      <c r="E478" s="417">
        <v>1</v>
      </c>
      <c r="F478" s="283">
        <v>1280</v>
      </c>
      <c r="G478" s="398">
        <v>7847</v>
      </c>
      <c r="H478" s="283">
        <v>7991</v>
      </c>
      <c r="I478" s="398">
        <f t="shared" ref="I478:I479" si="35">E478*F478</f>
        <v>1280</v>
      </c>
      <c r="J478" s="252">
        <v>29400</v>
      </c>
      <c r="K478" s="390">
        <v>0</v>
      </c>
      <c r="L478" s="390">
        <f t="shared" ref="L478:L479" si="36">I478+J478+K478</f>
        <v>30680</v>
      </c>
      <c r="M478" s="283" t="s">
        <v>1058</v>
      </c>
      <c r="N478" s="476" t="s">
        <v>1763</v>
      </c>
    </row>
    <row r="479" spans="1:14" x14ac:dyDescent="0.25">
      <c r="A479" s="283">
        <v>55</v>
      </c>
      <c r="B479" s="283" t="s">
        <v>587</v>
      </c>
      <c r="C479" s="283">
        <v>20</v>
      </c>
      <c r="D479" s="283" t="s">
        <v>1092</v>
      </c>
      <c r="E479" s="417">
        <v>2</v>
      </c>
      <c r="F479" s="283">
        <v>1259</v>
      </c>
      <c r="G479" s="398">
        <v>7848</v>
      </c>
      <c r="H479" s="283">
        <v>7992</v>
      </c>
      <c r="I479" s="398">
        <f t="shared" si="35"/>
        <v>2518</v>
      </c>
      <c r="J479" s="254">
        <v>19900</v>
      </c>
      <c r="K479" s="390">
        <v>0</v>
      </c>
      <c r="L479" s="390">
        <f t="shared" si="36"/>
        <v>22418</v>
      </c>
      <c r="M479" s="283" t="s">
        <v>1058</v>
      </c>
      <c r="N479" s="476" t="s">
        <v>1764</v>
      </c>
    </row>
    <row r="480" spans="1:14" x14ac:dyDescent="0.25">
      <c r="A480" s="283">
        <v>56</v>
      </c>
      <c r="B480" s="283" t="s">
        <v>584</v>
      </c>
      <c r="C480" s="283">
        <v>20</v>
      </c>
      <c r="D480" s="283" t="s">
        <v>1092</v>
      </c>
      <c r="E480" s="435">
        <v>2</v>
      </c>
      <c r="F480" s="283">
        <v>1302</v>
      </c>
      <c r="G480" s="398">
        <v>7849</v>
      </c>
      <c r="H480" s="283">
        <v>7993</v>
      </c>
      <c r="I480" s="390">
        <f t="shared" ref="I480" si="37">E480*F480</f>
        <v>2604</v>
      </c>
      <c r="J480" s="252">
        <v>18400</v>
      </c>
      <c r="K480" s="390">
        <v>0</v>
      </c>
      <c r="L480" s="390">
        <f t="shared" ref="L480" si="38">I480+J480+K480</f>
        <v>21004</v>
      </c>
      <c r="M480" s="283" t="s">
        <v>1058</v>
      </c>
      <c r="N480" s="476" t="s">
        <v>1765</v>
      </c>
    </row>
    <row r="481" spans="1:14" ht="15" x14ac:dyDescent="0.25">
      <c r="A481" s="283">
        <v>57</v>
      </c>
      <c r="B481" s="283" t="s">
        <v>581</v>
      </c>
      <c r="C481" s="283">
        <v>20</v>
      </c>
      <c r="D481" s="283" t="s">
        <v>1094</v>
      </c>
      <c r="E481" s="417">
        <v>1.5</v>
      </c>
      <c r="F481" s="283">
        <v>1785</v>
      </c>
      <c r="G481" s="398">
        <v>7870</v>
      </c>
      <c r="H481" s="283">
        <v>7994</v>
      </c>
      <c r="I481" s="398">
        <f t="shared" ref="I481:I483" si="39">E481*F481</f>
        <v>2677.5</v>
      </c>
      <c r="J481" s="398">
        <v>91500</v>
      </c>
      <c r="K481" s="390">
        <v>0</v>
      </c>
      <c r="L481" s="390">
        <f t="shared" ref="L481:L483" si="40">I481+J481+K481</f>
        <v>94177.5</v>
      </c>
      <c r="M481" s="283" t="s">
        <v>901</v>
      </c>
      <c r="N481" s="476" t="s">
        <v>1766</v>
      </c>
    </row>
    <row r="482" spans="1:14" ht="15" x14ac:dyDescent="0.25">
      <c r="A482" s="283">
        <v>58</v>
      </c>
      <c r="B482" s="283" t="s">
        <v>581</v>
      </c>
      <c r="C482" s="283">
        <v>20</v>
      </c>
      <c r="D482" s="283" t="s">
        <v>1094</v>
      </c>
      <c r="E482" s="417">
        <v>1.5</v>
      </c>
      <c r="F482" s="283">
        <v>1360</v>
      </c>
      <c r="G482" s="398">
        <v>7871</v>
      </c>
      <c r="H482" s="283">
        <v>7995</v>
      </c>
      <c r="I482" s="398">
        <f>E482*F482</f>
        <v>2040</v>
      </c>
      <c r="J482" s="398">
        <v>94000</v>
      </c>
      <c r="K482" s="390">
        <v>0</v>
      </c>
      <c r="L482" s="390">
        <f t="shared" si="40"/>
        <v>96040</v>
      </c>
      <c r="M482" s="283" t="s">
        <v>933</v>
      </c>
      <c r="N482" s="476" t="s">
        <v>1767</v>
      </c>
    </row>
    <row r="483" spans="1:14" ht="15" x14ac:dyDescent="0.25">
      <c r="A483" s="283">
        <v>59</v>
      </c>
      <c r="B483" s="283" t="s">
        <v>581</v>
      </c>
      <c r="C483" s="283">
        <v>20</v>
      </c>
      <c r="D483" s="283" t="s">
        <v>1094</v>
      </c>
      <c r="E483" s="417">
        <v>1.5</v>
      </c>
      <c r="F483" s="283">
        <v>1379</v>
      </c>
      <c r="G483" s="398">
        <v>7872</v>
      </c>
      <c r="H483" s="283">
        <v>7996</v>
      </c>
      <c r="I483" s="398">
        <f t="shared" si="39"/>
        <v>2068.5</v>
      </c>
      <c r="J483" s="398">
        <v>91500</v>
      </c>
      <c r="K483" s="390">
        <v>0</v>
      </c>
      <c r="L483" s="390">
        <f t="shared" si="40"/>
        <v>93568.5</v>
      </c>
      <c r="M483" s="283" t="s">
        <v>901</v>
      </c>
      <c r="N483" s="476" t="s">
        <v>1768</v>
      </c>
    </row>
    <row r="484" spans="1:14" ht="15" x14ac:dyDescent="0.25">
      <c r="A484" s="283">
        <v>60</v>
      </c>
      <c r="B484" s="283" t="s">
        <v>813</v>
      </c>
      <c r="C484" s="283">
        <v>20</v>
      </c>
      <c r="D484" s="283" t="s">
        <v>1094</v>
      </c>
      <c r="E484" s="417">
        <v>1</v>
      </c>
      <c r="F484" s="283">
        <v>1267</v>
      </c>
      <c r="G484" s="398">
        <v>7873</v>
      </c>
      <c r="H484" s="283">
        <v>7997</v>
      </c>
      <c r="I484" s="398">
        <f t="shared" ref="I484:I485" si="41">E484*F484</f>
        <v>1267</v>
      </c>
      <c r="J484" s="398">
        <v>29400</v>
      </c>
      <c r="K484" s="390">
        <v>0</v>
      </c>
      <c r="L484" s="390">
        <f t="shared" ref="L484:L485" si="42">I484+J484+K484</f>
        <v>30667</v>
      </c>
      <c r="M484" s="283" t="s">
        <v>34</v>
      </c>
      <c r="N484" s="476" t="s">
        <v>1769</v>
      </c>
    </row>
    <row r="485" spans="1:14" x14ac:dyDescent="0.25">
      <c r="A485" s="283">
        <v>61</v>
      </c>
      <c r="B485" s="416" t="s">
        <v>589</v>
      </c>
      <c r="C485" s="416">
        <v>9</v>
      </c>
      <c r="D485" s="416" t="s">
        <v>1094</v>
      </c>
      <c r="E485" s="417">
        <v>0</v>
      </c>
      <c r="F485" s="416">
        <v>574</v>
      </c>
      <c r="G485" s="398">
        <v>7901</v>
      </c>
      <c r="H485" s="416">
        <v>8026</v>
      </c>
      <c r="I485" s="398">
        <f t="shared" si="41"/>
        <v>0</v>
      </c>
      <c r="J485" s="254">
        <v>8910</v>
      </c>
      <c r="K485" s="398">
        <v>0</v>
      </c>
      <c r="L485" s="398">
        <f t="shared" si="42"/>
        <v>8910</v>
      </c>
      <c r="M485" s="283" t="s">
        <v>1058</v>
      </c>
      <c r="N485" s="476" t="s">
        <v>1770</v>
      </c>
    </row>
    <row r="486" spans="1:14" ht="15" x14ac:dyDescent="0.25">
      <c r="A486" s="283">
        <v>62</v>
      </c>
      <c r="B486" s="283" t="s">
        <v>583</v>
      </c>
      <c r="C486" s="283">
        <v>21</v>
      </c>
      <c r="D486" s="283" t="s">
        <v>1094</v>
      </c>
      <c r="E486" s="417">
        <v>7.96</v>
      </c>
      <c r="F486" s="283">
        <v>1440</v>
      </c>
      <c r="G486" s="398">
        <v>7874</v>
      </c>
      <c r="H486" s="283">
        <v>7999</v>
      </c>
      <c r="I486" s="398">
        <f t="shared" ref="I486:I488" si="43">E486*F486</f>
        <v>11462.4</v>
      </c>
      <c r="J486" s="398">
        <v>126000</v>
      </c>
      <c r="K486" s="390">
        <v>0</v>
      </c>
      <c r="L486" s="390">
        <f t="shared" ref="L486:L488" si="44">I486+J486+K486</f>
        <v>137462.39999999999</v>
      </c>
      <c r="M486" s="283" t="s">
        <v>34</v>
      </c>
      <c r="N486" s="476" t="s">
        <v>1771</v>
      </c>
    </row>
    <row r="487" spans="1:14" x14ac:dyDescent="0.25">
      <c r="A487" s="283">
        <v>63</v>
      </c>
      <c r="B487" s="283" t="s">
        <v>585</v>
      </c>
      <c r="C487" s="283">
        <v>20</v>
      </c>
      <c r="D487" s="283" t="s">
        <v>1094</v>
      </c>
      <c r="E487" s="417">
        <v>3</v>
      </c>
      <c r="F487" s="283">
        <v>1571</v>
      </c>
      <c r="G487" s="398">
        <v>7875</v>
      </c>
      <c r="H487" s="283">
        <v>8000</v>
      </c>
      <c r="I487" s="398">
        <f t="shared" si="43"/>
        <v>4713</v>
      </c>
      <c r="J487" s="252">
        <v>65500</v>
      </c>
      <c r="K487" s="398">
        <v>3000</v>
      </c>
      <c r="L487" s="390">
        <f t="shared" si="44"/>
        <v>73213</v>
      </c>
      <c r="M487" s="283" t="s">
        <v>1058</v>
      </c>
      <c r="N487" s="476" t="s">
        <v>1772</v>
      </c>
    </row>
    <row r="488" spans="1:14" ht="15" x14ac:dyDescent="0.25">
      <c r="A488" s="283">
        <v>64</v>
      </c>
      <c r="B488" s="283" t="s">
        <v>588</v>
      </c>
      <c r="C488" s="283">
        <v>20</v>
      </c>
      <c r="D488" s="283" t="s">
        <v>1094</v>
      </c>
      <c r="E488" s="417">
        <v>3</v>
      </c>
      <c r="F488" s="283">
        <v>1359</v>
      </c>
      <c r="G488" s="398">
        <v>7876</v>
      </c>
      <c r="H488" s="283">
        <v>8001</v>
      </c>
      <c r="I488" s="398">
        <f t="shared" si="43"/>
        <v>4077</v>
      </c>
      <c r="J488" s="398">
        <v>54800</v>
      </c>
      <c r="K488" s="390">
        <v>0</v>
      </c>
      <c r="L488" s="390">
        <f t="shared" si="44"/>
        <v>58877</v>
      </c>
      <c r="M488" s="283" t="s">
        <v>34</v>
      </c>
      <c r="N488" s="476" t="s">
        <v>1773</v>
      </c>
    </row>
    <row r="489" spans="1:14" x14ac:dyDescent="0.25">
      <c r="A489" s="283">
        <v>65</v>
      </c>
      <c r="B489" s="283" t="s">
        <v>593</v>
      </c>
      <c r="C489" s="283">
        <v>15</v>
      </c>
      <c r="D489" s="283" t="s">
        <v>1095</v>
      </c>
      <c r="E489" s="417">
        <v>2</v>
      </c>
      <c r="F489" s="283">
        <v>959</v>
      </c>
      <c r="G489" s="398">
        <v>7877</v>
      </c>
      <c r="H489" s="283">
        <v>8002</v>
      </c>
      <c r="I489" s="390">
        <f t="shared" ref="I489" si="45">E489*F489</f>
        <v>1918</v>
      </c>
      <c r="J489" s="252">
        <v>11625</v>
      </c>
      <c r="K489" s="390">
        <v>2600</v>
      </c>
      <c r="L489" s="390">
        <f>I489+J489+K489</f>
        <v>16143</v>
      </c>
      <c r="M489" s="283" t="s">
        <v>1058</v>
      </c>
      <c r="N489" s="476" t="s">
        <v>1774</v>
      </c>
    </row>
    <row r="490" spans="1:14" x14ac:dyDescent="0.25">
      <c r="A490" s="283">
        <v>66</v>
      </c>
      <c r="B490" s="283" t="s">
        <v>590</v>
      </c>
      <c r="C490" s="283">
        <v>20</v>
      </c>
      <c r="D490" s="283" t="s">
        <v>1095</v>
      </c>
      <c r="E490" s="417">
        <v>4</v>
      </c>
      <c r="F490" s="283">
        <v>1369</v>
      </c>
      <c r="G490" s="398">
        <v>7878</v>
      </c>
      <c r="H490" s="283">
        <v>8003</v>
      </c>
      <c r="I490" s="398">
        <f t="shared" ref="I490:I492" si="46">E490*F490</f>
        <v>5476</v>
      </c>
      <c r="J490" s="469">
        <v>69000</v>
      </c>
      <c r="K490" s="390">
        <v>0</v>
      </c>
      <c r="L490" s="390">
        <f t="shared" ref="L490:L492" si="47">I490+J490+K490</f>
        <v>74476</v>
      </c>
      <c r="M490" s="283" t="s">
        <v>1058</v>
      </c>
      <c r="N490" s="476" t="s">
        <v>1775</v>
      </c>
    </row>
    <row r="491" spans="1:14" x14ac:dyDescent="0.25">
      <c r="A491" s="283">
        <v>67</v>
      </c>
      <c r="B491" s="283" t="s">
        <v>588</v>
      </c>
      <c r="C491" s="283">
        <v>20</v>
      </c>
      <c r="D491" s="283" t="s">
        <v>1095</v>
      </c>
      <c r="E491" s="417">
        <v>3</v>
      </c>
      <c r="F491" s="283">
        <v>1432</v>
      </c>
      <c r="G491" s="398">
        <v>7879</v>
      </c>
      <c r="H491" s="283">
        <v>8004</v>
      </c>
      <c r="I491" s="398">
        <f t="shared" si="46"/>
        <v>4296</v>
      </c>
      <c r="J491" s="254">
        <v>54800</v>
      </c>
      <c r="K491" s="390">
        <v>0</v>
      </c>
      <c r="L491" s="390">
        <f t="shared" si="47"/>
        <v>59096</v>
      </c>
      <c r="M491" s="283" t="s">
        <v>1058</v>
      </c>
      <c r="N491" s="476" t="s">
        <v>1776</v>
      </c>
    </row>
    <row r="492" spans="1:14" x14ac:dyDescent="0.25">
      <c r="A492" s="283">
        <v>68</v>
      </c>
      <c r="B492" s="283" t="s">
        <v>833</v>
      </c>
      <c r="C492" s="283">
        <v>20</v>
      </c>
      <c r="D492" s="283" t="s">
        <v>1095</v>
      </c>
      <c r="E492" s="417">
        <v>1.7</v>
      </c>
      <c r="F492" s="283">
        <v>1361</v>
      </c>
      <c r="G492" s="398">
        <v>7880</v>
      </c>
      <c r="H492" s="283">
        <v>8005</v>
      </c>
      <c r="I492" s="398">
        <f t="shared" si="46"/>
        <v>2313.6999999999998</v>
      </c>
      <c r="J492" s="254">
        <v>56900</v>
      </c>
      <c r="K492" s="390">
        <v>0</v>
      </c>
      <c r="L492" s="390">
        <f t="shared" si="47"/>
        <v>59213.7</v>
      </c>
      <c r="M492" s="283" t="s">
        <v>1058</v>
      </c>
      <c r="N492" s="476" t="s">
        <v>1777</v>
      </c>
    </row>
    <row r="493" spans="1:14" ht="15" x14ac:dyDescent="0.25">
      <c r="A493" s="283">
        <v>69</v>
      </c>
      <c r="B493" s="283" t="s">
        <v>584</v>
      </c>
      <c r="C493" s="283">
        <v>20</v>
      </c>
      <c r="D493" s="283" t="s">
        <v>1095</v>
      </c>
      <c r="E493" s="435">
        <v>2</v>
      </c>
      <c r="F493" s="283">
        <v>1284</v>
      </c>
      <c r="G493" s="398">
        <v>7881</v>
      </c>
      <c r="H493" s="283">
        <v>8006</v>
      </c>
      <c r="I493" s="390">
        <f t="shared" ref="I493" si="48">E493*F493</f>
        <v>2568</v>
      </c>
      <c r="J493" s="390">
        <v>18400</v>
      </c>
      <c r="K493" s="390">
        <v>0</v>
      </c>
      <c r="L493" s="390">
        <f t="shared" ref="L493" si="49">I493+J493+K493</f>
        <v>20968</v>
      </c>
      <c r="M493" s="283" t="s">
        <v>34</v>
      </c>
      <c r="N493" s="476" t="s">
        <v>1778</v>
      </c>
    </row>
    <row r="494" spans="1:14" ht="15" x14ac:dyDescent="0.25">
      <c r="A494" s="283">
        <v>70</v>
      </c>
      <c r="B494" s="283" t="s">
        <v>836</v>
      </c>
      <c r="C494" s="283">
        <v>15</v>
      </c>
      <c r="D494" s="283" t="s">
        <v>1095</v>
      </c>
      <c r="E494" s="435">
        <v>1.5</v>
      </c>
      <c r="F494" s="283">
        <v>996</v>
      </c>
      <c r="G494" s="398">
        <v>7882</v>
      </c>
      <c r="H494" s="283">
        <v>8007</v>
      </c>
      <c r="I494" s="390">
        <f t="shared" ref="I494" si="50">E494*F494</f>
        <v>1494</v>
      </c>
      <c r="J494" s="398">
        <v>12150</v>
      </c>
      <c r="K494" s="390">
        <v>0</v>
      </c>
      <c r="L494" s="390">
        <f t="shared" ref="L494:L495" si="51">I494+J494+K494</f>
        <v>13644</v>
      </c>
      <c r="M494" s="283" t="s">
        <v>34</v>
      </c>
      <c r="N494" s="476" t="s">
        <v>1779</v>
      </c>
    </row>
    <row r="495" spans="1:14" ht="15" x14ac:dyDescent="0.25">
      <c r="A495" s="283">
        <v>71</v>
      </c>
      <c r="B495" s="283" t="s">
        <v>582</v>
      </c>
      <c r="C495" s="283">
        <v>20</v>
      </c>
      <c r="D495" s="283" t="s">
        <v>1095</v>
      </c>
      <c r="E495" s="417">
        <v>0</v>
      </c>
      <c r="F495" s="283">
        <v>1371</v>
      </c>
      <c r="G495" s="398">
        <v>7883</v>
      </c>
      <c r="H495" s="283">
        <v>8008</v>
      </c>
      <c r="I495" s="390">
        <f t="shared" ref="I495" si="52">E495*F495</f>
        <v>0</v>
      </c>
      <c r="J495" s="390">
        <v>45500</v>
      </c>
      <c r="K495" s="390">
        <v>0</v>
      </c>
      <c r="L495" s="390">
        <f t="shared" si="51"/>
        <v>45500</v>
      </c>
      <c r="M495" s="283" t="s">
        <v>34</v>
      </c>
      <c r="N495" s="476" t="s">
        <v>1780</v>
      </c>
    </row>
    <row r="496" spans="1:14" ht="15" x14ac:dyDescent="0.25">
      <c r="A496" s="283">
        <v>72</v>
      </c>
      <c r="B496" s="283" t="s">
        <v>866</v>
      </c>
      <c r="C496" s="283">
        <v>20</v>
      </c>
      <c r="D496" s="283" t="s">
        <v>1095</v>
      </c>
      <c r="E496" s="417">
        <v>4</v>
      </c>
      <c r="F496" s="283">
        <v>1278</v>
      </c>
      <c r="G496" s="398">
        <v>7884</v>
      </c>
      <c r="H496" s="283">
        <v>8009</v>
      </c>
      <c r="I496" s="398">
        <f>E496*F496</f>
        <v>5112</v>
      </c>
      <c r="J496" s="398">
        <v>69600</v>
      </c>
      <c r="K496" s="398">
        <v>0</v>
      </c>
      <c r="L496" s="398">
        <f>I496+J496+K496</f>
        <v>74712</v>
      </c>
      <c r="M496" s="283" t="s">
        <v>34</v>
      </c>
      <c r="N496" s="476" t="s">
        <v>1781</v>
      </c>
    </row>
    <row r="497" spans="1:14" ht="15.75" customHeight="1" x14ac:dyDescent="0.25">
      <c r="A497" s="283">
        <v>73</v>
      </c>
      <c r="B497" s="283" t="s">
        <v>581</v>
      </c>
      <c r="C497" s="283">
        <v>20</v>
      </c>
      <c r="D497" s="283" t="s">
        <v>1095</v>
      </c>
      <c r="E497" s="417">
        <v>1.5</v>
      </c>
      <c r="F497" s="283">
        <v>1347</v>
      </c>
      <c r="G497" s="390">
        <v>7885</v>
      </c>
      <c r="H497" s="283">
        <v>8010</v>
      </c>
      <c r="I497" s="398">
        <f t="shared" ref="I497:I541" si="53">E497*F497</f>
        <v>2020.5</v>
      </c>
      <c r="J497" s="390">
        <v>94000</v>
      </c>
      <c r="K497" s="390">
        <v>0</v>
      </c>
      <c r="L497" s="390">
        <f t="shared" ref="L497:L499" si="54">I497+J497+K497</f>
        <v>96020.5</v>
      </c>
      <c r="M497" s="283" t="s">
        <v>933</v>
      </c>
      <c r="N497" s="476" t="s">
        <v>1782</v>
      </c>
    </row>
    <row r="498" spans="1:14" ht="15.75" customHeight="1" x14ac:dyDescent="0.25">
      <c r="A498" s="283">
        <v>74</v>
      </c>
      <c r="B498" s="283" t="s">
        <v>592</v>
      </c>
      <c r="C498" s="283">
        <v>20</v>
      </c>
      <c r="D498" s="283" t="s">
        <v>1097</v>
      </c>
      <c r="E498" s="417">
        <v>1</v>
      </c>
      <c r="F498" s="283">
        <v>1395</v>
      </c>
      <c r="G498" s="390">
        <v>7886</v>
      </c>
      <c r="H498" s="283">
        <v>8011</v>
      </c>
      <c r="I498" s="398">
        <f t="shared" si="53"/>
        <v>1395</v>
      </c>
      <c r="J498" s="252">
        <v>35800</v>
      </c>
      <c r="K498" s="390">
        <v>0</v>
      </c>
      <c r="L498" s="390">
        <f t="shared" si="54"/>
        <v>37195</v>
      </c>
      <c r="M498" s="283" t="s">
        <v>1058</v>
      </c>
      <c r="N498" s="476" t="s">
        <v>1783</v>
      </c>
    </row>
    <row r="499" spans="1:14" ht="15.75" customHeight="1" x14ac:dyDescent="0.25">
      <c r="A499" s="283">
        <v>75</v>
      </c>
      <c r="B499" s="283" t="s">
        <v>813</v>
      </c>
      <c r="C499" s="283">
        <v>20</v>
      </c>
      <c r="D499" s="283" t="s">
        <v>1098</v>
      </c>
      <c r="E499" s="417">
        <v>1</v>
      </c>
      <c r="F499" s="283">
        <v>1385</v>
      </c>
      <c r="G499" s="390">
        <v>7887</v>
      </c>
      <c r="H499" s="283">
        <v>8012</v>
      </c>
      <c r="I499" s="398">
        <f t="shared" si="53"/>
        <v>1385</v>
      </c>
      <c r="J499" s="252">
        <v>29400</v>
      </c>
      <c r="K499" s="390">
        <v>0</v>
      </c>
      <c r="L499" s="390">
        <f t="shared" si="54"/>
        <v>30785</v>
      </c>
      <c r="M499" s="283" t="s">
        <v>1058</v>
      </c>
      <c r="N499" s="476" t="s">
        <v>1784</v>
      </c>
    </row>
    <row r="500" spans="1:14" ht="15.75" customHeight="1" x14ac:dyDescent="0.25">
      <c r="A500" s="283">
        <v>76</v>
      </c>
      <c r="B500" s="416" t="s">
        <v>580</v>
      </c>
      <c r="C500" s="416">
        <v>20</v>
      </c>
      <c r="D500" s="416" t="s">
        <v>1098</v>
      </c>
      <c r="E500" s="417">
        <v>1</v>
      </c>
      <c r="F500" s="416">
        <v>1602</v>
      </c>
      <c r="G500" s="398">
        <v>7902</v>
      </c>
      <c r="H500" s="416">
        <v>8029</v>
      </c>
      <c r="I500" s="398">
        <f t="shared" si="53"/>
        <v>1602</v>
      </c>
      <c r="J500" s="398">
        <v>48400</v>
      </c>
      <c r="K500" s="398">
        <v>0</v>
      </c>
      <c r="L500" s="398">
        <f>I500+J500+K500</f>
        <v>50002</v>
      </c>
      <c r="M500" s="416" t="s">
        <v>1099</v>
      </c>
      <c r="N500" s="476" t="s">
        <v>1785</v>
      </c>
    </row>
    <row r="501" spans="1:14" ht="15.75" customHeight="1" x14ac:dyDescent="0.25">
      <c r="A501" s="283">
        <v>77</v>
      </c>
      <c r="B501" s="283" t="s">
        <v>579</v>
      </c>
      <c r="C501" s="283">
        <v>20</v>
      </c>
      <c r="D501" s="283" t="s">
        <v>1098</v>
      </c>
      <c r="E501" s="417">
        <v>1</v>
      </c>
      <c r="F501" s="283">
        <v>1326</v>
      </c>
      <c r="G501" s="390">
        <v>7888</v>
      </c>
      <c r="H501" s="283">
        <v>8013</v>
      </c>
      <c r="I501" s="398">
        <f t="shared" si="53"/>
        <v>1326</v>
      </c>
      <c r="J501" s="398">
        <v>59600</v>
      </c>
      <c r="K501" s="390">
        <v>0</v>
      </c>
      <c r="L501" s="390">
        <f>I501+J501+K501</f>
        <v>60926</v>
      </c>
      <c r="M501" s="283" t="s">
        <v>34</v>
      </c>
      <c r="N501" s="476" t="s">
        <v>1786</v>
      </c>
    </row>
    <row r="502" spans="1:14" ht="15.75" customHeight="1" x14ac:dyDescent="0.25">
      <c r="A502" s="283">
        <v>78</v>
      </c>
      <c r="B502" s="283" t="s">
        <v>584</v>
      </c>
      <c r="C502" s="283">
        <v>20</v>
      </c>
      <c r="D502" s="283" t="s">
        <v>1098</v>
      </c>
      <c r="E502" s="417">
        <v>2</v>
      </c>
      <c r="F502" s="283">
        <v>1275</v>
      </c>
      <c r="G502" s="390">
        <v>7889</v>
      </c>
      <c r="H502" s="283">
        <v>8014</v>
      </c>
      <c r="I502" s="398">
        <f t="shared" si="53"/>
        <v>2550</v>
      </c>
      <c r="J502" s="252">
        <v>18400</v>
      </c>
      <c r="K502" s="390">
        <v>0</v>
      </c>
      <c r="L502" s="390">
        <f t="shared" ref="L502:L503" si="55">I502+J502+K502</f>
        <v>20950</v>
      </c>
      <c r="M502" s="283" t="s">
        <v>1058</v>
      </c>
      <c r="N502" s="476" t="s">
        <v>1787</v>
      </c>
    </row>
    <row r="503" spans="1:14" ht="15.75" customHeight="1" x14ac:dyDescent="0.25">
      <c r="A503" s="283">
        <v>79</v>
      </c>
      <c r="B503" s="283" t="s">
        <v>588</v>
      </c>
      <c r="C503" s="283">
        <v>20</v>
      </c>
      <c r="D503" s="283" t="s">
        <v>1098</v>
      </c>
      <c r="E503" s="417">
        <v>3</v>
      </c>
      <c r="F503" s="283">
        <v>1386</v>
      </c>
      <c r="G503" s="390">
        <v>7890</v>
      </c>
      <c r="H503" s="283">
        <v>8015</v>
      </c>
      <c r="I503" s="398">
        <f t="shared" si="53"/>
        <v>4158</v>
      </c>
      <c r="J503" s="390">
        <v>54800</v>
      </c>
      <c r="K503" s="390">
        <v>0</v>
      </c>
      <c r="L503" s="390">
        <f t="shared" si="55"/>
        <v>58958</v>
      </c>
      <c r="M503" s="283" t="s">
        <v>34</v>
      </c>
      <c r="N503" s="476" t="s">
        <v>1788</v>
      </c>
    </row>
    <row r="504" spans="1:14" ht="15.75" customHeight="1" x14ac:dyDescent="0.25">
      <c r="A504" s="283">
        <v>80</v>
      </c>
      <c r="B504" s="283" t="s">
        <v>582</v>
      </c>
      <c r="C504" s="283">
        <v>20</v>
      </c>
      <c r="D504" s="283" t="s">
        <v>1098</v>
      </c>
      <c r="E504" s="417">
        <v>0</v>
      </c>
      <c r="F504" s="283">
        <v>1455</v>
      </c>
      <c r="G504" s="390">
        <v>7891</v>
      </c>
      <c r="H504" s="283">
        <v>8016</v>
      </c>
      <c r="I504" s="398">
        <f t="shared" si="53"/>
        <v>0</v>
      </c>
      <c r="J504" s="252">
        <v>47600</v>
      </c>
      <c r="K504" s="390">
        <v>0</v>
      </c>
      <c r="L504" s="390">
        <f t="shared" ref="L504:L506" si="56">I504+J504+K504</f>
        <v>47600</v>
      </c>
      <c r="M504" s="283" t="s">
        <v>1058</v>
      </c>
      <c r="N504" s="476" t="s">
        <v>1789</v>
      </c>
    </row>
    <row r="505" spans="1:14" ht="15.75" customHeight="1" x14ac:dyDescent="0.25">
      <c r="A505" s="283">
        <v>81</v>
      </c>
      <c r="B505" s="283" t="s">
        <v>587</v>
      </c>
      <c r="C505" s="283">
        <v>20</v>
      </c>
      <c r="D505" s="283" t="s">
        <v>1098</v>
      </c>
      <c r="E505" s="417">
        <v>2</v>
      </c>
      <c r="F505" s="283">
        <v>1265</v>
      </c>
      <c r="G505" s="390">
        <v>7892</v>
      </c>
      <c r="H505" s="283">
        <v>8017</v>
      </c>
      <c r="I505" s="398">
        <f t="shared" si="53"/>
        <v>2530</v>
      </c>
      <c r="J505" s="254">
        <v>19900</v>
      </c>
      <c r="K505" s="390">
        <v>0</v>
      </c>
      <c r="L505" s="390">
        <f t="shared" si="56"/>
        <v>22430</v>
      </c>
      <c r="M505" s="283" t="s">
        <v>1058</v>
      </c>
      <c r="N505" s="476" t="s">
        <v>1790</v>
      </c>
    </row>
    <row r="506" spans="1:14" ht="15.75" customHeight="1" x14ac:dyDescent="0.25">
      <c r="A506" s="283">
        <v>82</v>
      </c>
      <c r="B506" s="416" t="s">
        <v>833</v>
      </c>
      <c r="C506" s="416">
        <v>20</v>
      </c>
      <c r="D506" s="416" t="s">
        <v>1098</v>
      </c>
      <c r="E506" s="417">
        <v>1.7</v>
      </c>
      <c r="F506" s="416">
        <v>1512</v>
      </c>
      <c r="G506" s="398">
        <v>7893</v>
      </c>
      <c r="H506" s="416">
        <v>8018</v>
      </c>
      <c r="I506" s="398">
        <f t="shared" si="53"/>
        <v>2570.4</v>
      </c>
      <c r="J506" s="398">
        <v>56900</v>
      </c>
      <c r="K506" s="398">
        <v>0</v>
      </c>
      <c r="L506" s="398">
        <f t="shared" si="56"/>
        <v>59470.400000000001</v>
      </c>
      <c r="M506" s="416" t="s">
        <v>34</v>
      </c>
      <c r="N506" s="476" t="s">
        <v>1791</v>
      </c>
    </row>
    <row r="507" spans="1:14" ht="15.75" customHeight="1" x14ac:dyDescent="0.25">
      <c r="A507" s="283">
        <v>83</v>
      </c>
      <c r="B507" s="416" t="s">
        <v>839</v>
      </c>
      <c r="C507" s="416">
        <v>15</v>
      </c>
      <c r="D507" s="416" t="s">
        <v>1098</v>
      </c>
      <c r="E507" s="417">
        <v>2</v>
      </c>
      <c r="F507" s="416">
        <v>978</v>
      </c>
      <c r="G507" s="398">
        <v>7903</v>
      </c>
      <c r="H507" s="416">
        <v>8027</v>
      </c>
      <c r="I507" s="398">
        <f t="shared" si="53"/>
        <v>1956</v>
      </c>
      <c r="J507" s="398">
        <v>45000</v>
      </c>
      <c r="K507" s="398">
        <v>0</v>
      </c>
      <c r="L507" s="398">
        <f>I507+J507</f>
        <v>46956</v>
      </c>
      <c r="M507" s="416" t="s">
        <v>1100</v>
      </c>
      <c r="N507" s="476" t="s">
        <v>1792</v>
      </c>
    </row>
    <row r="508" spans="1:14" ht="15.75" customHeight="1" x14ac:dyDescent="0.25">
      <c r="A508" s="283">
        <v>84</v>
      </c>
      <c r="B508" s="283" t="s">
        <v>583</v>
      </c>
      <c r="C508" s="283">
        <v>21</v>
      </c>
      <c r="D508" s="283" t="s">
        <v>1101</v>
      </c>
      <c r="E508" s="417">
        <v>7.96</v>
      </c>
      <c r="F508" s="283">
        <v>1370</v>
      </c>
      <c r="G508" s="390">
        <v>7894</v>
      </c>
      <c r="H508" s="283">
        <v>8019</v>
      </c>
      <c r="I508" s="398">
        <f t="shared" si="53"/>
        <v>10905.2</v>
      </c>
      <c r="J508" s="398">
        <v>126000</v>
      </c>
      <c r="K508" s="390">
        <v>0</v>
      </c>
      <c r="L508" s="390">
        <f t="shared" ref="L508:L510" si="57">I508+J508+K508</f>
        <v>136905.20000000001</v>
      </c>
      <c r="M508" s="283" t="s">
        <v>34</v>
      </c>
      <c r="N508" s="476" t="s">
        <v>1793</v>
      </c>
    </row>
    <row r="509" spans="1:14" ht="15.75" customHeight="1" x14ac:dyDescent="0.25">
      <c r="A509" s="283">
        <v>85</v>
      </c>
      <c r="B509" s="283" t="s">
        <v>836</v>
      </c>
      <c r="C509" s="283">
        <v>15</v>
      </c>
      <c r="D509" s="283" t="s">
        <v>1101</v>
      </c>
      <c r="E509" s="417">
        <v>1.5</v>
      </c>
      <c r="F509" s="283">
        <v>989</v>
      </c>
      <c r="G509" s="390">
        <v>7895</v>
      </c>
      <c r="H509" s="283">
        <v>8020</v>
      </c>
      <c r="I509" s="398">
        <f t="shared" si="53"/>
        <v>1483.5</v>
      </c>
      <c r="J509" s="252">
        <v>12000</v>
      </c>
      <c r="K509" s="390">
        <v>0</v>
      </c>
      <c r="L509" s="390">
        <f t="shared" si="57"/>
        <v>13483.5</v>
      </c>
      <c r="M509" s="283" t="s">
        <v>1058</v>
      </c>
      <c r="N509" s="476" t="s">
        <v>1794</v>
      </c>
    </row>
    <row r="510" spans="1:14" ht="15.75" customHeight="1" x14ac:dyDescent="0.25">
      <c r="A510" s="283">
        <v>86</v>
      </c>
      <c r="B510" s="283" t="s">
        <v>822</v>
      </c>
      <c r="C510" s="283">
        <v>20</v>
      </c>
      <c r="D510" s="283" t="s">
        <v>1101</v>
      </c>
      <c r="E510" s="417">
        <v>1.75</v>
      </c>
      <c r="F510" s="283">
        <v>1493</v>
      </c>
      <c r="G510" s="390">
        <v>7896</v>
      </c>
      <c r="H510" s="283">
        <v>8021</v>
      </c>
      <c r="I510" s="398">
        <f t="shared" si="53"/>
        <v>2612.75</v>
      </c>
      <c r="J510" s="252">
        <v>33800</v>
      </c>
      <c r="K510" s="390">
        <v>0</v>
      </c>
      <c r="L510" s="390">
        <f t="shared" si="57"/>
        <v>36412.75</v>
      </c>
      <c r="M510" s="283" t="s">
        <v>1058</v>
      </c>
      <c r="N510" s="476" t="s">
        <v>1795</v>
      </c>
    </row>
    <row r="511" spans="1:14" ht="15.75" customHeight="1" x14ac:dyDescent="0.25">
      <c r="A511" s="283">
        <v>87</v>
      </c>
      <c r="B511" s="283" t="s">
        <v>581</v>
      </c>
      <c r="C511" s="283">
        <v>20</v>
      </c>
      <c r="D511" s="283" t="s">
        <v>1101</v>
      </c>
      <c r="E511" s="417">
        <v>1.5</v>
      </c>
      <c r="F511" s="283">
        <v>1360</v>
      </c>
      <c r="G511" s="390">
        <v>7897</v>
      </c>
      <c r="H511" s="283">
        <v>8022</v>
      </c>
      <c r="I511" s="398">
        <f t="shared" si="53"/>
        <v>2040</v>
      </c>
      <c r="J511" s="390">
        <v>92000</v>
      </c>
      <c r="K511" s="390">
        <v>0</v>
      </c>
      <c r="L511" s="390">
        <f t="shared" ref="L511" si="58">I511+J511+K511</f>
        <v>94040</v>
      </c>
      <c r="M511" s="283" t="s">
        <v>901</v>
      </c>
      <c r="N511" s="476" t="s">
        <v>1796</v>
      </c>
    </row>
    <row r="512" spans="1:14" ht="15.75" customHeight="1" x14ac:dyDescent="0.25">
      <c r="A512" s="283">
        <v>88</v>
      </c>
      <c r="B512" s="283" t="s">
        <v>582</v>
      </c>
      <c r="C512" s="283">
        <v>20</v>
      </c>
      <c r="D512" s="283" t="s">
        <v>1101</v>
      </c>
      <c r="E512" s="417">
        <v>0</v>
      </c>
      <c r="F512" s="283">
        <v>1549</v>
      </c>
      <c r="G512" s="390">
        <v>7898</v>
      </c>
      <c r="H512" s="283">
        <v>8023</v>
      </c>
      <c r="I512" s="398">
        <f t="shared" si="53"/>
        <v>0</v>
      </c>
      <c r="J512" s="390">
        <v>45500</v>
      </c>
      <c r="K512" s="390">
        <v>0</v>
      </c>
      <c r="L512" s="390">
        <f t="shared" ref="L512:L513" si="59">I512+J512+K512</f>
        <v>45500</v>
      </c>
      <c r="M512" s="283" t="s">
        <v>34</v>
      </c>
      <c r="N512" s="476" t="s">
        <v>1797</v>
      </c>
    </row>
    <row r="513" spans="1:14" ht="15.75" customHeight="1" x14ac:dyDescent="0.25">
      <c r="A513" s="283">
        <v>89</v>
      </c>
      <c r="B513" s="283" t="s">
        <v>589</v>
      </c>
      <c r="C513" s="283">
        <v>9</v>
      </c>
      <c r="D513" s="283" t="s">
        <v>1101</v>
      </c>
      <c r="E513" s="417">
        <v>0</v>
      </c>
      <c r="F513" s="283">
        <v>560</v>
      </c>
      <c r="G513" s="390">
        <v>7899</v>
      </c>
      <c r="H513" s="283">
        <v>8024</v>
      </c>
      <c r="I513" s="398">
        <f t="shared" si="53"/>
        <v>0</v>
      </c>
      <c r="J513" s="254">
        <v>8910</v>
      </c>
      <c r="K513" s="390">
        <v>0</v>
      </c>
      <c r="L513" s="390">
        <f t="shared" si="59"/>
        <v>8910</v>
      </c>
      <c r="M513" s="283" t="s">
        <v>1058</v>
      </c>
      <c r="N513" s="476" t="s">
        <v>1798</v>
      </c>
    </row>
    <row r="514" spans="1:14" ht="15.75" customHeight="1" x14ac:dyDescent="0.25">
      <c r="A514" s="283">
        <v>90</v>
      </c>
      <c r="B514" s="283" t="s">
        <v>590</v>
      </c>
      <c r="C514" s="283">
        <v>20</v>
      </c>
      <c r="D514" s="283" t="s">
        <v>1101</v>
      </c>
      <c r="E514" s="417">
        <v>4</v>
      </c>
      <c r="F514" s="283">
        <v>1535</v>
      </c>
      <c r="G514" s="390">
        <v>7900</v>
      </c>
      <c r="H514" s="283">
        <v>8025</v>
      </c>
      <c r="I514" s="398">
        <f t="shared" si="53"/>
        <v>6140</v>
      </c>
      <c r="J514" s="398">
        <v>69000</v>
      </c>
      <c r="K514" s="390">
        <v>0</v>
      </c>
      <c r="L514" s="390">
        <f t="shared" ref="L514:L516" si="60">I514+J514+K514</f>
        <v>75140</v>
      </c>
      <c r="M514" s="283" t="s">
        <v>34</v>
      </c>
      <c r="N514" s="476" t="s">
        <v>1799</v>
      </c>
    </row>
    <row r="515" spans="1:14" ht="15.75" customHeight="1" x14ac:dyDescent="0.25">
      <c r="A515" s="283">
        <v>91</v>
      </c>
      <c r="B515" s="283" t="s">
        <v>593</v>
      </c>
      <c r="C515" s="283">
        <v>15</v>
      </c>
      <c r="D515" s="283" t="s">
        <v>1101</v>
      </c>
      <c r="E515" s="417">
        <v>2</v>
      </c>
      <c r="F515" s="283">
        <v>1013</v>
      </c>
      <c r="G515" s="390">
        <v>7904</v>
      </c>
      <c r="H515" s="283">
        <v>8028</v>
      </c>
      <c r="I515" s="398">
        <f t="shared" si="53"/>
        <v>2026</v>
      </c>
      <c r="J515" s="252">
        <v>11625</v>
      </c>
      <c r="K515" s="390">
        <v>1400</v>
      </c>
      <c r="L515" s="390">
        <f t="shared" si="60"/>
        <v>15051</v>
      </c>
      <c r="M515" s="283" t="s">
        <v>1058</v>
      </c>
      <c r="N515" s="476" t="s">
        <v>1800</v>
      </c>
    </row>
    <row r="516" spans="1:14" ht="15.75" customHeight="1" x14ac:dyDescent="0.25">
      <c r="A516" s="283">
        <v>92</v>
      </c>
      <c r="B516" s="283" t="s">
        <v>583</v>
      </c>
      <c r="C516" s="283">
        <v>21</v>
      </c>
      <c r="D516" s="283" t="s">
        <v>1102</v>
      </c>
      <c r="E516" s="417">
        <v>7.96</v>
      </c>
      <c r="F516" s="283">
        <v>1430</v>
      </c>
      <c r="G516" s="390">
        <v>7861</v>
      </c>
      <c r="H516" s="390">
        <v>8030</v>
      </c>
      <c r="I516" s="398">
        <f t="shared" si="53"/>
        <v>11382.8</v>
      </c>
      <c r="J516" s="398">
        <v>126000</v>
      </c>
      <c r="K516" s="390">
        <v>0</v>
      </c>
      <c r="L516" s="390">
        <f t="shared" si="60"/>
        <v>137382.79999999999</v>
      </c>
      <c r="M516" s="283" t="s">
        <v>34</v>
      </c>
      <c r="N516" s="476" t="s">
        <v>1801</v>
      </c>
    </row>
    <row r="517" spans="1:14" ht="15.75" customHeight="1" x14ac:dyDescent="0.25">
      <c r="A517" s="283">
        <v>93</v>
      </c>
      <c r="B517" s="283" t="s">
        <v>592</v>
      </c>
      <c r="C517" s="283">
        <v>20</v>
      </c>
      <c r="D517" s="283" t="s">
        <v>1102</v>
      </c>
      <c r="E517" s="417">
        <v>1</v>
      </c>
      <c r="F517" s="283">
        <v>1296</v>
      </c>
      <c r="G517" s="390">
        <v>7862</v>
      </c>
      <c r="H517" s="283">
        <v>8037</v>
      </c>
      <c r="I517" s="398">
        <f t="shared" si="53"/>
        <v>1296</v>
      </c>
      <c r="J517" s="398">
        <v>35000</v>
      </c>
      <c r="K517" s="390">
        <v>0</v>
      </c>
      <c r="L517" s="390">
        <f t="shared" ref="L517:L532" si="61">I517+J517+K517</f>
        <v>36296</v>
      </c>
      <c r="M517" s="283" t="s">
        <v>34</v>
      </c>
      <c r="N517" s="476" t="s">
        <v>1802</v>
      </c>
    </row>
    <row r="518" spans="1:14" ht="15.75" customHeight="1" x14ac:dyDescent="0.25">
      <c r="A518" s="283">
        <v>94</v>
      </c>
      <c r="B518" s="283" t="s">
        <v>581</v>
      </c>
      <c r="C518" s="283">
        <v>20</v>
      </c>
      <c r="D518" s="283" t="s">
        <v>1102</v>
      </c>
      <c r="E518" s="417">
        <v>1.5</v>
      </c>
      <c r="F518" s="283">
        <v>1370</v>
      </c>
      <c r="G518" s="390">
        <v>7863</v>
      </c>
      <c r="H518" s="283">
        <v>8032</v>
      </c>
      <c r="I518" s="398">
        <f t="shared" si="53"/>
        <v>2055</v>
      </c>
      <c r="J518" s="390">
        <v>94000</v>
      </c>
      <c r="K518" s="390">
        <v>0</v>
      </c>
      <c r="L518" s="390">
        <f t="shared" si="61"/>
        <v>96055</v>
      </c>
      <c r="M518" s="283" t="s">
        <v>933</v>
      </c>
      <c r="N518" s="476" t="s">
        <v>1803</v>
      </c>
    </row>
    <row r="519" spans="1:14" ht="15.75" customHeight="1" x14ac:dyDescent="0.25">
      <c r="A519" s="283">
        <v>95</v>
      </c>
      <c r="B519" s="283" t="s">
        <v>587</v>
      </c>
      <c r="C519" s="283">
        <v>20</v>
      </c>
      <c r="D519" s="283" t="s">
        <v>1102</v>
      </c>
      <c r="E519" s="417">
        <v>2</v>
      </c>
      <c r="F519" s="283">
        <v>1263</v>
      </c>
      <c r="G519" s="390">
        <v>7864</v>
      </c>
      <c r="H519" s="283">
        <v>8033</v>
      </c>
      <c r="I519" s="398">
        <f t="shared" si="53"/>
        <v>2526</v>
      </c>
      <c r="J519" s="254">
        <v>19900</v>
      </c>
      <c r="K519" s="390">
        <v>0</v>
      </c>
      <c r="L519" s="390">
        <f t="shared" si="61"/>
        <v>22426</v>
      </c>
      <c r="M519" s="283" t="s">
        <v>1058</v>
      </c>
      <c r="N519" s="476" t="s">
        <v>1804</v>
      </c>
    </row>
    <row r="520" spans="1:14" ht="15.75" customHeight="1" x14ac:dyDescent="0.25">
      <c r="A520" s="283">
        <v>96</v>
      </c>
      <c r="B520" s="283" t="s">
        <v>588</v>
      </c>
      <c r="C520" s="283">
        <v>20</v>
      </c>
      <c r="D520" s="283" t="s">
        <v>1102</v>
      </c>
      <c r="E520" s="417">
        <v>3</v>
      </c>
      <c r="F520" s="283">
        <v>1360</v>
      </c>
      <c r="G520" s="390">
        <v>7865</v>
      </c>
      <c r="H520" s="283">
        <v>8034</v>
      </c>
      <c r="I520" s="398">
        <f t="shared" si="53"/>
        <v>4080</v>
      </c>
      <c r="J520" s="254">
        <v>54800</v>
      </c>
      <c r="K520" s="390">
        <v>0</v>
      </c>
      <c r="L520" s="390">
        <f t="shared" si="61"/>
        <v>58880</v>
      </c>
      <c r="M520" s="283" t="s">
        <v>1058</v>
      </c>
      <c r="N520" s="476" t="s">
        <v>1805</v>
      </c>
    </row>
    <row r="521" spans="1:14" ht="15.75" customHeight="1" x14ac:dyDescent="0.25">
      <c r="A521" s="283">
        <v>97</v>
      </c>
      <c r="B521" s="283" t="s">
        <v>849</v>
      </c>
      <c r="C521" s="283">
        <v>20</v>
      </c>
      <c r="D521" s="283" t="s">
        <v>1102</v>
      </c>
      <c r="E521" s="417">
        <v>1</v>
      </c>
      <c r="F521" s="283">
        <v>1407</v>
      </c>
      <c r="G521" s="390">
        <v>7866</v>
      </c>
      <c r="H521" s="283">
        <v>8035</v>
      </c>
      <c r="I521" s="398">
        <f t="shared" si="53"/>
        <v>1407</v>
      </c>
      <c r="J521" s="390">
        <v>69500</v>
      </c>
      <c r="K521" s="390">
        <v>0</v>
      </c>
      <c r="L521" s="390">
        <f t="shared" si="61"/>
        <v>70907</v>
      </c>
      <c r="M521" s="283" t="s">
        <v>34</v>
      </c>
      <c r="N521" s="476" t="s">
        <v>1806</v>
      </c>
    </row>
    <row r="522" spans="1:14" ht="15.75" customHeight="1" x14ac:dyDescent="0.25">
      <c r="A522" s="283">
        <v>98</v>
      </c>
      <c r="B522" s="283" t="s">
        <v>821</v>
      </c>
      <c r="C522" s="283">
        <v>20</v>
      </c>
      <c r="D522" s="283" t="s">
        <v>1102</v>
      </c>
      <c r="E522" s="417">
        <v>2</v>
      </c>
      <c r="F522" s="283">
        <v>1419</v>
      </c>
      <c r="G522" s="390">
        <v>7867</v>
      </c>
      <c r="H522" s="283">
        <v>8036</v>
      </c>
      <c r="I522" s="398">
        <f t="shared" si="53"/>
        <v>2838</v>
      </c>
      <c r="J522" s="390">
        <v>45200</v>
      </c>
      <c r="K522" s="390">
        <v>0</v>
      </c>
      <c r="L522" s="390">
        <f t="shared" si="61"/>
        <v>48038</v>
      </c>
      <c r="M522" s="283" t="s">
        <v>34</v>
      </c>
      <c r="N522" s="476" t="s">
        <v>1807</v>
      </c>
    </row>
    <row r="523" spans="1:14" ht="15.75" customHeight="1" x14ac:dyDescent="0.25">
      <c r="A523" s="283">
        <v>99</v>
      </c>
      <c r="B523" s="283" t="s">
        <v>813</v>
      </c>
      <c r="C523" s="283">
        <v>20</v>
      </c>
      <c r="D523" s="283" t="s">
        <v>1103</v>
      </c>
      <c r="E523" s="417">
        <v>1</v>
      </c>
      <c r="F523" s="283">
        <v>1415</v>
      </c>
      <c r="G523" s="390">
        <v>7868</v>
      </c>
      <c r="H523" s="283">
        <v>8038</v>
      </c>
      <c r="I523" s="398">
        <f t="shared" si="53"/>
        <v>1415</v>
      </c>
      <c r="J523" s="390">
        <v>29400</v>
      </c>
      <c r="K523" s="390">
        <v>0</v>
      </c>
      <c r="L523" s="390">
        <f t="shared" si="61"/>
        <v>30815</v>
      </c>
      <c r="M523" s="283" t="s">
        <v>34</v>
      </c>
      <c r="N523" s="476" t="s">
        <v>1808</v>
      </c>
    </row>
    <row r="524" spans="1:14" ht="15.75" customHeight="1" x14ac:dyDescent="0.25">
      <c r="A524" s="283">
        <v>100</v>
      </c>
      <c r="B524" s="283" t="s">
        <v>580</v>
      </c>
      <c r="C524" s="283">
        <v>20</v>
      </c>
      <c r="D524" s="283" t="s">
        <v>1103</v>
      </c>
      <c r="E524" s="417">
        <v>1</v>
      </c>
      <c r="F524" s="283">
        <v>1541</v>
      </c>
      <c r="G524" s="390">
        <v>7869</v>
      </c>
      <c r="H524" s="283">
        <v>8039</v>
      </c>
      <c r="I524" s="398">
        <f t="shared" si="53"/>
        <v>1541</v>
      </c>
      <c r="J524" s="390">
        <v>47200</v>
      </c>
      <c r="K524" s="390">
        <v>0</v>
      </c>
      <c r="L524" s="390">
        <f t="shared" si="61"/>
        <v>48741</v>
      </c>
      <c r="M524" s="283" t="s">
        <v>34</v>
      </c>
      <c r="N524" s="476" t="s">
        <v>1809</v>
      </c>
    </row>
    <row r="525" spans="1:14" ht="15.75" customHeight="1" x14ac:dyDescent="0.25">
      <c r="A525" s="283">
        <v>101</v>
      </c>
      <c r="B525" s="283" t="s">
        <v>582</v>
      </c>
      <c r="C525" s="283">
        <v>20</v>
      </c>
      <c r="D525" s="283" t="s">
        <v>1103</v>
      </c>
      <c r="E525" s="417">
        <v>0</v>
      </c>
      <c r="F525" s="283">
        <v>1407</v>
      </c>
      <c r="G525" s="390">
        <v>7910</v>
      </c>
      <c r="H525" s="283">
        <v>8040</v>
      </c>
      <c r="I525" s="398">
        <f t="shared" si="53"/>
        <v>0</v>
      </c>
      <c r="J525" s="252">
        <v>47600</v>
      </c>
      <c r="K525" s="390">
        <v>0</v>
      </c>
      <c r="L525" s="390">
        <f t="shared" si="61"/>
        <v>47600</v>
      </c>
      <c r="M525" s="283" t="s">
        <v>1058</v>
      </c>
      <c r="N525" s="476" t="s">
        <v>1810</v>
      </c>
    </row>
    <row r="526" spans="1:14" ht="15.75" customHeight="1" x14ac:dyDescent="0.25">
      <c r="A526" s="283">
        <v>102</v>
      </c>
      <c r="B526" s="283" t="s">
        <v>584</v>
      </c>
      <c r="C526" s="283">
        <v>20</v>
      </c>
      <c r="D526" s="29" t="s">
        <v>1106</v>
      </c>
      <c r="E526" s="417">
        <v>2</v>
      </c>
      <c r="F526" s="283">
        <v>1274</v>
      </c>
      <c r="G526" s="398">
        <v>7905</v>
      </c>
      <c r="H526" s="283">
        <v>8041</v>
      </c>
      <c r="I526" s="398">
        <f t="shared" si="53"/>
        <v>2548</v>
      </c>
      <c r="J526" s="390">
        <v>18400</v>
      </c>
      <c r="K526" s="390">
        <v>0</v>
      </c>
      <c r="L526" s="390">
        <f t="shared" si="61"/>
        <v>20948</v>
      </c>
      <c r="M526" s="29" t="s">
        <v>34</v>
      </c>
      <c r="N526" s="476" t="s">
        <v>1811</v>
      </c>
    </row>
    <row r="527" spans="1:14" ht="15.75" customHeight="1" x14ac:dyDescent="0.25">
      <c r="A527" s="283">
        <v>103</v>
      </c>
      <c r="B527" s="29" t="s">
        <v>581</v>
      </c>
      <c r="C527" s="283">
        <v>20</v>
      </c>
      <c r="D527" s="29" t="s">
        <v>1104</v>
      </c>
      <c r="E527" s="417">
        <v>1.5</v>
      </c>
      <c r="F527" s="283">
        <v>1360</v>
      </c>
      <c r="G527" s="390">
        <v>7906</v>
      </c>
      <c r="H527" s="283">
        <v>8042</v>
      </c>
      <c r="I527" s="398">
        <f t="shared" si="53"/>
        <v>2040</v>
      </c>
      <c r="J527" s="390">
        <v>91500</v>
      </c>
      <c r="K527" s="390">
        <v>0</v>
      </c>
      <c r="L527" s="390">
        <f t="shared" si="61"/>
        <v>93540</v>
      </c>
      <c r="M527" s="29" t="s">
        <v>901</v>
      </c>
      <c r="N527" s="476" t="s">
        <v>1812</v>
      </c>
    </row>
    <row r="528" spans="1:14" ht="15.75" customHeight="1" x14ac:dyDescent="0.25">
      <c r="A528" s="283">
        <v>104</v>
      </c>
      <c r="B528" s="29" t="s">
        <v>581</v>
      </c>
      <c r="C528" s="283">
        <v>20</v>
      </c>
      <c r="D528" s="29" t="s">
        <v>1104</v>
      </c>
      <c r="E528" s="417">
        <v>1.5</v>
      </c>
      <c r="F528" s="283">
        <v>1470</v>
      </c>
      <c r="G528" s="390">
        <v>7907</v>
      </c>
      <c r="H528" s="283">
        <v>8043</v>
      </c>
      <c r="I528" s="398">
        <f t="shared" si="53"/>
        <v>2205</v>
      </c>
      <c r="J528" s="390">
        <v>91500</v>
      </c>
      <c r="K528" s="390">
        <v>0</v>
      </c>
      <c r="L528" s="390">
        <f t="shared" si="61"/>
        <v>93705</v>
      </c>
      <c r="M528" s="29" t="s">
        <v>901</v>
      </c>
      <c r="N528" s="476" t="s">
        <v>1813</v>
      </c>
    </row>
    <row r="529" spans="1:14 16352:16352" ht="15.75" customHeight="1" x14ac:dyDescent="0.25">
      <c r="A529" s="283">
        <v>105</v>
      </c>
      <c r="B529" s="29" t="s">
        <v>813</v>
      </c>
      <c r="C529" s="283">
        <v>20</v>
      </c>
      <c r="D529" s="29" t="s">
        <v>1104</v>
      </c>
      <c r="E529" s="417">
        <v>1</v>
      </c>
      <c r="F529" s="283">
        <v>1373</v>
      </c>
      <c r="G529" s="390">
        <v>7908</v>
      </c>
      <c r="H529" s="283">
        <v>8044</v>
      </c>
      <c r="I529" s="398">
        <f t="shared" si="53"/>
        <v>1373</v>
      </c>
      <c r="J529" s="252">
        <v>29400</v>
      </c>
      <c r="K529" s="390">
        <v>0</v>
      </c>
      <c r="L529" s="390">
        <f t="shared" si="61"/>
        <v>30773</v>
      </c>
      <c r="M529" s="283" t="s">
        <v>1058</v>
      </c>
      <c r="N529" s="476" t="s">
        <v>1814</v>
      </c>
    </row>
    <row r="530" spans="1:14 16352:16352" ht="15.75" customHeight="1" x14ac:dyDescent="0.25">
      <c r="A530" s="283">
        <v>106</v>
      </c>
      <c r="B530" s="29" t="s">
        <v>588</v>
      </c>
      <c r="C530" s="283">
        <v>20</v>
      </c>
      <c r="D530" s="29" t="s">
        <v>1104</v>
      </c>
      <c r="E530" s="417">
        <v>3</v>
      </c>
      <c r="F530" s="283">
        <v>1360</v>
      </c>
      <c r="G530" s="390">
        <v>7909</v>
      </c>
      <c r="H530" s="283">
        <v>8045</v>
      </c>
      <c r="I530" s="398">
        <f t="shared" si="53"/>
        <v>4080</v>
      </c>
      <c r="J530" s="398">
        <v>54800</v>
      </c>
      <c r="K530" s="390">
        <v>0</v>
      </c>
      <c r="L530" s="390">
        <f t="shared" si="61"/>
        <v>58880</v>
      </c>
      <c r="M530" s="29" t="s">
        <v>34</v>
      </c>
      <c r="N530" s="476" t="s">
        <v>1815</v>
      </c>
    </row>
    <row r="531" spans="1:14 16352:16352" ht="15.75" customHeight="1" x14ac:dyDescent="0.25">
      <c r="A531" s="283">
        <v>107</v>
      </c>
      <c r="B531" s="29" t="s">
        <v>592</v>
      </c>
      <c r="C531" s="283">
        <v>20</v>
      </c>
      <c r="D531" s="29" t="s">
        <v>1104</v>
      </c>
      <c r="E531" s="417">
        <v>1</v>
      </c>
      <c r="F531" s="283">
        <v>1415</v>
      </c>
      <c r="G531" s="390">
        <v>7920</v>
      </c>
      <c r="H531" s="283">
        <v>8046</v>
      </c>
      <c r="I531" s="398">
        <f t="shared" si="53"/>
        <v>1415</v>
      </c>
      <c r="J531" s="252">
        <v>35800</v>
      </c>
      <c r="K531" s="390">
        <v>0</v>
      </c>
      <c r="L531" s="390">
        <f t="shared" si="61"/>
        <v>37215</v>
      </c>
      <c r="M531" s="283" t="s">
        <v>1058</v>
      </c>
      <c r="N531" s="476" t="s">
        <v>1816</v>
      </c>
    </row>
    <row r="532" spans="1:14 16352:16352" ht="15.75" customHeight="1" x14ac:dyDescent="0.25">
      <c r="A532" s="283">
        <v>108</v>
      </c>
      <c r="B532" s="29" t="s">
        <v>579</v>
      </c>
      <c r="C532" s="283">
        <v>20</v>
      </c>
      <c r="D532" s="29" t="s">
        <v>1104</v>
      </c>
      <c r="E532" s="417">
        <v>1</v>
      </c>
      <c r="F532" s="283">
        <v>1320</v>
      </c>
      <c r="G532" s="390">
        <v>7921</v>
      </c>
      <c r="H532" s="283">
        <v>8047</v>
      </c>
      <c r="I532" s="398">
        <f t="shared" si="53"/>
        <v>1320</v>
      </c>
      <c r="J532" s="390">
        <v>60000</v>
      </c>
      <c r="K532" s="390">
        <v>0</v>
      </c>
      <c r="L532" s="390">
        <f t="shared" si="61"/>
        <v>61320</v>
      </c>
      <c r="M532" s="29" t="s">
        <v>1100</v>
      </c>
      <c r="N532" s="476" t="s">
        <v>1817</v>
      </c>
    </row>
    <row r="533" spans="1:14 16352:16352" ht="15.75" customHeight="1" x14ac:dyDescent="0.25">
      <c r="A533" s="283">
        <v>109</v>
      </c>
      <c r="B533" s="29" t="s">
        <v>1105</v>
      </c>
      <c r="C533" s="283">
        <v>20</v>
      </c>
      <c r="D533" s="29" t="s">
        <v>1104</v>
      </c>
      <c r="E533" s="417">
        <v>3</v>
      </c>
      <c r="F533" s="283">
        <v>1480</v>
      </c>
      <c r="G533" s="390">
        <v>7922</v>
      </c>
      <c r="H533" s="283">
        <v>8048</v>
      </c>
      <c r="I533" s="398">
        <f t="shared" si="53"/>
        <v>4440</v>
      </c>
      <c r="J533" s="390">
        <v>65600</v>
      </c>
      <c r="K533" s="390">
        <v>3000</v>
      </c>
      <c r="L533" s="390">
        <f t="shared" ref="L533:L541" si="62">I533+J533+K533</f>
        <v>73040</v>
      </c>
      <c r="M533" s="29" t="s">
        <v>34</v>
      </c>
      <c r="N533" s="476" t="s">
        <v>1818</v>
      </c>
      <c r="XDX533" s="34" t="s">
        <v>1178</v>
      </c>
    </row>
    <row r="534" spans="1:14 16352:16352" ht="15.75" customHeight="1" x14ac:dyDescent="0.25">
      <c r="A534" s="283">
        <v>110</v>
      </c>
      <c r="B534" s="29" t="s">
        <v>822</v>
      </c>
      <c r="C534" s="283">
        <v>20</v>
      </c>
      <c r="D534" s="29" t="s">
        <v>1104</v>
      </c>
      <c r="E534" s="417">
        <v>1.75</v>
      </c>
      <c r="F534" s="283">
        <v>1346</v>
      </c>
      <c r="G534" s="390">
        <v>7923</v>
      </c>
      <c r="H534" s="283">
        <v>8049</v>
      </c>
      <c r="I534" s="398">
        <f t="shared" si="53"/>
        <v>2355.5</v>
      </c>
      <c r="J534" s="390">
        <v>33600</v>
      </c>
      <c r="K534" s="390">
        <v>0</v>
      </c>
      <c r="L534" s="390">
        <f t="shared" si="62"/>
        <v>35955.5</v>
      </c>
      <c r="M534" s="29" t="s">
        <v>34</v>
      </c>
      <c r="N534" s="476" t="s">
        <v>1819</v>
      </c>
    </row>
    <row r="535" spans="1:14 16352:16352" ht="15.75" customHeight="1" x14ac:dyDescent="0.25">
      <c r="A535" s="283">
        <v>111</v>
      </c>
      <c r="B535" s="430" t="s">
        <v>589</v>
      </c>
      <c r="C535" s="429">
        <v>9</v>
      </c>
      <c r="D535" s="430" t="s">
        <v>1104</v>
      </c>
      <c r="E535" s="437">
        <v>0</v>
      </c>
      <c r="F535" s="429">
        <v>580</v>
      </c>
      <c r="G535" s="402">
        <v>7924</v>
      </c>
      <c r="H535" s="429">
        <v>8050</v>
      </c>
      <c r="I535" s="410">
        <f t="shared" si="53"/>
        <v>0</v>
      </c>
      <c r="J535" s="469">
        <v>8910</v>
      </c>
      <c r="K535" s="402">
        <v>0</v>
      </c>
      <c r="L535" s="402">
        <f t="shared" si="62"/>
        <v>8910</v>
      </c>
      <c r="M535" s="429" t="s">
        <v>1058</v>
      </c>
      <c r="N535" s="476" t="s">
        <v>1820</v>
      </c>
    </row>
    <row r="536" spans="1:14 16352:16352" ht="15.75" customHeight="1" x14ac:dyDescent="0.25">
      <c r="A536" s="283">
        <v>112</v>
      </c>
      <c r="B536" s="283" t="s">
        <v>579</v>
      </c>
      <c r="C536" s="283">
        <v>21</v>
      </c>
      <c r="D536" s="283" t="s">
        <v>1107</v>
      </c>
      <c r="E536" s="417">
        <v>1</v>
      </c>
      <c r="F536" s="283">
        <v>1380</v>
      </c>
      <c r="G536" s="390">
        <v>7980</v>
      </c>
      <c r="H536" s="283">
        <v>8064</v>
      </c>
      <c r="I536" s="398">
        <f t="shared" si="53"/>
        <v>1380</v>
      </c>
      <c r="J536" s="398">
        <v>62580</v>
      </c>
      <c r="K536" s="390">
        <v>0</v>
      </c>
      <c r="L536" s="402">
        <f t="shared" si="62"/>
        <v>63960</v>
      </c>
      <c r="M536" s="283" t="s">
        <v>34</v>
      </c>
      <c r="N536" s="476" t="s">
        <v>1821</v>
      </c>
    </row>
    <row r="537" spans="1:14 16352:16352" ht="15.75" customHeight="1" x14ac:dyDescent="0.25">
      <c r="A537" s="283">
        <v>113</v>
      </c>
      <c r="B537" s="283" t="s">
        <v>583</v>
      </c>
      <c r="C537" s="283">
        <v>21</v>
      </c>
      <c r="D537" s="283" t="s">
        <v>1107</v>
      </c>
      <c r="E537" s="417">
        <v>7.96</v>
      </c>
      <c r="F537" s="283">
        <v>1360</v>
      </c>
      <c r="G537" s="390">
        <v>7981</v>
      </c>
      <c r="H537" s="283">
        <v>8065</v>
      </c>
      <c r="I537" s="398">
        <f t="shared" si="53"/>
        <v>10825.6</v>
      </c>
      <c r="J537" s="398">
        <v>126000</v>
      </c>
      <c r="K537" s="390">
        <v>0</v>
      </c>
      <c r="L537" s="402">
        <f t="shared" si="62"/>
        <v>136825.60000000001</v>
      </c>
      <c r="M537" s="283" t="s">
        <v>34</v>
      </c>
      <c r="N537" s="476" t="s">
        <v>1822</v>
      </c>
    </row>
    <row r="538" spans="1:14 16352:16352" ht="15.75" customHeight="1" x14ac:dyDescent="0.25">
      <c r="A538" s="283">
        <v>114</v>
      </c>
      <c r="B538" s="283" t="s">
        <v>579</v>
      </c>
      <c r="C538" s="283">
        <v>20</v>
      </c>
      <c r="D538" s="283" t="s">
        <v>1107</v>
      </c>
      <c r="E538" s="417">
        <v>1</v>
      </c>
      <c r="F538" s="283">
        <v>1465</v>
      </c>
      <c r="G538" s="390">
        <v>7982</v>
      </c>
      <c r="H538" s="283">
        <v>8066</v>
      </c>
      <c r="I538" s="398">
        <f t="shared" si="53"/>
        <v>1465</v>
      </c>
      <c r="J538" s="390">
        <v>60000</v>
      </c>
      <c r="K538" s="390">
        <v>0</v>
      </c>
      <c r="L538" s="402">
        <f t="shared" si="62"/>
        <v>61465</v>
      </c>
      <c r="M538" s="283" t="s">
        <v>1100</v>
      </c>
      <c r="N538" s="476" t="s">
        <v>1823</v>
      </c>
    </row>
    <row r="539" spans="1:14 16352:16352" ht="15.75" customHeight="1" x14ac:dyDescent="0.25">
      <c r="A539" s="283">
        <v>115</v>
      </c>
      <c r="B539" s="283" t="s">
        <v>836</v>
      </c>
      <c r="C539" s="283">
        <v>9</v>
      </c>
      <c r="D539" s="283" t="s">
        <v>1107</v>
      </c>
      <c r="E539" s="417">
        <v>1.5</v>
      </c>
      <c r="F539" s="283">
        <v>575</v>
      </c>
      <c r="G539" s="390">
        <v>7983</v>
      </c>
      <c r="H539" s="283">
        <v>8067</v>
      </c>
      <c r="I539" s="398">
        <f t="shared" si="53"/>
        <v>862.5</v>
      </c>
      <c r="J539" s="252">
        <v>10000</v>
      </c>
      <c r="K539" s="390">
        <v>0</v>
      </c>
      <c r="L539" s="402">
        <f t="shared" si="62"/>
        <v>10862.5</v>
      </c>
      <c r="M539" s="283" t="s">
        <v>1088</v>
      </c>
      <c r="N539" s="476" t="s">
        <v>1824</v>
      </c>
    </row>
    <row r="540" spans="1:14 16352:16352" ht="15.75" customHeight="1" x14ac:dyDescent="0.25">
      <c r="A540" s="283">
        <v>116</v>
      </c>
      <c r="B540" s="283" t="s">
        <v>593</v>
      </c>
      <c r="C540" s="283">
        <v>9</v>
      </c>
      <c r="D540" s="283" t="s">
        <v>1107</v>
      </c>
      <c r="E540" s="417">
        <v>2</v>
      </c>
      <c r="F540" s="283">
        <v>596</v>
      </c>
      <c r="G540" s="390">
        <v>7984</v>
      </c>
      <c r="H540" s="283">
        <v>8068</v>
      </c>
      <c r="I540" s="398">
        <f t="shared" si="53"/>
        <v>1192</v>
      </c>
      <c r="J540" s="252">
        <v>8550</v>
      </c>
      <c r="K540" s="390">
        <v>1400</v>
      </c>
      <c r="L540" s="402">
        <f t="shared" si="62"/>
        <v>11142</v>
      </c>
      <c r="M540" s="283" t="s">
        <v>1088</v>
      </c>
      <c r="N540" s="476" t="s">
        <v>1825</v>
      </c>
    </row>
    <row r="541" spans="1:14 16352:16352" ht="15.75" customHeight="1" x14ac:dyDescent="0.25">
      <c r="A541" s="283">
        <v>117</v>
      </c>
      <c r="B541" s="283" t="s">
        <v>582</v>
      </c>
      <c r="C541" s="283">
        <v>20</v>
      </c>
      <c r="D541" s="283" t="s">
        <v>1107</v>
      </c>
      <c r="E541" s="417">
        <v>0</v>
      </c>
      <c r="F541" s="283">
        <v>1347</v>
      </c>
      <c r="G541" s="390">
        <v>7985</v>
      </c>
      <c r="H541" s="283">
        <v>8069</v>
      </c>
      <c r="I541" s="398">
        <f t="shared" si="53"/>
        <v>0</v>
      </c>
      <c r="J541" s="390">
        <v>45500</v>
      </c>
      <c r="K541" s="390">
        <v>0</v>
      </c>
      <c r="L541" s="390">
        <f t="shared" si="62"/>
        <v>45500</v>
      </c>
      <c r="M541" s="283" t="s">
        <v>34</v>
      </c>
      <c r="N541" s="476" t="s">
        <v>1826</v>
      </c>
    </row>
    <row r="542" spans="1:14 16352:16352" ht="15.75" customHeight="1" x14ac:dyDescent="0.25">
      <c r="A542" s="446"/>
      <c r="B542" s="446"/>
      <c r="C542" s="446">
        <f>SUM(C425:C541)</f>
        <v>2205</v>
      </c>
      <c r="D542" s="446"/>
      <c r="E542" s="442"/>
      <c r="F542" s="446"/>
      <c r="G542" s="411"/>
      <c r="H542" s="446"/>
      <c r="I542" s="411"/>
      <c r="J542" s="411">
        <f>SUM(J425:J541)</f>
        <v>6184805</v>
      </c>
      <c r="K542" s="411"/>
      <c r="L542" s="411">
        <f>SUM(L425:L541)</f>
        <v>6529122.8700000001</v>
      </c>
      <c r="M542" s="446"/>
      <c r="N542" s="434"/>
    </row>
    <row r="543" spans="1:14 16352:16352" ht="15" x14ac:dyDescent="0.25">
      <c r="B543" s="447">
        <v>42614</v>
      </c>
      <c r="J543" s="34"/>
      <c r="L543" s="415"/>
    </row>
    <row r="544" spans="1:14 16352:16352" ht="90" x14ac:dyDescent="0.25">
      <c r="A544" s="392" t="s">
        <v>798</v>
      </c>
      <c r="B544" s="392" t="s">
        <v>0</v>
      </c>
      <c r="C544" s="392" t="s">
        <v>1020</v>
      </c>
      <c r="D544" s="392" t="s">
        <v>341</v>
      </c>
      <c r="E544" s="439" t="s">
        <v>345</v>
      </c>
      <c r="F544" s="392" t="s">
        <v>342</v>
      </c>
      <c r="G544" s="466" t="s">
        <v>348</v>
      </c>
      <c r="H544" s="467" t="s">
        <v>343</v>
      </c>
      <c r="I544" s="392" t="s">
        <v>272</v>
      </c>
      <c r="J544" s="392" t="s">
        <v>1109</v>
      </c>
      <c r="K544" s="392" t="s">
        <v>598</v>
      </c>
      <c r="L544" s="392" t="s">
        <v>599</v>
      </c>
      <c r="M544" s="392" t="s">
        <v>941</v>
      </c>
      <c r="N544" s="285" t="s">
        <v>1912</v>
      </c>
    </row>
    <row r="545" spans="1:14" ht="15" x14ac:dyDescent="0.25">
      <c r="A545" s="390">
        <v>1</v>
      </c>
      <c r="B545" s="390" t="s">
        <v>579</v>
      </c>
      <c r="C545" s="390">
        <v>20</v>
      </c>
      <c r="D545" s="390" t="s">
        <v>1108</v>
      </c>
      <c r="E545" s="435">
        <v>1</v>
      </c>
      <c r="F545" s="390">
        <v>1320</v>
      </c>
      <c r="G545" s="390">
        <v>8062</v>
      </c>
      <c r="H545" s="390">
        <v>8120</v>
      </c>
      <c r="I545" s="390">
        <f>E545*F545</f>
        <v>1320</v>
      </c>
      <c r="J545" s="468">
        <v>59460</v>
      </c>
      <c r="K545" s="390">
        <v>0</v>
      </c>
      <c r="L545" s="398">
        <f t="shared" ref="L545:L610" si="63">I545+J545+K545</f>
        <v>60780</v>
      </c>
      <c r="M545" s="390" t="s">
        <v>1124</v>
      </c>
      <c r="N545" s="476" t="s">
        <v>1827</v>
      </c>
    </row>
    <row r="546" spans="1:14" ht="15" x14ac:dyDescent="0.25">
      <c r="A546" s="398">
        <v>2</v>
      </c>
      <c r="B546" s="390" t="s">
        <v>813</v>
      </c>
      <c r="C546" s="390">
        <v>20</v>
      </c>
      <c r="D546" s="390" t="s">
        <v>1108</v>
      </c>
      <c r="E546" s="417">
        <v>1</v>
      </c>
      <c r="F546" s="390">
        <v>1515</v>
      </c>
      <c r="G546" s="398">
        <v>7990</v>
      </c>
      <c r="H546" s="390">
        <v>8121</v>
      </c>
      <c r="I546" s="390">
        <f t="shared" ref="I546:I629" si="64">E546*F546</f>
        <v>1515</v>
      </c>
      <c r="J546" s="390">
        <v>28960</v>
      </c>
      <c r="K546" s="390">
        <v>0</v>
      </c>
      <c r="L546" s="398">
        <f>I546+J546+K546</f>
        <v>30475</v>
      </c>
      <c r="M546" s="390" t="s">
        <v>34</v>
      </c>
      <c r="N546" s="476" t="s">
        <v>1828</v>
      </c>
    </row>
    <row r="547" spans="1:14" ht="15" x14ac:dyDescent="0.25">
      <c r="A547" s="390">
        <v>3</v>
      </c>
      <c r="B547" s="398" t="s">
        <v>582</v>
      </c>
      <c r="C547" s="398">
        <v>20</v>
      </c>
      <c r="D547" s="398" t="s">
        <v>1108</v>
      </c>
      <c r="E547" s="398">
        <v>0</v>
      </c>
      <c r="F547" s="398">
        <v>1260</v>
      </c>
      <c r="G547" s="398">
        <v>8026</v>
      </c>
      <c r="H547" s="398">
        <v>8122</v>
      </c>
      <c r="I547" s="398">
        <f t="shared" si="64"/>
        <v>0</v>
      </c>
      <c r="J547" s="398">
        <v>46960</v>
      </c>
      <c r="K547" s="398">
        <v>0</v>
      </c>
      <c r="L547" s="398">
        <f t="shared" si="63"/>
        <v>46960</v>
      </c>
      <c r="M547" s="398" t="s">
        <v>1088</v>
      </c>
      <c r="N547" s="476" t="s">
        <v>1829</v>
      </c>
    </row>
    <row r="548" spans="1:14" ht="15" x14ac:dyDescent="0.25">
      <c r="A548" s="398">
        <v>4</v>
      </c>
      <c r="B548" s="398" t="s">
        <v>588</v>
      </c>
      <c r="C548" s="398">
        <v>20</v>
      </c>
      <c r="D548" s="398" t="s">
        <v>1108</v>
      </c>
      <c r="E548" s="417">
        <v>3</v>
      </c>
      <c r="F548" s="398">
        <v>1350</v>
      </c>
      <c r="G548" s="398">
        <v>7991</v>
      </c>
      <c r="H548" s="398">
        <v>8123</v>
      </c>
      <c r="I548" s="398">
        <f t="shared" si="64"/>
        <v>4050</v>
      </c>
      <c r="J548" s="398">
        <v>54300</v>
      </c>
      <c r="K548" s="398">
        <v>0</v>
      </c>
      <c r="L548" s="398">
        <f t="shared" si="63"/>
        <v>58350</v>
      </c>
      <c r="M548" s="398" t="s">
        <v>34</v>
      </c>
      <c r="N548" s="476" t="s">
        <v>1830</v>
      </c>
    </row>
    <row r="549" spans="1:14" ht="15" x14ac:dyDescent="0.25">
      <c r="A549" s="390">
        <v>5</v>
      </c>
      <c r="B549" s="398" t="s">
        <v>833</v>
      </c>
      <c r="C549" s="398">
        <v>20</v>
      </c>
      <c r="D549" s="398" t="s">
        <v>1108</v>
      </c>
      <c r="E549" s="398">
        <v>1.7</v>
      </c>
      <c r="F549" s="398">
        <v>1354</v>
      </c>
      <c r="G549" s="398">
        <v>8027</v>
      </c>
      <c r="H549" s="398">
        <v>8124</v>
      </c>
      <c r="I549" s="398">
        <f t="shared" si="64"/>
        <v>2301.7999999999997</v>
      </c>
      <c r="J549" s="398">
        <v>56340</v>
      </c>
      <c r="K549" s="398">
        <v>0</v>
      </c>
      <c r="L549" s="398">
        <f t="shared" si="63"/>
        <v>58641.8</v>
      </c>
      <c r="M549" s="398" t="s">
        <v>1088</v>
      </c>
      <c r="N549" s="476" t="s">
        <v>1831</v>
      </c>
    </row>
    <row r="550" spans="1:14" ht="15" x14ac:dyDescent="0.25">
      <c r="A550" s="398">
        <v>6</v>
      </c>
      <c r="B550" s="398" t="s">
        <v>590</v>
      </c>
      <c r="C550" s="398">
        <v>20</v>
      </c>
      <c r="D550" s="398" t="s">
        <v>1110</v>
      </c>
      <c r="E550" s="398">
        <v>4</v>
      </c>
      <c r="F550" s="398">
        <v>1402</v>
      </c>
      <c r="G550" s="398">
        <v>8028</v>
      </c>
      <c r="H550" s="398">
        <v>8125</v>
      </c>
      <c r="I550" s="398">
        <f t="shared" si="64"/>
        <v>5608</v>
      </c>
      <c r="J550" s="398">
        <v>68300</v>
      </c>
      <c r="K550" s="398">
        <v>0</v>
      </c>
      <c r="L550" s="398">
        <f t="shared" si="63"/>
        <v>73908</v>
      </c>
      <c r="M550" s="398" t="s">
        <v>1088</v>
      </c>
      <c r="N550" s="476" t="s">
        <v>1832</v>
      </c>
    </row>
    <row r="551" spans="1:14" ht="15" x14ac:dyDescent="0.25">
      <c r="A551" s="390">
        <v>7</v>
      </c>
      <c r="B551" s="390" t="s">
        <v>866</v>
      </c>
      <c r="C551" s="390">
        <v>20</v>
      </c>
      <c r="D551" s="390" t="s">
        <v>1110</v>
      </c>
      <c r="E551" s="417">
        <v>4</v>
      </c>
      <c r="F551" s="390">
        <v>1503</v>
      </c>
      <c r="G551" s="398">
        <v>7992</v>
      </c>
      <c r="H551" s="390">
        <v>8126</v>
      </c>
      <c r="I551" s="398">
        <f t="shared" si="64"/>
        <v>6012</v>
      </c>
      <c r="J551" s="390">
        <v>68900</v>
      </c>
      <c r="K551" s="398">
        <v>0</v>
      </c>
      <c r="L551" s="398">
        <f t="shared" si="63"/>
        <v>74912</v>
      </c>
      <c r="M551" s="390" t="s">
        <v>34</v>
      </c>
      <c r="N551" s="476" t="s">
        <v>1833</v>
      </c>
    </row>
    <row r="552" spans="1:14" ht="15" x14ac:dyDescent="0.25">
      <c r="A552" s="398">
        <v>8</v>
      </c>
      <c r="B552" s="390" t="s">
        <v>851</v>
      </c>
      <c r="C552" s="390">
        <v>20</v>
      </c>
      <c r="D552" s="390" t="s">
        <v>1110</v>
      </c>
      <c r="E552" s="417">
        <v>4</v>
      </c>
      <c r="F552" s="390">
        <v>1246</v>
      </c>
      <c r="G552" s="398">
        <v>7993</v>
      </c>
      <c r="H552" s="390">
        <v>8127</v>
      </c>
      <c r="I552" s="398">
        <f t="shared" si="64"/>
        <v>4984</v>
      </c>
      <c r="J552" s="390">
        <v>89560</v>
      </c>
      <c r="K552" s="398">
        <v>0</v>
      </c>
      <c r="L552" s="398">
        <f t="shared" si="63"/>
        <v>94544</v>
      </c>
      <c r="M552" s="390" t="s">
        <v>34</v>
      </c>
      <c r="N552" s="476" t="s">
        <v>1834</v>
      </c>
    </row>
    <row r="553" spans="1:14" s="391" customFormat="1" ht="15" x14ac:dyDescent="0.25">
      <c r="A553" s="390">
        <v>9</v>
      </c>
      <c r="B553" s="390" t="s">
        <v>579</v>
      </c>
      <c r="C553" s="390">
        <v>20</v>
      </c>
      <c r="D553" s="390" t="s">
        <v>1115</v>
      </c>
      <c r="E553" s="417">
        <v>1</v>
      </c>
      <c r="F553" s="390">
        <v>1580</v>
      </c>
      <c r="G553" s="398">
        <v>7994</v>
      </c>
      <c r="H553" s="390">
        <v>8128</v>
      </c>
      <c r="I553" s="390">
        <f t="shared" si="64"/>
        <v>1580</v>
      </c>
      <c r="J553" s="390">
        <v>59060</v>
      </c>
      <c r="K553" s="398">
        <v>0</v>
      </c>
      <c r="L553" s="398">
        <f t="shared" si="63"/>
        <v>60640</v>
      </c>
      <c r="M553" s="390" t="s">
        <v>34</v>
      </c>
      <c r="N553" s="476" t="s">
        <v>1835</v>
      </c>
    </row>
    <row r="554" spans="1:14" s="391" customFormat="1" ht="15" x14ac:dyDescent="0.25">
      <c r="A554" s="398">
        <v>10</v>
      </c>
      <c r="B554" s="390" t="s">
        <v>580</v>
      </c>
      <c r="C554" s="390">
        <v>20</v>
      </c>
      <c r="D554" s="390" t="s">
        <v>1116</v>
      </c>
      <c r="E554" s="417">
        <v>1</v>
      </c>
      <c r="F554" s="390">
        <v>1419</v>
      </c>
      <c r="G554" s="398">
        <v>7995</v>
      </c>
      <c r="H554" s="390">
        <v>8129</v>
      </c>
      <c r="I554" s="390">
        <f t="shared" si="64"/>
        <v>1419</v>
      </c>
      <c r="J554" s="390">
        <v>46760</v>
      </c>
      <c r="K554" s="398">
        <v>0</v>
      </c>
      <c r="L554" s="398">
        <f t="shared" si="63"/>
        <v>48179</v>
      </c>
      <c r="M554" s="390" t="s">
        <v>34</v>
      </c>
      <c r="N554" s="476" t="s">
        <v>1836</v>
      </c>
    </row>
    <row r="555" spans="1:14" s="391" customFormat="1" ht="15" x14ac:dyDescent="0.25">
      <c r="A555" s="390">
        <v>11</v>
      </c>
      <c r="B555" s="390" t="s">
        <v>592</v>
      </c>
      <c r="C555" s="390">
        <v>20</v>
      </c>
      <c r="D555" s="390" t="s">
        <v>1116</v>
      </c>
      <c r="E555" s="398">
        <v>1</v>
      </c>
      <c r="F555" s="390">
        <v>1482</v>
      </c>
      <c r="G555" s="398">
        <v>8029</v>
      </c>
      <c r="H555" s="390">
        <v>8130</v>
      </c>
      <c r="I555" s="390">
        <f t="shared" si="64"/>
        <v>1482</v>
      </c>
      <c r="J555" s="390">
        <v>35360</v>
      </c>
      <c r="K555" s="398">
        <v>0</v>
      </c>
      <c r="L555" s="398">
        <f t="shared" si="63"/>
        <v>36842</v>
      </c>
      <c r="M555" s="390" t="s">
        <v>1088</v>
      </c>
      <c r="N555" s="476" t="s">
        <v>1837</v>
      </c>
    </row>
    <row r="556" spans="1:14" s="391" customFormat="1" ht="15" x14ac:dyDescent="0.25">
      <c r="A556" s="398">
        <v>12</v>
      </c>
      <c r="B556" s="390" t="s">
        <v>585</v>
      </c>
      <c r="C556" s="390">
        <v>20</v>
      </c>
      <c r="D556" s="390" t="s">
        <v>1117</v>
      </c>
      <c r="E556" s="398">
        <v>3</v>
      </c>
      <c r="F556" s="390">
        <v>1363</v>
      </c>
      <c r="G556" s="398">
        <v>8030</v>
      </c>
      <c r="H556" s="390">
        <v>8131</v>
      </c>
      <c r="I556" s="390">
        <f t="shared" si="64"/>
        <v>4089</v>
      </c>
      <c r="J556" s="390">
        <v>64840</v>
      </c>
      <c r="K556" s="390">
        <v>3000</v>
      </c>
      <c r="L556" s="398">
        <f t="shared" si="63"/>
        <v>71929</v>
      </c>
      <c r="M556" s="390" t="s">
        <v>1088</v>
      </c>
      <c r="N556" s="476" t="s">
        <v>1838</v>
      </c>
    </row>
    <row r="557" spans="1:14" s="391" customFormat="1" ht="15" x14ac:dyDescent="0.25">
      <c r="A557" s="390">
        <v>13</v>
      </c>
      <c r="B557" s="390" t="s">
        <v>821</v>
      </c>
      <c r="C557" s="390">
        <v>20</v>
      </c>
      <c r="D557" s="390" t="s">
        <v>1117</v>
      </c>
      <c r="E557" s="398">
        <v>2</v>
      </c>
      <c r="F557" s="390">
        <v>1560</v>
      </c>
      <c r="G557" s="398">
        <v>8031</v>
      </c>
      <c r="H557" s="390">
        <v>8132</v>
      </c>
      <c r="I557" s="390">
        <f t="shared" si="64"/>
        <v>3120</v>
      </c>
      <c r="J557" s="390">
        <v>45820</v>
      </c>
      <c r="K557" s="390">
        <v>0</v>
      </c>
      <c r="L557" s="398">
        <f t="shared" si="63"/>
        <v>48940</v>
      </c>
      <c r="M557" s="390" t="s">
        <v>1088</v>
      </c>
      <c r="N557" s="476" t="s">
        <v>1839</v>
      </c>
    </row>
    <row r="558" spans="1:14" s="391" customFormat="1" ht="15" x14ac:dyDescent="0.25">
      <c r="A558" s="398">
        <v>14</v>
      </c>
      <c r="B558" s="390" t="s">
        <v>588</v>
      </c>
      <c r="C558" s="390">
        <v>20</v>
      </c>
      <c r="D558" s="390" t="s">
        <v>1117</v>
      </c>
      <c r="E558" s="417">
        <v>3</v>
      </c>
      <c r="F558" s="390">
        <v>1523</v>
      </c>
      <c r="G558" s="398">
        <v>7996</v>
      </c>
      <c r="H558" s="390">
        <v>8133</v>
      </c>
      <c r="I558" s="390">
        <f t="shared" si="64"/>
        <v>4569</v>
      </c>
      <c r="J558" s="398">
        <v>54300</v>
      </c>
      <c r="K558" s="390">
        <v>0</v>
      </c>
      <c r="L558" s="398" t="s">
        <v>1179</v>
      </c>
      <c r="M558" s="390" t="s">
        <v>34</v>
      </c>
      <c r="N558" s="476" t="s">
        <v>1840</v>
      </c>
    </row>
    <row r="559" spans="1:14" s="391" customFormat="1" ht="15" x14ac:dyDescent="0.25">
      <c r="A559" s="390">
        <v>15</v>
      </c>
      <c r="B559" s="390" t="s">
        <v>581</v>
      </c>
      <c r="C559" s="390">
        <v>20</v>
      </c>
      <c r="D559" s="390" t="s">
        <v>1117</v>
      </c>
      <c r="E559" s="417">
        <v>1.5</v>
      </c>
      <c r="F559" s="390">
        <v>1539</v>
      </c>
      <c r="G559" s="398">
        <v>7997</v>
      </c>
      <c r="H559" s="390">
        <v>8134</v>
      </c>
      <c r="I559" s="390">
        <f t="shared" si="64"/>
        <v>2308.5</v>
      </c>
      <c r="J559" s="390">
        <v>94000</v>
      </c>
      <c r="K559" s="390">
        <v>0</v>
      </c>
      <c r="L559" s="398">
        <f t="shared" si="63"/>
        <v>96308.5</v>
      </c>
      <c r="M559" s="390" t="s">
        <v>933</v>
      </c>
      <c r="N559" s="476" t="s">
        <v>1841</v>
      </c>
    </row>
    <row r="560" spans="1:14" s="391" customFormat="1" ht="15" x14ac:dyDescent="0.25">
      <c r="A560" s="398">
        <v>16</v>
      </c>
      <c r="B560" s="390" t="s">
        <v>579</v>
      </c>
      <c r="C560" s="390">
        <v>20</v>
      </c>
      <c r="D560" s="390" t="s">
        <v>1117</v>
      </c>
      <c r="E560" s="417">
        <v>1</v>
      </c>
      <c r="F560" s="390">
        <v>1453</v>
      </c>
      <c r="G560" s="398">
        <v>8063</v>
      </c>
      <c r="H560" s="390">
        <v>8135</v>
      </c>
      <c r="I560" s="390">
        <f t="shared" si="64"/>
        <v>1453</v>
      </c>
      <c r="J560" s="468">
        <v>59460</v>
      </c>
      <c r="K560" s="390">
        <v>0</v>
      </c>
      <c r="L560" s="398">
        <f t="shared" si="63"/>
        <v>60913</v>
      </c>
      <c r="M560" s="390" t="s">
        <v>1124</v>
      </c>
      <c r="N560" s="476" t="s">
        <v>1842</v>
      </c>
    </row>
    <row r="561" spans="1:14" s="391" customFormat="1" ht="15" x14ac:dyDescent="0.25">
      <c r="A561" s="390">
        <v>17</v>
      </c>
      <c r="B561" s="390" t="s">
        <v>587</v>
      </c>
      <c r="C561" s="390">
        <v>20</v>
      </c>
      <c r="D561" s="390" t="s">
        <v>1117</v>
      </c>
      <c r="E561" s="398">
        <v>2</v>
      </c>
      <c r="F561" s="390">
        <v>1283</v>
      </c>
      <c r="G561" s="398">
        <v>8032</v>
      </c>
      <c r="H561" s="390">
        <v>8136</v>
      </c>
      <c r="I561" s="390">
        <f t="shared" si="64"/>
        <v>2566</v>
      </c>
      <c r="J561" s="390">
        <v>19620</v>
      </c>
      <c r="K561" s="390">
        <v>0</v>
      </c>
      <c r="L561" s="398">
        <f t="shared" si="63"/>
        <v>22186</v>
      </c>
      <c r="M561" s="390" t="s">
        <v>1088</v>
      </c>
      <c r="N561" s="476" t="s">
        <v>1843</v>
      </c>
    </row>
    <row r="562" spans="1:14" s="391" customFormat="1" ht="15" x14ac:dyDescent="0.25">
      <c r="A562" s="398">
        <v>18</v>
      </c>
      <c r="B562" s="390" t="s">
        <v>593</v>
      </c>
      <c r="C562" s="390">
        <v>9</v>
      </c>
      <c r="D562" s="390" t="s">
        <v>1118</v>
      </c>
      <c r="E562" s="390">
        <v>2</v>
      </c>
      <c r="F562" s="390">
        <v>674</v>
      </c>
      <c r="G562" s="390">
        <v>8033</v>
      </c>
      <c r="H562" s="390">
        <v>8137</v>
      </c>
      <c r="I562" s="390">
        <f t="shared" si="64"/>
        <v>1348</v>
      </c>
      <c r="J562" s="390">
        <v>8469</v>
      </c>
      <c r="K562" s="390">
        <v>1400</v>
      </c>
      <c r="L562" s="398">
        <f t="shared" si="63"/>
        <v>11217</v>
      </c>
      <c r="M562" s="390" t="s">
        <v>1088</v>
      </c>
      <c r="N562" s="476" t="s">
        <v>1844</v>
      </c>
    </row>
    <row r="563" spans="1:14" s="391" customFormat="1" ht="15" x14ac:dyDescent="0.25">
      <c r="A563" s="390">
        <v>19</v>
      </c>
      <c r="B563" s="390" t="s">
        <v>839</v>
      </c>
      <c r="C563" s="390">
        <v>15</v>
      </c>
      <c r="D563" s="390" t="s">
        <v>1118</v>
      </c>
      <c r="E563" s="435">
        <v>2</v>
      </c>
      <c r="F563" s="390">
        <v>1080</v>
      </c>
      <c r="G563" s="390">
        <v>8064</v>
      </c>
      <c r="H563" s="390">
        <v>8138</v>
      </c>
      <c r="I563" s="390">
        <f t="shared" si="64"/>
        <v>2160</v>
      </c>
      <c r="J563" s="390">
        <v>44490</v>
      </c>
      <c r="K563" s="390">
        <v>0</v>
      </c>
      <c r="L563" s="398">
        <f t="shared" si="63"/>
        <v>46650</v>
      </c>
      <c r="M563" s="390" t="s">
        <v>1124</v>
      </c>
      <c r="N563" s="476" t="s">
        <v>1845</v>
      </c>
    </row>
    <row r="564" spans="1:14" s="391" customFormat="1" ht="15" x14ac:dyDescent="0.25">
      <c r="A564" s="398">
        <v>20</v>
      </c>
      <c r="B564" s="390" t="s">
        <v>589</v>
      </c>
      <c r="C564" s="390">
        <v>9</v>
      </c>
      <c r="D564" s="390" t="s">
        <v>1118</v>
      </c>
      <c r="E564" s="390">
        <v>0</v>
      </c>
      <c r="F564" s="390">
        <v>629</v>
      </c>
      <c r="G564" s="390">
        <v>8034</v>
      </c>
      <c r="H564" s="390">
        <v>8139</v>
      </c>
      <c r="I564" s="390">
        <f t="shared" si="64"/>
        <v>0</v>
      </c>
      <c r="J564" s="390">
        <v>8847</v>
      </c>
      <c r="K564" s="390">
        <v>0</v>
      </c>
      <c r="L564" s="398">
        <f t="shared" si="63"/>
        <v>8847</v>
      </c>
      <c r="M564" s="390" t="s">
        <v>1088</v>
      </c>
      <c r="N564" s="476" t="s">
        <v>1846</v>
      </c>
    </row>
    <row r="565" spans="1:14" s="391" customFormat="1" ht="15" x14ac:dyDescent="0.25">
      <c r="A565" s="390">
        <v>21</v>
      </c>
      <c r="B565" s="390" t="s">
        <v>581</v>
      </c>
      <c r="C565" s="390">
        <v>20</v>
      </c>
      <c r="D565" s="390" t="s">
        <v>1118</v>
      </c>
      <c r="E565" s="435">
        <v>1.5</v>
      </c>
      <c r="F565" s="390">
        <v>1437</v>
      </c>
      <c r="G565" s="390">
        <v>8051</v>
      </c>
      <c r="H565" s="390">
        <v>8140</v>
      </c>
      <c r="I565" s="390">
        <f t="shared" si="64"/>
        <v>2155.5</v>
      </c>
      <c r="J565" s="390">
        <v>92000</v>
      </c>
      <c r="K565" s="390">
        <v>0</v>
      </c>
      <c r="L565" s="398">
        <f t="shared" si="63"/>
        <v>94155.5</v>
      </c>
      <c r="M565" s="390" t="s">
        <v>901</v>
      </c>
      <c r="N565" s="476" t="s">
        <v>1847</v>
      </c>
    </row>
    <row r="566" spans="1:14" s="391" customFormat="1" ht="15" x14ac:dyDescent="0.25">
      <c r="A566" s="398">
        <v>22</v>
      </c>
      <c r="B566" s="390" t="s">
        <v>583</v>
      </c>
      <c r="C566" s="390">
        <v>20</v>
      </c>
      <c r="D566" s="390" t="s">
        <v>1118</v>
      </c>
      <c r="E566" s="435">
        <v>7.96</v>
      </c>
      <c r="F566" s="390">
        <v>1364</v>
      </c>
      <c r="G566" s="390">
        <v>7998</v>
      </c>
      <c r="H566" s="390">
        <v>8141</v>
      </c>
      <c r="I566" s="390">
        <f t="shared" si="64"/>
        <v>10857.44</v>
      </c>
      <c r="J566" s="390">
        <v>118860</v>
      </c>
      <c r="K566" s="390">
        <v>0</v>
      </c>
      <c r="L566" s="398">
        <f t="shared" si="63"/>
        <v>129717.44</v>
      </c>
      <c r="M566" s="390" t="s">
        <v>34</v>
      </c>
      <c r="N566" s="476" t="s">
        <v>1848</v>
      </c>
    </row>
    <row r="567" spans="1:14" s="391" customFormat="1" ht="15" x14ac:dyDescent="0.25">
      <c r="A567" s="390">
        <v>23</v>
      </c>
      <c r="B567" s="390" t="s">
        <v>584</v>
      </c>
      <c r="C567" s="390">
        <v>20</v>
      </c>
      <c r="D567" s="390" t="s">
        <v>1118</v>
      </c>
      <c r="E567" s="435">
        <v>2</v>
      </c>
      <c r="F567" s="390">
        <v>1371</v>
      </c>
      <c r="G567" s="390">
        <v>7999</v>
      </c>
      <c r="H567" s="390">
        <v>8142</v>
      </c>
      <c r="I567" s="390">
        <f t="shared" si="64"/>
        <v>2742</v>
      </c>
      <c r="J567" s="390">
        <v>18220</v>
      </c>
      <c r="K567" s="390">
        <v>0</v>
      </c>
      <c r="L567" s="398">
        <f t="shared" si="63"/>
        <v>20962</v>
      </c>
      <c r="M567" s="390" t="s">
        <v>34</v>
      </c>
      <c r="N567" s="476" t="s">
        <v>1849</v>
      </c>
    </row>
    <row r="568" spans="1:14" s="391" customFormat="1" ht="15" x14ac:dyDescent="0.25">
      <c r="A568" s="398">
        <v>24</v>
      </c>
      <c r="B568" s="390" t="s">
        <v>836</v>
      </c>
      <c r="C568" s="390">
        <v>15</v>
      </c>
      <c r="D568" s="293" t="s">
        <v>1119</v>
      </c>
      <c r="E568" s="390">
        <v>1.5</v>
      </c>
      <c r="F568" s="390">
        <v>1088</v>
      </c>
      <c r="G568" s="390">
        <v>8035</v>
      </c>
      <c r="H568" s="390">
        <v>8143</v>
      </c>
      <c r="I568" s="398">
        <f t="shared" si="64"/>
        <v>1632</v>
      </c>
      <c r="J568" s="390">
        <v>11910</v>
      </c>
      <c r="K568" s="390">
        <v>0</v>
      </c>
      <c r="L568" s="398">
        <f t="shared" si="63"/>
        <v>13542</v>
      </c>
      <c r="M568" s="390" t="s">
        <v>1088</v>
      </c>
      <c r="N568" s="476" t="s">
        <v>1850</v>
      </c>
    </row>
    <row r="569" spans="1:14" s="391" customFormat="1" ht="15" x14ac:dyDescent="0.25">
      <c r="A569" s="390">
        <v>25</v>
      </c>
      <c r="B569" s="390" t="s">
        <v>813</v>
      </c>
      <c r="C569" s="390">
        <v>20</v>
      </c>
      <c r="D569" s="293" t="s">
        <v>1119</v>
      </c>
      <c r="E569" s="390">
        <v>1</v>
      </c>
      <c r="F569" s="390">
        <v>1382</v>
      </c>
      <c r="G569" s="390">
        <v>8036</v>
      </c>
      <c r="H569" s="390">
        <v>8144</v>
      </c>
      <c r="I569" s="398">
        <f t="shared" si="64"/>
        <v>1382</v>
      </c>
      <c r="J569" s="455">
        <v>28960</v>
      </c>
      <c r="K569" s="390">
        <v>0</v>
      </c>
      <c r="L569" s="398">
        <f t="shared" si="63"/>
        <v>30342</v>
      </c>
      <c r="M569" s="390" t="s">
        <v>1088</v>
      </c>
      <c r="N569" s="476" t="s">
        <v>1851</v>
      </c>
    </row>
    <row r="570" spans="1:14" s="391" customFormat="1" ht="15" x14ac:dyDescent="0.25">
      <c r="A570" s="398">
        <v>26</v>
      </c>
      <c r="B570" s="390" t="s">
        <v>587</v>
      </c>
      <c r="C570" s="390">
        <v>20</v>
      </c>
      <c r="D570" s="293" t="s">
        <v>1119</v>
      </c>
      <c r="E570" s="390">
        <v>2</v>
      </c>
      <c r="F570" s="390">
        <v>1326</v>
      </c>
      <c r="G570" s="390">
        <v>8037</v>
      </c>
      <c r="H570" s="390">
        <v>8145</v>
      </c>
      <c r="I570" s="398">
        <f t="shared" si="64"/>
        <v>2652</v>
      </c>
      <c r="J570" s="390">
        <v>19620</v>
      </c>
      <c r="K570" s="390">
        <v>0</v>
      </c>
      <c r="L570" s="398">
        <f t="shared" si="63"/>
        <v>22272</v>
      </c>
      <c r="M570" s="390" t="s">
        <v>1088</v>
      </c>
      <c r="N570" s="476" t="s">
        <v>1852</v>
      </c>
    </row>
    <row r="571" spans="1:14" s="391" customFormat="1" ht="15" x14ac:dyDescent="0.25">
      <c r="A571" s="390">
        <v>27</v>
      </c>
      <c r="B571" s="390" t="s">
        <v>822</v>
      </c>
      <c r="C571" s="390">
        <v>20</v>
      </c>
      <c r="D571" s="293" t="s">
        <v>1120</v>
      </c>
      <c r="E571" s="390">
        <v>1.75</v>
      </c>
      <c r="F571" s="390">
        <v>1437</v>
      </c>
      <c r="G571" s="390">
        <v>8038</v>
      </c>
      <c r="H571" s="390">
        <v>8146</v>
      </c>
      <c r="I571" s="398">
        <f t="shared" si="64"/>
        <v>2514.75</v>
      </c>
      <c r="J571" s="390">
        <v>33540</v>
      </c>
      <c r="K571" s="390">
        <v>0</v>
      </c>
      <c r="L571" s="398">
        <f t="shared" si="63"/>
        <v>36054.75</v>
      </c>
      <c r="M571" s="390" t="s">
        <v>1088</v>
      </c>
      <c r="N571" s="476" t="s">
        <v>1853</v>
      </c>
    </row>
    <row r="572" spans="1:14" s="391" customFormat="1" ht="15" x14ac:dyDescent="0.25">
      <c r="A572" s="398">
        <v>28</v>
      </c>
      <c r="B572" s="390" t="s">
        <v>849</v>
      </c>
      <c r="C572" s="390">
        <v>15</v>
      </c>
      <c r="D572" s="293" t="s">
        <v>1120</v>
      </c>
      <c r="E572" s="390">
        <v>1</v>
      </c>
      <c r="F572" s="390">
        <v>1130</v>
      </c>
      <c r="G572" s="390">
        <v>8039</v>
      </c>
      <c r="H572" s="390">
        <v>8147</v>
      </c>
      <c r="I572" s="398">
        <f t="shared" si="64"/>
        <v>1130</v>
      </c>
      <c r="J572" s="390">
        <v>65475</v>
      </c>
      <c r="K572" s="390">
        <v>0</v>
      </c>
      <c r="L572" s="398">
        <f t="shared" si="63"/>
        <v>66605</v>
      </c>
      <c r="M572" s="390" t="s">
        <v>1088</v>
      </c>
      <c r="N572" s="476" t="s">
        <v>1854</v>
      </c>
    </row>
    <row r="573" spans="1:14" s="391" customFormat="1" ht="15" x14ac:dyDescent="0.25">
      <c r="A573" s="390">
        <v>29</v>
      </c>
      <c r="B573" s="390" t="s">
        <v>592</v>
      </c>
      <c r="C573" s="390">
        <v>20</v>
      </c>
      <c r="D573" s="390" t="s">
        <v>1121</v>
      </c>
      <c r="E573" s="435">
        <v>1</v>
      </c>
      <c r="F573" s="390">
        <v>1403</v>
      </c>
      <c r="G573" s="390">
        <v>8000</v>
      </c>
      <c r="H573" s="390">
        <v>8148</v>
      </c>
      <c r="I573" s="390">
        <f t="shared" si="64"/>
        <v>1403</v>
      </c>
      <c r="J573" s="390">
        <v>34560</v>
      </c>
      <c r="K573" s="390">
        <v>0</v>
      </c>
      <c r="L573" s="398">
        <f t="shared" si="63"/>
        <v>35963</v>
      </c>
      <c r="M573" s="390" t="s">
        <v>34</v>
      </c>
      <c r="N573" s="476" t="s">
        <v>1855</v>
      </c>
    </row>
    <row r="574" spans="1:14" s="391" customFormat="1" ht="15" x14ac:dyDescent="0.25">
      <c r="A574" s="398">
        <v>30</v>
      </c>
      <c r="B574" s="390" t="s">
        <v>582</v>
      </c>
      <c r="C574" s="390">
        <v>20</v>
      </c>
      <c r="D574" s="390" t="s">
        <v>1121</v>
      </c>
      <c r="E574" s="435">
        <v>0</v>
      </c>
      <c r="F574" s="390">
        <v>1327</v>
      </c>
      <c r="G574" s="390">
        <v>8001</v>
      </c>
      <c r="H574" s="390">
        <v>8149</v>
      </c>
      <c r="I574" s="390">
        <f t="shared" si="64"/>
        <v>0</v>
      </c>
      <c r="J574" s="390">
        <v>44860</v>
      </c>
      <c r="K574" s="390">
        <v>0</v>
      </c>
      <c r="L574" s="398">
        <f t="shared" si="63"/>
        <v>44860</v>
      </c>
      <c r="M574" s="390" t="s">
        <v>34</v>
      </c>
      <c r="N574" s="476" t="s">
        <v>1856</v>
      </c>
    </row>
    <row r="575" spans="1:14" s="391" customFormat="1" ht="15" x14ac:dyDescent="0.25">
      <c r="A575" s="390">
        <v>31</v>
      </c>
      <c r="B575" s="390" t="s">
        <v>833</v>
      </c>
      <c r="C575" s="390">
        <v>20</v>
      </c>
      <c r="D575" s="390" t="s">
        <v>1122</v>
      </c>
      <c r="E575" s="435">
        <v>1.7</v>
      </c>
      <c r="F575" s="390">
        <v>1446</v>
      </c>
      <c r="G575" s="390">
        <v>8065</v>
      </c>
      <c r="H575" s="390">
        <v>8150</v>
      </c>
      <c r="I575" s="390">
        <f t="shared" si="64"/>
        <v>2458.1999999999998</v>
      </c>
      <c r="J575" s="390">
        <v>57440</v>
      </c>
      <c r="K575" s="390">
        <v>0</v>
      </c>
      <c r="L575" s="398">
        <f t="shared" si="63"/>
        <v>59898.2</v>
      </c>
      <c r="M575" s="390" t="s">
        <v>1124</v>
      </c>
      <c r="N575" s="476" t="s">
        <v>1857</v>
      </c>
    </row>
    <row r="576" spans="1:14" s="391" customFormat="1" ht="15" x14ac:dyDescent="0.25">
      <c r="A576" s="398">
        <v>32</v>
      </c>
      <c r="B576" s="390" t="s">
        <v>581</v>
      </c>
      <c r="C576" s="390">
        <v>20</v>
      </c>
      <c r="D576" s="390" t="s">
        <v>1122</v>
      </c>
      <c r="E576" s="435">
        <v>1.5</v>
      </c>
      <c r="F576" s="390">
        <v>1640</v>
      </c>
      <c r="G576" s="390">
        <v>8002</v>
      </c>
      <c r="H576" s="390">
        <v>8151</v>
      </c>
      <c r="I576" s="390">
        <f t="shared" si="64"/>
        <v>2460</v>
      </c>
      <c r="J576" s="390">
        <v>94000</v>
      </c>
      <c r="K576" s="390">
        <v>0</v>
      </c>
      <c r="L576" s="398">
        <f t="shared" si="63"/>
        <v>96460</v>
      </c>
      <c r="M576" s="390" t="s">
        <v>1093</v>
      </c>
      <c r="N576" s="476" t="s">
        <v>1858</v>
      </c>
    </row>
    <row r="577" spans="1:14" s="391" customFormat="1" ht="15" x14ac:dyDescent="0.25">
      <c r="A577" s="390">
        <v>33</v>
      </c>
      <c r="B577" s="390" t="s">
        <v>588</v>
      </c>
      <c r="C577" s="390">
        <v>20</v>
      </c>
      <c r="D577" s="390" t="s">
        <v>1123</v>
      </c>
      <c r="E577" s="390">
        <v>3</v>
      </c>
      <c r="F577" s="390">
        <v>1503</v>
      </c>
      <c r="G577" s="390">
        <v>8040</v>
      </c>
      <c r="H577" s="390">
        <v>8152</v>
      </c>
      <c r="I577" s="390">
        <f t="shared" si="64"/>
        <v>4509</v>
      </c>
      <c r="J577" s="390">
        <v>54300</v>
      </c>
      <c r="K577" s="390">
        <v>0</v>
      </c>
      <c r="L577" s="398">
        <f t="shared" si="63"/>
        <v>58809</v>
      </c>
      <c r="M577" s="390" t="s">
        <v>1088</v>
      </c>
      <c r="N577" s="476" t="s">
        <v>1859</v>
      </c>
    </row>
    <row r="578" spans="1:14" s="391" customFormat="1" ht="15" x14ac:dyDescent="0.25">
      <c r="A578" s="398">
        <v>34</v>
      </c>
      <c r="B578" s="390" t="s">
        <v>580</v>
      </c>
      <c r="C578" s="390">
        <v>20</v>
      </c>
      <c r="D578" s="390" t="s">
        <v>1123</v>
      </c>
      <c r="E578" s="435">
        <v>1</v>
      </c>
      <c r="F578" s="390">
        <v>1428</v>
      </c>
      <c r="G578" s="390">
        <v>8066</v>
      </c>
      <c r="H578" s="390">
        <v>8153</v>
      </c>
      <c r="I578" s="390">
        <f t="shared" si="64"/>
        <v>1428</v>
      </c>
      <c r="J578" s="390">
        <v>48400</v>
      </c>
      <c r="K578" s="390">
        <v>0</v>
      </c>
      <c r="L578" s="398">
        <f t="shared" si="63"/>
        <v>49828</v>
      </c>
      <c r="M578" s="390" t="s">
        <v>1124</v>
      </c>
      <c r="N578" s="476" t="s">
        <v>1860</v>
      </c>
    </row>
    <row r="579" spans="1:14" s="391" customFormat="1" ht="15" x14ac:dyDescent="0.25">
      <c r="A579" s="390">
        <v>35</v>
      </c>
      <c r="B579" s="390" t="s">
        <v>581</v>
      </c>
      <c r="C579" s="390">
        <v>20</v>
      </c>
      <c r="D579" s="390" t="s">
        <v>1123</v>
      </c>
      <c r="E579" s="435">
        <v>1.5</v>
      </c>
      <c r="F579" s="390">
        <v>1522</v>
      </c>
      <c r="G579" s="390">
        <v>8052</v>
      </c>
      <c r="H579" s="390">
        <v>8154</v>
      </c>
      <c r="I579" s="390">
        <f t="shared" si="64"/>
        <v>2283</v>
      </c>
      <c r="J579" s="390">
        <v>92000</v>
      </c>
      <c r="K579" s="390">
        <v>0</v>
      </c>
      <c r="L579" s="398">
        <f t="shared" si="63"/>
        <v>94283</v>
      </c>
      <c r="M579" s="390" t="s">
        <v>901</v>
      </c>
      <c r="N579" s="476" t="s">
        <v>1861</v>
      </c>
    </row>
    <row r="580" spans="1:14" s="391" customFormat="1" ht="15" x14ac:dyDescent="0.25">
      <c r="A580" s="398">
        <v>36</v>
      </c>
      <c r="B580" s="390" t="s">
        <v>579</v>
      </c>
      <c r="C580" s="390">
        <v>20</v>
      </c>
      <c r="D580" s="390" t="s">
        <v>1123</v>
      </c>
      <c r="E580" s="435">
        <v>1</v>
      </c>
      <c r="F580" s="390">
        <v>1366</v>
      </c>
      <c r="G580" s="390">
        <v>8003</v>
      </c>
      <c r="H580" s="390">
        <v>8155</v>
      </c>
      <c r="I580" s="390">
        <f t="shared" si="64"/>
        <v>1366</v>
      </c>
      <c r="J580" s="390">
        <v>59060</v>
      </c>
      <c r="K580" s="390">
        <v>0</v>
      </c>
      <c r="L580" s="398">
        <f t="shared" si="63"/>
        <v>60426</v>
      </c>
      <c r="M580" s="390" t="s">
        <v>34</v>
      </c>
      <c r="N580" s="476" t="s">
        <v>1862</v>
      </c>
    </row>
    <row r="581" spans="1:14" s="391" customFormat="1" ht="15" x14ac:dyDescent="0.25">
      <c r="A581" s="390">
        <v>37</v>
      </c>
      <c r="B581" s="390" t="s">
        <v>589</v>
      </c>
      <c r="C581" s="390">
        <v>9</v>
      </c>
      <c r="D581" s="390" t="s">
        <v>1123</v>
      </c>
      <c r="E581" s="390">
        <v>0</v>
      </c>
      <c r="F581" s="390">
        <v>717</v>
      </c>
      <c r="G581" s="390">
        <v>8041</v>
      </c>
      <c r="H581" s="390">
        <v>8156</v>
      </c>
      <c r="I581" s="390">
        <f t="shared" si="64"/>
        <v>0</v>
      </c>
      <c r="J581" s="390">
        <v>8847</v>
      </c>
      <c r="K581" s="390">
        <v>0</v>
      </c>
      <c r="L581" s="398">
        <f t="shared" si="63"/>
        <v>8847</v>
      </c>
      <c r="M581" s="390" t="s">
        <v>1088</v>
      </c>
      <c r="N581" s="476" t="s">
        <v>1863</v>
      </c>
    </row>
    <row r="582" spans="1:14" s="391" customFormat="1" ht="15" x14ac:dyDescent="0.25">
      <c r="A582" s="398">
        <v>38</v>
      </c>
      <c r="B582" s="390" t="s">
        <v>851</v>
      </c>
      <c r="C582" s="390">
        <v>20</v>
      </c>
      <c r="D582" s="390" t="s">
        <v>752</v>
      </c>
      <c r="E582" s="435">
        <v>4</v>
      </c>
      <c r="F582" s="390">
        <v>1361</v>
      </c>
      <c r="G582" s="390">
        <v>8004</v>
      </c>
      <c r="H582" s="390">
        <v>8157</v>
      </c>
      <c r="I582" s="390">
        <f t="shared" si="64"/>
        <v>5444</v>
      </c>
      <c r="J582" s="390">
        <v>89560</v>
      </c>
      <c r="K582" s="390">
        <v>0</v>
      </c>
      <c r="L582" s="398">
        <f t="shared" si="63"/>
        <v>95004</v>
      </c>
      <c r="M582" s="390" t="s">
        <v>34</v>
      </c>
      <c r="N582" s="476" t="s">
        <v>1864</v>
      </c>
    </row>
    <row r="583" spans="1:14" s="391" customFormat="1" ht="15" x14ac:dyDescent="0.25">
      <c r="A583" s="390">
        <v>39</v>
      </c>
      <c r="B583" s="390" t="s">
        <v>579</v>
      </c>
      <c r="C583" s="390">
        <v>20</v>
      </c>
      <c r="D583" s="390" t="s">
        <v>752</v>
      </c>
      <c r="E583" s="435">
        <v>1</v>
      </c>
      <c r="F583" s="390">
        <v>1320</v>
      </c>
      <c r="G583" s="390">
        <v>8067</v>
      </c>
      <c r="H583" s="390">
        <v>8158</v>
      </c>
      <c r="I583" s="390">
        <f t="shared" si="64"/>
        <v>1320</v>
      </c>
      <c r="J583" s="390">
        <v>59460</v>
      </c>
      <c r="K583" s="390">
        <v>0</v>
      </c>
      <c r="L583" s="398">
        <f t="shared" si="63"/>
        <v>60780</v>
      </c>
      <c r="M583" s="390" t="s">
        <v>1124</v>
      </c>
      <c r="N583" s="476" t="s">
        <v>1865</v>
      </c>
    </row>
    <row r="584" spans="1:14" s="391" customFormat="1" ht="15" x14ac:dyDescent="0.25">
      <c r="A584" s="398">
        <v>40</v>
      </c>
      <c r="B584" s="390" t="s">
        <v>581</v>
      </c>
      <c r="C584" s="390">
        <v>20</v>
      </c>
      <c r="D584" s="390" t="s">
        <v>752</v>
      </c>
      <c r="E584" s="435">
        <v>1.5</v>
      </c>
      <c r="F584" s="390">
        <v>1495</v>
      </c>
      <c r="G584" s="390">
        <v>8053</v>
      </c>
      <c r="H584" s="390">
        <v>8159</v>
      </c>
      <c r="I584" s="390">
        <f t="shared" si="64"/>
        <v>2242.5</v>
      </c>
      <c r="J584" s="390">
        <v>92000</v>
      </c>
      <c r="K584" s="390">
        <v>0</v>
      </c>
      <c r="L584" s="398">
        <f t="shared" si="63"/>
        <v>94242.5</v>
      </c>
      <c r="M584" s="390" t="s">
        <v>901</v>
      </c>
      <c r="N584" s="476" t="s">
        <v>1866</v>
      </c>
    </row>
    <row r="585" spans="1:14" s="391" customFormat="1" ht="15" x14ac:dyDescent="0.25">
      <c r="A585" s="390">
        <v>41</v>
      </c>
      <c r="B585" s="390" t="s">
        <v>583</v>
      </c>
      <c r="C585" s="390">
        <v>20</v>
      </c>
      <c r="D585" s="390" t="s">
        <v>752</v>
      </c>
      <c r="E585" s="435">
        <v>7.96</v>
      </c>
      <c r="F585" s="390">
        <v>1435</v>
      </c>
      <c r="G585" s="390">
        <v>8068</v>
      </c>
      <c r="H585" s="390">
        <v>8160</v>
      </c>
      <c r="I585" s="390">
        <f t="shared" si="64"/>
        <v>11422.6</v>
      </c>
      <c r="J585" s="390">
        <v>121360</v>
      </c>
      <c r="K585" s="390">
        <v>0</v>
      </c>
      <c r="L585" s="398">
        <f t="shared" si="63"/>
        <v>132782.6</v>
      </c>
      <c r="M585" s="390" t="s">
        <v>1124</v>
      </c>
      <c r="N585" s="476" t="s">
        <v>1867</v>
      </c>
    </row>
    <row r="586" spans="1:14" s="391" customFormat="1" ht="15" x14ac:dyDescent="0.25">
      <c r="A586" s="398">
        <v>42</v>
      </c>
      <c r="B586" s="390" t="s">
        <v>822</v>
      </c>
      <c r="C586" s="390">
        <v>20</v>
      </c>
      <c r="D586" s="390" t="s">
        <v>1125</v>
      </c>
      <c r="E586" s="435">
        <v>1.75</v>
      </c>
      <c r="F586" s="390">
        <v>1609</v>
      </c>
      <c r="G586" s="390">
        <v>8080</v>
      </c>
      <c r="H586" s="390">
        <v>8161</v>
      </c>
      <c r="I586" s="390">
        <f t="shared" si="64"/>
        <v>2815.75</v>
      </c>
      <c r="J586" s="390">
        <v>39000</v>
      </c>
      <c r="K586" s="390">
        <v>0</v>
      </c>
      <c r="L586" s="398">
        <f t="shared" si="63"/>
        <v>41815.75</v>
      </c>
      <c r="M586" s="390" t="s">
        <v>40</v>
      </c>
      <c r="N586" s="476" t="s">
        <v>1868</v>
      </c>
    </row>
    <row r="587" spans="1:14" s="391" customFormat="1" ht="15" x14ac:dyDescent="0.25">
      <c r="A587" s="390">
        <v>43</v>
      </c>
      <c r="B587" s="390" t="s">
        <v>579</v>
      </c>
      <c r="C587" s="390">
        <v>20</v>
      </c>
      <c r="D587" s="390" t="s">
        <v>1125</v>
      </c>
      <c r="E587" s="435">
        <v>1</v>
      </c>
      <c r="F587" s="390">
        <v>1369</v>
      </c>
      <c r="G587" s="390">
        <v>8010</v>
      </c>
      <c r="H587" s="390">
        <v>8162</v>
      </c>
      <c r="I587" s="390">
        <f t="shared" si="64"/>
        <v>1369</v>
      </c>
      <c r="J587" s="390">
        <v>59060</v>
      </c>
      <c r="K587" s="390">
        <v>0</v>
      </c>
      <c r="L587" s="398">
        <f t="shared" si="63"/>
        <v>60429</v>
      </c>
      <c r="M587" s="390" t="s">
        <v>34</v>
      </c>
      <c r="N587" s="476" t="s">
        <v>1869</v>
      </c>
    </row>
    <row r="588" spans="1:14" s="391" customFormat="1" ht="15" x14ac:dyDescent="0.25">
      <c r="A588" s="398">
        <v>44</v>
      </c>
      <c r="B588" s="390" t="s">
        <v>813</v>
      </c>
      <c r="C588" s="390">
        <v>20</v>
      </c>
      <c r="D588" s="390" t="s">
        <v>1125</v>
      </c>
      <c r="E588" s="435">
        <v>1</v>
      </c>
      <c r="F588" s="390">
        <v>1418</v>
      </c>
      <c r="G588" s="390">
        <v>8011</v>
      </c>
      <c r="H588" s="390">
        <v>8163</v>
      </c>
      <c r="I588" s="390">
        <f t="shared" si="64"/>
        <v>1418</v>
      </c>
      <c r="J588" s="390">
        <v>28960</v>
      </c>
      <c r="K588" s="390">
        <v>0</v>
      </c>
      <c r="L588" s="398">
        <f t="shared" si="63"/>
        <v>30378</v>
      </c>
      <c r="M588" s="390" t="s">
        <v>34</v>
      </c>
      <c r="N588" s="476" t="s">
        <v>1870</v>
      </c>
    </row>
    <row r="589" spans="1:14" s="391" customFormat="1" ht="15" x14ac:dyDescent="0.25">
      <c r="A589" s="390">
        <v>45</v>
      </c>
      <c r="B589" s="390" t="s">
        <v>593</v>
      </c>
      <c r="C589" s="390">
        <v>9</v>
      </c>
      <c r="D589" s="390" t="s">
        <v>1125</v>
      </c>
      <c r="E589" s="390">
        <v>2</v>
      </c>
      <c r="F589" s="390">
        <v>676</v>
      </c>
      <c r="G589" s="390">
        <v>8042</v>
      </c>
      <c r="H589" s="390">
        <v>8164</v>
      </c>
      <c r="I589" s="390">
        <f t="shared" si="64"/>
        <v>1352</v>
      </c>
      <c r="J589" s="390">
        <v>8469</v>
      </c>
      <c r="K589" s="390">
        <v>1400</v>
      </c>
      <c r="L589" s="398">
        <f t="shared" si="63"/>
        <v>11221</v>
      </c>
      <c r="M589" s="390" t="s">
        <v>1088</v>
      </c>
      <c r="N589" s="476" t="s">
        <v>1871</v>
      </c>
    </row>
    <row r="590" spans="1:14" s="391" customFormat="1" ht="15" x14ac:dyDescent="0.25">
      <c r="A590" s="398">
        <v>46</v>
      </c>
      <c r="B590" s="390" t="s">
        <v>590</v>
      </c>
      <c r="C590" s="390">
        <v>20</v>
      </c>
      <c r="D590" s="390" t="s">
        <v>1126</v>
      </c>
      <c r="E590" s="435">
        <v>4</v>
      </c>
      <c r="F590" s="390">
        <v>1508</v>
      </c>
      <c r="G590" s="390">
        <v>8012</v>
      </c>
      <c r="H590" s="390">
        <v>8165</v>
      </c>
      <c r="I590" s="390">
        <f t="shared" si="64"/>
        <v>6032</v>
      </c>
      <c r="J590" s="390">
        <v>68300</v>
      </c>
      <c r="K590" s="390">
        <v>0</v>
      </c>
      <c r="L590" s="398">
        <f t="shared" si="63"/>
        <v>74332</v>
      </c>
      <c r="M590" s="390" t="s">
        <v>34</v>
      </c>
      <c r="N590" s="476" t="s">
        <v>1872</v>
      </c>
    </row>
    <row r="591" spans="1:14" s="391" customFormat="1" ht="15" x14ac:dyDescent="0.25">
      <c r="A591" s="390">
        <v>47</v>
      </c>
      <c r="B591" s="390" t="s">
        <v>581</v>
      </c>
      <c r="C591" s="390">
        <v>20</v>
      </c>
      <c r="D591" s="390" t="s">
        <v>1126</v>
      </c>
      <c r="E591" s="435">
        <v>1.5</v>
      </c>
      <c r="F591" s="390">
        <v>1567</v>
      </c>
      <c r="G591" s="390">
        <v>8013</v>
      </c>
      <c r="H591" s="390">
        <v>8166</v>
      </c>
      <c r="I591" s="390">
        <f t="shared" si="64"/>
        <v>2350.5</v>
      </c>
      <c r="J591" s="390">
        <v>94000</v>
      </c>
      <c r="K591" s="390">
        <v>0</v>
      </c>
      <c r="L591" s="398">
        <f t="shared" si="63"/>
        <v>96350.5</v>
      </c>
      <c r="M591" s="390" t="s">
        <v>933</v>
      </c>
      <c r="N591" s="476" t="s">
        <v>1873</v>
      </c>
    </row>
    <row r="592" spans="1:14" s="391" customFormat="1" ht="15" x14ac:dyDescent="0.25">
      <c r="A592" s="398">
        <v>48</v>
      </c>
      <c r="B592" s="390" t="s">
        <v>833</v>
      </c>
      <c r="C592" s="390">
        <v>20</v>
      </c>
      <c r="D592" s="390" t="s">
        <v>1126</v>
      </c>
      <c r="E592" s="435">
        <v>1.7</v>
      </c>
      <c r="F592" s="390">
        <v>1500</v>
      </c>
      <c r="G592" s="390">
        <v>8014</v>
      </c>
      <c r="H592" s="390">
        <v>8167</v>
      </c>
      <c r="I592" s="390">
        <f t="shared" si="64"/>
        <v>2550</v>
      </c>
      <c r="J592" s="390">
        <v>56340</v>
      </c>
      <c r="K592" s="390">
        <v>0</v>
      </c>
      <c r="L592" s="398">
        <f t="shared" si="63"/>
        <v>58890</v>
      </c>
      <c r="M592" s="390" t="s">
        <v>34</v>
      </c>
      <c r="N592" s="476" t="s">
        <v>1874</v>
      </c>
    </row>
    <row r="593" spans="1:14 16352:16352" s="391" customFormat="1" ht="15" x14ac:dyDescent="0.25">
      <c r="A593" s="390">
        <v>49</v>
      </c>
      <c r="B593" s="390" t="s">
        <v>582</v>
      </c>
      <c r="C593" s="390">
        <v>20</v>
      </c>
      <c r="D593" s="390" t="s">
        <v>1126</v>
      </c>
      <c r="E593" s="435">
        <v>0</v>
      </c>
      <c r="F593" s="390">
        <v>1620</v>
      </c>
      <c r="G593" s="390">
        <v>8015</v>
      </c>
      <c r="H593" s="390">
        <v>8168</v>
      </c>
      <c r="I593" s="390">
        <f t="shared" si="64"/>
        <v>0</v>
      </c>
      <c r="J593" s="390">
        <v>44860</v>
      </c>
      <c r="K593" s="390">
        <v>0</v>
      </c>
      <c r="L593" s="398">
        <f t="shared" si="63"/>
        <v>44860</v>
      </c>
      <c r="M593" s="390" t="s">
        <v>34</v>
      </c>
      <c r="N593" s="476" t="s">
        <v>1875</v>
      </c>
    </row>
    <row r="594" spans="1:14 16352:16352" s="391" customFormat="1" ht="15" x14ac:dyDescent="0.25">
      <c r="A594" s="398">
        <v>50</v>
      </c>
      <c r="B594" s="390" t="s">
        <v>585</v>
      </c>
      <c r="C594" s="390">
        <v>20</v>
      </c>
      <c r="D594" s="390" t="s">
        <v>1127</v>
      </c>
      <c r="E594" s="435">
        <v>3</v>
      </c>
      <c r="F594" s="390">
        <v>1455</v>
      </c>
      <c r="G594" s="390">
        <v>8081</v>
      </c>
      <c r="H594" s="390">
        <v>8169</v>
      </c>
      <c r="I594" s="390">
        <f t="shared" si="64"/>
        <v>4365</v>
      </c>
      <c r="J594" s="390">
        <v>73500</v>
      </c>
      <c r="K594" s="390">
        <v>3000</v>
      </c>
      <c r="L594" s="398">
        <f t="shared" si="63"/>
        <v>80865</v>
      </c>
      <c r="M594" s="390" t="s">
        <v>40</v>
      </c>
      <c r="N594" s="476" t="s">
        <v>1876</v>
      </c>
    </row>
    <row r="595" spans="1:14 16352:16352" s="391" customFormat="1" ht="15" x14ac:dyDescent="0.25">
      <c r="A595" s="390">
        <v>51</v>
      </c>
      <c r="B595" s="390" t="s">
        <v>821</v>
      </c>
      <c r="C595" s="390">
        <v>20</v>
      </c>
      <c r="D595" s="390" t="s">
        <v>1127</v>
      </c>
      <c r="E595" s="435">
        <v>2</v>
      </c>
      <c r="F595" s="390">
        <v>1555</v>
      </c>
      <c r="G595" s="390">
        <v>8069</v>
      </c>
      <c r="H595" s="390">
        <v>8170</v>
      </c>
      <c r="I595" s="390">
        <f t="shared" si="64"/>
        <v>3110</v>
      </c>
      <c r="J595" s="390">
        <v>43620</v>
      </c>
      <c r="K595" s="390">
        <v>0</v>
      </c>
      <c r="L595" s="398">
        <f t="shared" si="63"/>
        <v>46730</v>
      </c>
      <c r="M595" s="390" t="s">
        <v>1124</v>
      </c>
      <c r="N595" s="476" t="s">
        <v>1877</v>
      </c>
    </row>
    <row r="596" spans="1:14 16352:16352" s="391" customFormat="1" ht="15" x14ac:dyDescent="0.25">
      <c r="A596" s="398">
        <v>52</v>
      </c>
      <c r="B596" s="390" t="s">
        <v>588</v>
      </c>
      <c r="C596" s="390">
        <v>20</v>
      </c>
      <c r="D596" s="390" t="s">
        <v>1127</v>
      </c>
      <c r="E596" s="435">
        <v>3</v>
      </c>
      <c r="F596" s="390">
        <v>1518</v>
      </c>
      <c r="G596" s="390">
        <v>8016</v>
      </c>
      <c r="H596" s="390">
        <v>8171</v>
      </c>
      <c r="I596" s="390">
        <f t="shared" si="64"/>
        <v>4554</v>
      </c>
      <c r="J596" s="398">
        <v>54300</v>
      </c>
      <c r="K596" s="390">
        <v>0</v>
      </c>
      <c r="L596" s="398">
        <f t="shared" si="63"/>
        <v>58854</v>
      </c>
      <c r="M596" s="390" t="s">
        <v>34</v>
      </c>
      <c r="N596" s="476" t="s">
        <v>1878</v>
      </c>
    </row>
    <row r="597" spans="1:14 16352:16352" s="391" customFormat="1" ht="15" x14ac:dyDescent="0.25">
      <c r="A597" s="390">
        <v>53</v>
      </c>
      <c r="B597" s="390" t="s">
        <v>592</v>
      </c>
      <c r="C597" s="390">
        <v>20</v>
      </c>
      <c r="D597" s="390" t="s">
        <v>1128</v>
      </c>
      <c r="E597" s="390">
        <v>1</v>
      </c>
      <c r="F597" s="390">
        <v>1440</v>
      </c>
      <c r="G597" s="390">
        <v>8043</v>
      </c>
      <c r="H597" s="390">
        <v>8172</v>
      </c>
      <c r="I597" s="390">
        <f t="shared" si="64"/>
        <v>1440</v>
      </c>
      <c r="J597" s="390">
        <v>35360</v>
      </c>
      <c r="K597" s="390">
        <v>0</v>
      </c>
      <c r="L597" s="398">
        <f t="shared" si="63"/>
        <v>36800</v>
      </c>
      <c r="M597" s="390" t="s">
        <v>1088</v>
      </c>
      <c r="N597" s="476" t="s">
        <v>1879</v>
      </c>
    </row>
    <row r="598" spans="1:14 16352:16352" s="391" customFormat="1" ht="15" x14ac:dyDescent="0.25">
      <c r="A598" s="398">
        <v>54</v>
      </c>
      <c r="B598" s="390" t="s">
        <v>579</v>
      </c>
      <c r="C598" s="390">
        <v>20</v>
      </c>
      <c r="D598" s="390" t="s">
        <v>1129</v>
      </c>
      <c r="E598" s="435">
        <v>1</v>
      </c>
      <c r="F598" s="390">
        <v>1395</v>
      </c>
      <c r="G598" s="390">
        <v>8017</v>
      </c>
      <c r="H598" s="390">
        <v>8173</v>
      </c>
      <c r="I598" s="390">
        <f t="shared" si="64"/>
        <v>1395</v>
      </c>
      <c r="J598" s="390">
        <v>59060</v>
      </c>
      <c r="K598" s="390">
        <v>0</v>
      </c>
      <c r="L598" s="398">
        <f t="shared" si="63"/>
        <v>60455</v>
      </c>
      <c r="M598" s="390" t="s">
        <v>34</v>
      </c>
      <c r="N598" s="476" t="s">
        <v>1880</v>
      </c>
    </row>
    <row r="599" spans="1:14 16352:16352" s="391" customFormat="1" ht="15" x14ac:dyDescent="0.25">
      <c r="A599" s="390">
        <v>55</v>
      </c>
      <c r="B599" s="390" t="s">
        <v>592</v>
      </c>
      <c r="C599" s="390">
        <v>20</v>
      </c>
      <c r="D599" s="390" t="s">
        <v>1129</v>
      </c>
      <c r="E599" s="435">
        <v>1</v>
      </c>
      <c r="F599" s="390">
        <v>1303</v>
      </c>
      <c r="G599" s="390">
        <v>8018</v>
      </c>
      <c r="H599" s="390">
        <v>8174</v>
      </c>
      <c r="I599" s="390">
        <f t="shared" si="64"/>
        <v>1303</v>
      </c>
      <c r="J599" s="390">
        <v>34560</v>
      </c>
      <c r="K599" s="390">
        <v>0</v>
      </c>
      <c r="L599" s="398">
        <f t="shared" si="63"/>
        <v>35863</v>
      </c>
      <c r="M599" s="390" t="s">
        <v>34</v>
      </c>
      <c r="N599" s="476" t="s">
        <v>1881</v>
      </c>
    </row>
    <row r="600" spans="1:14 16352:16352" s="391" customFormat="1" ht="15" x14ac:dyDescent="0.25">
      <c r="A600" s="398">
        <v>56</v>
      </c>
      <c r="B600" s="390" t="s">
        <v>849</v>
      </c>
      <c r="C600" s="390">
        <v>20</v>
      </c>
      <c r="D600" s="390" t="s">
        <v>1129</v>
      </c>
      <c r="E600" s="435">
        <v>1</v>
      </c>
      <c r="F600" s="390">
        <v>1506</v>
      </c>
      <c r="G600" s="390">
        <v>8019</v>
      </c>
      <c r="H600" s="390">
        <v>8175</v>
      </c>
      <c r="I600" s="390">
        <f t="shared" si="64"/>
        <v>1506</v>
      </c>
      <c r="J600" s="390">
        <v>68900</v>
      </c>
      <c r="K600" s="390">
        <v>0</v>
      </c>
      <c r="L600" s="398">
        <f t="shared" si="63"/>
        <v>70406</v>
      </c>
      <c r="M600" s="390" t="s">
        <v>34</v>
      </c>
      <c r="N600" s="476" t="s">
        <v>1882</v>
      </c>
    </row>
    <row r="601" spans="1:14 16352:16352" s="391" customFormat="1" ht="15" x14ac:dyDescent="0.25">
      <c r="A601" s="390">
        <v>57</v>
      </c>
      <c r="B601" s="390" t="s">
        <v>580</v>
      </c>
      <c r="C601" s="390">
        <v>20</v>
      </c>
      <c r="D601" s="390" t="s">
        <v>1129</v>
      </c>
      <c r="E601" s="435">
        <v>1</v>
      </c>
      <c r="F601" s="390">
        <v>1353</v>
      </c>
      <c r="G601" s="390">
        <v>8070</v>
      </c>
      <c r="H601" s="390">
        <v>8176</v>
      </c>
      <c r="I601" s="390">
        <f t="shared" si="64"/>
        <v>1353</v>
      </c>
      <c r="J601" s="390">
        <v>48400</v>
      </c>
      <c r="K601" s="390">
        <v>0</v>
      </c>
      <c r="L601" s="398">
        <f t="shared" si="63"/>
        <v>49753</v>
      </c>
      <c r="M601" s="390" t="s">
        <v>1124</v>
      </c>
      <c r="N601" s="476" t="s">
        <v>1883</v>
      </c>
    </row>
    <row r="602" spans="1:14 16352:16352" s="391" customFormat="1" ht="15" x14ac:dyDescent="0.25">
      <c r="A602" s="398">
        <v>58</v>
      </c>
      <c r="B602" s="390" t="s">
        <v>581</v>
      </c>
      <c r="C602" s="390">
        <v>20</v>
      </c>
      <c r="D602" s="390" t="s">
        <v>1130</v>
      </c>
      <c r="E602" s="435">
        <v>1.5</v>
      </c>
      <c r="F602" s="390">
        <v>1500</v>
      </c>
      <c r="G602" s="390">
        <v>8020</v>
      </c>
      <c r="H602" s="390">
        <v>8177</v>
      </c>
      <c r="I602" s="390">
        <f t="shared" si="64"/>
        <v>2250</v>
      </c>
      <c r="J602" s="390">
        <v>94000</v>
      </c>
      <c r="K602" s="390">
        <v>0</v>
      </c>
      <c r="L602" s="398">
        <f t="shared" si="63"/>
        <v>96250</v>
      </c>
      <c r="M602" s="390" t="s">
        <v>933</v>
      </c>
      <c r="N602" s="476" t="s">
        <v>1884</v>
      </c>
      <c r="XDX602" s="391" t="s">
        <v>1178</v>
      </c>
    </row>
    <row r="603" spans="1:14 16352:16352" s="391" customFormat="1" ht="15" x14ac:dyDescent="0.25">
      <c r="A603" s="390">
        <v>59</v>
      </c>
      <c r="B603" s="390" t="s">
        <v>813</v>
      </c>
      <c r="C603" s="390">
        <v>20</v>
      </c>
      <c r="D603" s="390" t="s">
        <v>1130</v>
      </c>
      <c r="E603" s="435">
        <v>1</v>
      </c>
      <c r="F603" s="390">
        <v>1290</v>
      </c>
      <c r="G603" s="390">
        <v>8021</v>
      </c>
      <c r="H603" s="390">
        <v>8178</v>
      </c>
      <c r="I603" s="390">
        <f t="shared" si="64"/>
        <v>1290</v>
      </c>
      <c r="J603" s="390">
        <v>28960</v>
      </c>
      <c r="K603" s="390">
        <v>0</v>
      </c>
      <c r="L603" s="398">
        <f t="shared" si="63"/>
        <v>30250</v>
      </c>
      <c r="M603" s="390" t="s">
        <v>34</v>
      </c>
      <c r="N603" s="476" t="s">
        <v>1885</v>
      </c>
    </row>
    <row r="604" spans="1:14 16352:16352" s="391" customFormat="1" ht="15" x14ac:dyDescent="0.25">
      <c r="A604" s="398">
        <v>60</v>
      </c>
      <c r="B604" s="390" t="s">
        <v>593</v>
      </c>
      <c r="C604" s="390">
        <v>9</v>
      </c>
      <c r="D604" s="390" t="s">
        <v>1130</v>
      </c>
      <c r="E604" s="390">
        <v>2</v>
      </c>
      <c r="F604" s="390">
        <v>572</v>
      </c>
      <c r="G604" s="390">
        <v>8044</v>
      </c>
      <c r="H604" s="390">
        <v>8179</v>
      </c>
      <c r="I604" s="390">
        <f t="shared" si="64"/>
        <v>1144</v>
      </c>
      <c r="J604" s="390">
        <v>8469</v>
      </c>
      <c r="K604" s="390">
        <v>1400</v>
      </c>
      <c r="L604" s="398">
        <f t="shared" si="63"/>
        <v>11013</v>
      </c>
      <c r="M604" s="390" t="s">
        <v>1088</v>
      </c>
      <c r="N604" s="476" t="s">
        <v>1886</v>
      </c>
    </row>
    <row r="605" spans="1:14 16352:16352" s="391" customFormat="1" ht="15" x14ac:dyDescent="0.25">
      <c r="A605" s="390">
        <v>61</v>
      </c>
      <c r="B605" s="390" t="s">
        <v>580</v>
      </c>
      <c r="C605" s="390">
        <v>20</v>
      </c>
      <c r="D605" s="390" t="s">
        <v>1130</v>
      </c>
      <c r="E605" s="435">
        <v>1</v>
      </c>
      <c r="F605" s="390">
        <v>1405</v>
      </c>
      <c r="G605" s="390">
        <v>8071</v>
      </c>
      <c r="H605" s="390">
        <v>8180</v>
      </c>
      <c r="I605" s="390">
        <f t="shared" si="64"/>
        <v>1405</v>
      </c>
      <c r="J605" s="390">
        <v>48400</v>
      </c>
      <c r="K605" s="390">
        <v>0</v>
      </c>
      <c r="L605" s="398">
        <f t="shared" si="63"/>
        <v>49805</v>
      </c>
      <c r="M605" s="390" t="s">
        <v>1124</v>
      </c>
      <c r="N605" s="476" t="s">
        <v>1887</v>
      </c>
    </row>
    <row r="606" spans="1:14 16352:16352" s="391" customFormat="1" ht="15" x14ac:dyDescent="0.25">
      <c r="A606" s="398">
        <v>62</v>
      </c>
      <c r="B606" s="390" t="s">
        <v>822</v>
      </c>
      <c r="C606" s="390">
        <v>20</v>
      </c>
      <c r="D606" s="390" t="s">
        <v>1131</v>
      </c>
      <c r="E606" s="435">
        <v>1.75</v>
      </c>
      <c r="F606" s="390">
        <v>1511</v>
      </c>
      <c r="G606" s="390">
        <v>8022</v>
      </c>
      <c r="H606" s="390">
        <v>8181</v>
      </c>
      <c r="I606" s="390">
        <f t="shared" si="64"/>
        <v>2644.25</v>
      </c>
      <c r="J606" s="390">
        <v>33340</v>
      </c>
      <c r="K606" s="390">
        <v>0</v>
      </c>
      <c r="L606" s="398">
        <f t="shared" si="63"/>
        <v>35984.25</v>
      </c>
      <c r="M606" s="390" t="s">
        <v>34</v>
      </c>
      <c r="N606" s="476" t="s">
        <v>1888</v>
      </c>
    </row>
    <row r="607" spans="1:14 16352:16352" s="391" customFormat="1" ht="15" x14ac:dyDescent="0.25">
      <c r="A607" s="390">
        <v>63</v>
      </c>
      <c r="B607" s="390" t="s">
        <v>579</v>
      </c>
      <c r="C607" s="390">
        <v>20</v>
      </c>
      <c r="D607" s="390" t="s">
        <v>1131</v>
      </c>
      <c r="E607" s="435">
        <v>1</v>
      </c>
      <c r="F607" s="390">
        <v>1490</v>
      </c>
      <c r="G607" s="390">
        <v>8072</v>
      </c>
      <c r="H607" s="390">
        <v>8182</v>
      </c>
      <c r="I607" s="390">
        <f t="shared" si="64"/>
        <v>1490</v>
      </c>
      <c r="J607" s="390">
        <v>59460</v>
      </c>
      <c r="K607" s="390">
        <v>0</v>
      </c>
      <c r="L607" s="398">
        <f t="shared" si="63"/>
        <v>60950</v>
      </c>
      <c r="M607" s="390" t="s">
        <v>1124</v>
      </c>
      <c r="N607" s="476" t="s">
        <v>1889</v>
      </c>
    </row>
    <row r="608" spans="1:14 16352:16352" ht="15" x14ac:dyDescent="0.25">
      <c r="A608" s="398">
        <v>64</v>
      </c>
      <c r="B608" s="390" t="s">
        <v>833</v>
      </c>
      <c r="C608" s="390">
        <v>20</v>
      </c>
      <c r="D608" s="390" t="s">
        <v>1131</v>
      </c>
      <c r="E608" s="435">
        <v>1.7</v>
      </c>
      <c r="F608" s="390">
        <v>1529</v>
      </c>
      <c r="G608" s="390">
        <v>8023</v>
      </c>
      <c r="H608" s="390">
        <v>8183</v>
      </c>
      <c r="I608" s="390">
        <f t="shared" si="64"/>
        <v>2599.2999999999997</v>
      </c>
      <c r="J608" s="390">
        <v>56340</v>
      </c>
      <c r="K608" s="390">
        <v>0</v>
      </c>
      <c r="L608" s="398">
        <f t="shared" si="63"/>
        <v>58939.3</v>
      </c>
      <c r="M608" s="390" t="s">
        <v>34</v>
      </c>
      <c r="N608" s="476" t="s">
        <v>1890</v>
      </c>
    </row>
    <row r="609" spans="1:14" ht="15" x14ac:dyDescent="0.25">
      <c r="A609" s="390">
        <v>65</v>
      </c>
      <c r="B609" s="390" t="s">
        <v>584</v>
      </c>
      <c r="C609" s="390">
        <v>20</v>
      </c>
      <c r="D609" s="390" t="s">
        <v>1131</v>
      </c>
      <c r="E609" s="390">
        <v>1</v>
      </c>
      <c r="F609" s="390">
        <v>1395</v>
      </c>
      <c r="G609" s="390">
        <v>8045</v>
      </c>
      <c r="H609" s="390">
        <v>8184</v>
      </c>
      <c r="I609" s="390">
        <f>E609*F609</f>
        <v>1395</v>
      </c>
      <c r="J609" s="390">
        <v>18220</v>
      </c>
      <c r="K609" s="390">
        <v>0</v>
      </c>
      <c r="L609" s="398">
        <f t="shared" si="63"/>
        <v>19615</v>
      </c>
      <c r="M609" s="390" t="s">
        <v>1088</v>
      </c>
      <c r="N609" s="476" t="s">
        <v>1891</v>
      </c>
    </row>
    <row r="610" spans="1:14" s="391" customFormat="1" ht="15" x14ac:dyDescent="0.25">
      <c r="A610" s="398">
        <v>66</v>
      </c>
      <c r="B610" s="390" t="s">
        <v>582</v>
      </c>
      <c r="C610" s="390">
        <v>20</v>
      </c>
      <c r="D610" s="390" t="s">
        <v>1132</v>
      </c>
      <c r="E610" s="390">
        <v>0</v>
      </c>
      <c r="F610" s="390">
        <v>1497</v>
      </c>
      <c r="G610" s="390">
        <v>8046</v>
      </c>
      <c r="H610" s="390">
        <v>8185</v>
      </c>
      <c r="I610" s="390">
        <f t="shared" si="64"/>
        <v>0</v>
      </c>
      <c r="J610" s="398">
        <v>46960</v>
      </c>
      <c r="K610" s="390">
        <v>0</v>
      </c>
      <c r="L610" s="398">
        <f t="shared" si="63"/>
        <v>46960</v>
      </c>
      <c r="M610" s="390" t="s">
        <v>1088</v>
      </c>
      <c r="N610" s="476" t="s">
        <v>1892</v>
      </c>
    </row>
    <row r="611" spans="1:14" s="391" customFormat="1" ht="15" x14ac:dyDescent="0.25">
      <c r="A611" s="390">
        <v>67</v>
      </c>
      <c r="B611" s="390" t="s">
        <v>821</v>
      </c>
      <c r="C611" s="390">
        <v>20</v>
      </c>
      <c r="D611" s="390" t="s">
        <v>1132</v>
      </c>
      <c r="E611" s="435">
        <v>2</v>
      </c>
      <c r="F611" s="390">
        <v>1525</v>
      </c>
      <c r="G611" s="390">
        <v>8024</v>
      </c>
      <c r="H611" s="390">
        <v>8186</v>
      </c>
      <c r="I611" s="390">
        <f t="shared" si="64"/>
        <v>3050</v>
      </c>
      <c r="J611" s="398">
        <v>44820</v>
      </c>
      <c r="K611" s="390">
        <v>0</v>
      </c>
      <c r="L611" s="398">
        <f t="shared" ref="L611:L629" si="65">I611+J611+K611</f>
        <v>47870</v>
      </c>
      <c r="M611" s="390" t="s">
        <v>34</v>
      </c>
      <c r="N611" s="476" t="s">
        <v>1893</v>
      </c>
    </row>
    <row r="612" spans="1:14" s="391" customFormat="1" ht="15" x14ac:dyDescent="0.25">
      <c r="A612" s="398">
        <v>68</v>
      </c>
      <c r="B612" s="390" t="s">
        <v>589</v>
      </c>
      <c r="C612" s="390">
        <v>9</v>
      </c>
      <c r="D612" s="390" t="s">
        <v>1132</v>
      </c>
      <c r="E612" s="390">
        <v>0</v>
      </c>
      <c r="F612" s="390">
        <v>609</v>
      </c>
      <c r="G612" s="390">
        <v>8047</v>
      </c>
      <c r="H612" s="390">
        <v>8187</v>
      </c>
      <c r="I612" s="390">
        <f t="shared" si="64"/>
        <v>0</v>
      </c>
      <c r="J612" s="390">
        <v>8847</v>
      </c>
      <c r="K612" s="390">
        <v>0</v>
      </c>
      <c r="L612" s="398">
        <f t="shared" si="65"/>
        <v>8847</v>
      </c>
      <c r="M612" s="390" t="s">
        <v>1088</v>
      </c>
      <c r="N612" s="476" t="s">
        <v>1894</v>
      </c>
    </row>
    <row r="613" spans="1:14" s="391" customFormat="1" ht="15" x14ac:dyDescent="0.25">
      <c r="A613" s="390">
        <v>69</v>
      </c>
      <c r="B613" s="390" t="s">
        <v>836</v>
      </c>
      <c r="C613" s="390">
        <v>9</v>
      </c>
      <c r="D613" s="390" t="s">
        <v>1132</v>
      </c>
      <c r="E613" s="390">
        <v>1.5</v>
      </c>
      <c r="F613" s="390">
        <v>601</v>
      </c>
      <c r="G613" s="390">
        <v>8048</v>
      </c>
      <c r="H613" s="390">
        <v>8188</v>
      </c>
      <c r="I613" s="390">
        <f>E613*F613</f>
        <v>901.5</v>
      </c>
      <c r="J613" s="390">
        <v>9918</v>
      </c>
      <c r="K613" s="390">
        <v>0</v>
      </c>
      <c r="L613" s="398">
        <f t="shared" si="65"/>
        <v>10819.5</v>
      </c>
      <c r="M613" s="390" t="s">
        <v>1088</v>
      </c>
      <c r="N613" s="476" t="s">
        <v>1895</v>
      </c>
    </row>
    <row r="614" spans="1:14" s="391" customFormat="1" ht="15" x14ac:dyDescent="0.25">
      <c r="A614" s="398">
        <v>70</v>
      </c>
      <c r="B614" s="390" t="s">
        <v>587</v>
      </c>
      <c r="C614" s="390">
        <v>20</v>
      </c>
      <c r="D614" s="390" t="s">
        <v>1132</v>
      </c>
      <c r="E614" s="435">
        <v>2</v>
      </c>
      <c r="F614" s="390">
        <v>1285</v>
      </c>
      <c r="G614" s="390">
        <v>8073</v>
      </c>
      <c r="H614" s="390">
        <v>8189</v>
      </c>
      <c r="I614" s="390">
        <f t="shared" si="64"/>
        <v>2570</v>
      </c>
      <c r="J614" s="390">
        <v>21820</v>
      </c>
      <c r="K614" s="390">
        <v>0</v>
      </c>
      <c r="L614" s="398">
        <f t="shared" si="65"/>
        <v>24390</v>
      </c>
      <c r="M614" s="390" t="s">
        <v>1124</v>
      </c>
      <c r="N614" s="476" t="s">
        <v>1896</v>
      </c>
    </row>
    <row r="615" spans="1:14" s="391" customFormat="1" ht="15" x14ac:dyDescent="0.25">
      <c r="A615" s="390">
        <v>71</v>
      </c>
      <c r="B615" s="390" t="s">
        <v>813</v>
      </c>
      <c r="C615" s="390">
        <v>20</v>
      </c>
      <c r="D615" s="390" t="s">
        <v>1132</v>
      </c>
      <c r="E615" s="390">
        <v>1</v>
      </c>
      <c r="F615" s="390">
        <v>1080</v>
      </c>
      <c r="G615" s="390">
        <v>8049</v>
      </c>
      <c r="H615" s="390">
        <v>8190</v>
      </c>
      <c r="I615" s="390">
        <f>E615*F615</f>
        <v>1080</v>
      </c>
      <c r="J615" s="455">
        <v>28960</v>
      </c>
      <c r="K615" s="390">
        <v>0</v>
      </c>
      <c r="L615" s="398">
        <f t="shared" si="65"/>
        <v>30040</v>
      </c>
      <c r="M615" s="390" t="s">
        <v>1088</v>
      </c>
      <c r="N615" s="476" t="s">
        <v>1897</v>
      </c>
    </row>
    <row r="616" spans="1:14" s="391" customFormat="1" ht="15" x14ac:dyDescent="0.25">
      <c r="A616" s="398">
        <v>72</v>
      </c>
      <c r="B616" s="390" t="s">
        <v>866</v>
      </c>
      <c r="C616" s="390">
        <v>25</v>
      </c>
      <c r="D616" s="390" t="s">
        <v>1133</v>
      </c>
      <c r="E616" s="435">
        <v>4</v>
      </c>
      <c r="F616" s="390">
        <v>1536</v>
      </c>
      <c r="G616" s="390">
        <v>8074</v>
      </c>
      <c r="H616" s="390">
        <v>8191</v>
      </c>
      <c r="I616" s="390">
        <f t="shared" si="64"/>
        <v>6144</v>
      </c>
      <c r="J616" s="398">
        <v>105000</v>
      </c>
      <c r="K616" s="390">
        <v>0</v>
      </c>
      <c r="L616" s="398">
        <f t="shared" si="65"/>
        <v>111144</v>
      </c>
      <c r="M616" s="390" t="s">
        <v>40</v>
      </c>
      <c r="N616" s="476" t="s">
        <v>1898</v>
      </c>
    </row>
    <row r="617" spans="1:14" s="391" customFormat="1" ht="15" x14ac:dyDescent="0.25">
      <c r="A617" s="390">
        <v>73</v>
      </c>
      <c r="B617" s="390" t="s">
        <v>588</v>
      </c>
      <c r="C617" s="390">
        <v>20</v>
      </c>
      <c r="D617" s="390" t="s">
        <v>1133</v>
      </c>
      <c r="E617" s="390">
        <v>3</v>
      </c>
      <c r="F617" s="390">
        <v>1505</v>
      </c>
      <c r="G617" s="390">
        <v>8050</v>
      </c>
      <c r="H617" s="390">
        <v>8192</v>
      </c>
      <c r="I617" s="390">
        <f t="shared" si="64"/>
        <v>4515</v>
      </c>
      <c r="J617" s="390">
        <v>54300</v>
      </c>
      <c r="K617" s="390">
        <v>0</v>
      </c>
      <c r="L617" s="398">
        <f t="shared" si="65"/>
        <v>58815</v>
      </c>
      <c r="M617" s="390" t="s">
        <v>1088</v>
      </c>
      <c r="N617" s="476" t="s">
        <v>1899</v>
      </c>
    </row>
    <row r="618" spans="1:14" s="391" customFormat="1" ht="15" x14ac:dyDescent="0.25">
      <c r="A618" s="398">
        <v>74</v>
      </c>
      <c r="B618" s="390" t="s">
        <v>581</v>
      </c>
      <c r="C618" s="390">
        <v>20</v>
      </c>
      <c r="D618" s="390" t="s">
        <v>1134</v>
      </c>
      <c r="E618" s="435">
        <v>1.5</v>
      </c>
      <c r="F618" s="390">
        <v>1734</v>
      </c>
      <c r="G618" s="390">
        <v>8054</v>
      </c>
      <c r="H618" s="390">
        <v>8193</v>
      </c>
      <c r="I618" s="390">
        <f t="shared" si="64"/>
        <v>2601</v>
      </c>
      <c r="J618" s="390">
        <v>92000</v>
      </c>
      <c r="K618" s="390">
        <v>0</v>
      </c>
      <c r="L618" s="398">
        <f t="shared" si="65"/>
        <v>94601</v>
      </c>
      <c r="M618" s="390" t="s">
        <v>901</v>
      </c>
      <c r="N618" s="476" t="s">
        <v>1900</v>
      </c>
    </row>
    <row r="619" spans="1:14" s="391" customFormat="1" ht="15" x14ac:dyDescent="0.25">
      <c r="A619" s="390">
        <v>75</v>
      </c>
      <c r="B619" s="390" t="s">
        <v>590</v>
      </c>
      <c r="C619" s="390">
        <v>20</v>
      </c>
      <c r="D619" s="390" t="s">
        <v>1134</v>
      </c>
      <c r="E619" s="435">
        <v>4</v>
      </c>
      <c r="F619" s="390">
        <v>1485</v>
      </c>
      <c r="G619" s="390">
        <v>8025</v>
      </c>
      <c r="H619" s="390">
        <v>8194</v>
      </c>
      <c r="I619" s="390">
        <f t="shared" si="64"/>
        <v>5940</v>
      </c>
      <c r="J619" s="390">
        <v>68300</v>
      </c>
      <c r="K619" s="390">
        <v>0</v>
      </c>
      <c r="L619" s="398">
        <f t="shared" si="65"/>
        <v>74240</v>
      </c>
      <c r="M619" s="390" t="s">
        <v>34</v>
      </c>
      <c r="N619" s="476" t="s">
        <v>1901</v>
      </c>
    </row>
    <row r="620" spans="1:14" s="391" customFormat="1" ht="15" x14ac:dyDescent="0.25">
      <c r="A620" s="398">
        <v>76</v>
      </c>
      <c r="B620" s="390" t="s">
        <v>592</v>
      </c>
      <c r="C620" s="390">
        <v>20</v>
      </c>
      <c r="D620" s="390" t="s">
        <v>1150</v>
      </c>
      <c r="E620" s="435">
        <v>1</v>
      </c>
      <c r="F620" s="390">
        <v>1548</v>
      </c>
      <c r="G620" s="390">
        <v>8075</v>
      </c>
      <c r="H620" s="390">
        <v>8200</v>
      </c>
      <c r="I620" s="390">
        <f t="shared" si="64"/>
        <v>1548</v>
      </c>
      <c r="J620" s="390">
        <v>34560</v>
      </c>
      <c r="K620" s="390">
        <v>0</v>
      </c>
      <c r="L620" s="398">
        <f t="shared" si="65"/>
        <v>36108</v>
      </c>
      <c r="M620" s="390" t="s">
        <v>34</v>
      </c>
      <c r="N620" s="476" t="s">
        <v>1902</v>
      </c>
    </row>
    <row r="621" spans="1:14" s="391" customFormat="1" ht="15" x14ac:dyDescent="0.25">
      <c r="A621" s="390">
        <v>77</v>
      </c>
      <c r="B621" s="390" t="s">
        <v>593</v>
      </c>
      <c r="C621" s="390">
        <v>9</v>
      </c>
      <c r="D621" s="390" t="s">
        <v>1150</v>
      </c>
      <c r="E621" s="390">
        <v>2</v>
      </c>
      <c r="F621" s="390">
        <v>640</v>
      </c>
      <c r="G621" s="390">
        <v>8076</v>
      </c>
      <c r="H621" s="390">
        <v>8201</v>
      </c>
      <c r="I621" s="390">
        <f t="shared" si="64"/>
        <v>1280</v>
      </c>
      <c r="J621" s="390">
        <v>8469</v>
      </c>
      <c r="K621" s="390">
        <v>1400</v>
      </c>
      <c r="L621" s="398">
        <f t="shared" si="65"/>
        <v>11149</v>
      </c>
      <c r="M621" s="390" t="s">
        <v>1088</v>
      </c>
      <c r="N621" s="476" t="s">
        <v>1903</v>
      </c>
    </row>
    <row r="622" spans="1:14" s="391" customFormat="1" ht="15" x14ac:dyDescent="0.25">
      <c r="A622" s="398">
        <v>78</v>
      </c>
      <c r="B622" s="390" t="s">
        <v>587</v>
      </c>
      <c r="C622" s="390">
        <v>20</v>
      </c>
      <c r="D622" s="390" t="s">
        <v>1150</v>
      </c>
      <c r="E622" s="390">
        <v>2</v>
      </c>
      <c r="F622" s="390">
        <v>970</v>
      </c>
      <c r="G622" s="390">
        <v>8077</v>
      </c>
      <c r="H622" s="390">
        <v>8202</v>
      </c>
      <c r="I622" s="390">
        <f t="shared" si="64"/>
        <v>1940</v>
      </c>
      <c r="J622" s="390">
        <v>19620</v>
      </c>
      <c r="K622" s="390">
        <v>0</v>
      </c>
      <c r="L622" s="398">
        <f t="shared" si="65"/>
        <v>21560</v>
      </c>
      <c r="M622" s="390" t="s">
        <v>1088</v>
      </c>
      <c r="N622" s="476" t="s">
        <v>1904</v>
      </c>
    </row>
    <row r="623" spans="1:14" s="391" customFormat="1" ht="15" x14ac:dyDescent="0.25">
      <c r="A623" s="390">
        <v>79</v>
      </c>
      <c r="B623" s="390" t="s">
        <v>581</v>
      </c>
      <c r="C623" s="390">
        <v>20</v>
      </c>
      <c r="D623" s="390" t="s">
        <v>1151</v>
      </c>
      <c r="E623" s="435">
        <v>1.5</v>
      </c>
      <c r="F623" s="390">
        <v>1525</v>
      </c>
      <c r="G623" s="390">
        <v>8078</v>
      </c>
      <c r="H623" s="390">
        <v>8203</v>
      </c>
      <c r="I623" s="390">
        <f t="shared" si="64"/>
        <v>2287.5</v>
      </c>
      <c r="J623" s="390">
        <v>94000</v>
      </c>
      <c r="K623" s="390">
        <v>0</v>
      </c>
      <c r="L623" s="398">
        <f t="shared" si="65"/>
        <v>96287.5</v>
      </c>
      <c r="M623" s="390" t="s">
        <v>933</v>
      </c>
      <c r="N623" s="476" t="s">
        <v>1905</v>
      </c>
    </row>
    <row r="624" spans="1:14" s="391" customFormat="1" ht="15" x14ac:dyDescent="0.25">
      <c r="A624" s="398">
        <v>80</v>
      </c>
      <c r="B624" s="390" t="s">
        <v>822</v>
      </c>
      <c r="C624" s="390">
        <v>20</v>
      </c>
      <c r="D624" s="390" t="s">
        <v>1152</v>
      </c>
      <c r="E624" s="390">
        <v>1.75</v>
      </c>
      <c r="F624" s="390">
        <v>1640</v>
      </c>
      <c r="G624" s="390">
        <v>8079</v>
      </c>
      <c r="H624" s="390">
        <v>8211</v>
      </c>
      <c r="I624" s="390">
        <f t="shared" si="64"/>
        <v>2870</v>
      </c>
      <c r="J624" s="390">
        <v>33540</v>
      </c>
      <c r="K624" s="455">
        <v>0</v>
      </c>
      <c r="L624" s="455">
        <f t="shared" si="65"/>
        <v>36410</v>
      </c>
      <c r="M624" s="390" t="s">
        <v>1088</v>
      </c>
      <c r="N624" s="476" t="s">
        <v>1906</v>
      </c>
    </row>
    <row r="625" spans="1:15" s="391" customFormat="1" ht="15" x14ac:dyDescent="0.25">
      <c r="A625" s="390">
        <v>81</v>
      </c>
      <c r="B625" s="390" t="s">
        <v>836</v>
      </c>
      <c r="C625" s="390">
        <v>9</v>
      </c>
      <c r="D625" s="390" t="s">
        <v>1153</v>
      </c>
      <c r="E625" s="390">
        <v>1.5</v>
      </c>
      <c r="F625" s="390">
        <v>604</v>
      </c>
      <c r="G625" s="390">
        <v>8082</v>
      </c>
      <c r="H625" s="390">
        <v>8212</v>
      </c>
      <c r="I625" s="390">
        <f t="shared" si="64"/>
        <v>906</v>
      </c>
      <c r="J625" s="398">
        <v>9918</v>
      </c>
      <c r="K625" s="455">
        <v>0</v>
      </c>
      <c r="L625" s="455">
        <f t="shared" si="65"/>
        <v>10824</v>
      </c>
      <c r="M625" s="390" t="s">
        <v>1088</v>
      </c>
      <c r="N625" s="476" t="s">
        <v>1907</v>
      </c>
    </row>
    <row r="626" spans="1:15" s="391" customFormat="1" ht="15" x14ac:dyDescent="0.25">
      <c r="A626" s="398">
        <v>82</v>
      </c>
      <c r="B626" s="390" t="s">
        <v>585</v>
      </c>
      <c r="C626" s="390">
        <v>20</v>
      </c>
      <c r="D626" s="390" t="s">
        <v>1153</v>
      </c>
      <c r="E626" s="435">
        <v>3</v>
      </c>
      <c r="F626" s="390">
        <v>1560</v>
      </c>
      <c r="G626" s="390">
        <v>8083</v>
      </c>
      <c r="H626" s="390">
        <v>8213</v>
      </c>
      <c r="I626" s="390">
        <f t="shared" si="64"/>
        <v>4680</v>
      </c>
      <c r="J626" s="398">
        <v>64940</v>
      </c>
      <c r="K626" s="455">
        <v>3000</v>
      </c>
      <c r="L626" s="455">
        <f t="shared" si="65"/>
        <v>72620</v>
      </c>
      <c r="M626" s="390" t="s">
        <v>34</v>
      </c>
      <c r="N626" s="476" t="s">
        <v>1908</v>
      </c>
    </row>
    <row r="627" spans="1:15" s="391" customFormat="1" ht="15" x14ac:dyDescent="0.25">
      <c r="A627" s="390">
        <v>83</v>
      </c>
      <c r="B627" s="390" t="s">
        <v>584</v>
      </c>
      <c r="C627" s="390">
        <v>15</v>
      </c>
      <c r="D627" s="390" t="s">
        <v>1153</v>
      </c>
      <c r="E627" s="390">
        <v>2</v>
      </c>
      <c r="F627" s="390">
        <v>960</v>
      </c>
      <c r="G627" s="390">
        <v>8086</v>
      </c>
      <c r="H627" s="390">
        <v>8217</v>
      </c>
      <c r="I627" s="390">
        <f t="shared" si="64"/>
        <v>1920</v>
      </c>
      <c r="J627" s="398">
        <v>17000</v>
      </c>
      <c r="K627" s="455">
        <v>0</v>
      </c>
      <c r="L627" s="455">
        <f t="shared" si="65"/>
        <v>18920</v>
      </c>
      <c r="M627" s="390" t="s">
        <v>1088</v>
      </c>
      <c r="N627" s="476" t="s">
        <v>1909</v>
      </c>
    </row>
    <row r="628" spans="1:15" s="391" customFormat="1" ht="15" x14ac:dyDescent="0.25">
      <c r="A628" s="398">
        <v>84</v>
      </c>
      <c r="B628" s="390" t="s">
        <v>1154</v>
      </c>
      <c r="C628" s="390">
        <v>9</v>
      </c>
      <c r="D628" s="390" t="s">
        <v>1153</v>
      </c>
      <c r="E628" s="390">
        <v>0</v>
      </c>
      <c r="F628" s="390">
        <v>602</v>
      </c>
      <c r="G628" s="390">
        <v>8084</v>
      </c>
      <c r="H628" s="390">
        <v>8215</v>
      </c>
      <c r="I628" s="390">
        <f t="shared" si="64"/>
        <v>0</v>
      </c>
      <c r="J628" s="398">
        <v>8847</v>
      </c>
      <c r="K628" s="455">
        <v>0</v>
      </c>
      <c r="L628" s="455">
        <f t="shared" si="65"/>
        <v>8847</v>
      </c>
      <c r="M628" s="390" t="s">
        <v>1088</v>
      </c>
      <c r="N628" s="476" t="s">
        <v>1910</v>
      </c>
    </row>
    <row r="629" spans="1:15" ht="15" x14ac:dyDescent="0.25">
      <c r="A629" s="390">
        <v>85</v>
      </c>
      <c r="B629" s="390" t="s">
        <v>593</v>
      </c>
      <c r="C629" s="390">
        <v>9</v>
      </c>
      <c r="D629" s="390" t="s">
        <v>1153</v>
      </c>
      <c r="E629" s="390">
        <v>2</v>
      </c>
      <c r="F629" s="390">
        <v>570</v>
      </c>
      <c r="G629" s="390">
        <v>8085</v>
      </c>
      <c r="H629" s="390">
        <v>8216</v>
      </c>
      <c r="I629" s="390">
        <f t="shared" si="64"/>
        <v>1140</v>
      </c>
      <c r="J629" s="390">
        <v>8469</v>
      </c>
      <c r="K629" s="455">
        <v>1400</v>
      </c>
      <c r="L629" s="455">
        <f t="shared" si="65"/>
        <v>11009</v>
      </c>
      <c r="M629" s="390" t="s">
        <v>1088</v>
      </c>
      <c r="N629" s="476" t="s">
        <v>1911</v>
      </c>
    </row>
    <row r="630" spans="1:15" ht="15" x14ac:dyDescent="0.25">
      <c r="A630" s="391"/>
      <c r="B630" s="340"/>
      <c r="C630" s="295">
        <f>SUM(C545:C629)</f>
        <v>1564</v>
      </c>
      <c r="D630" s="442"/>
      <c r="E630" s="442"/>
      <c r="F630" s="442"/>
      <c r="G630" s="442"/>
      <c r="H630" s="295"/>
      <c r="I630" s="295"/>
      <c r="J630" s="295"/>
      <c r="K630" s="295"/>
      <c r="L630" s="456">
        <f>SUM(L545:L629)</f>
        <v>4369326.09</v>
      </c>
      <c r="M630" s="295"/>
    </row>
    <row r="631" spans="1:15" x14ac:dyDescent="0.25">
      <c r="A631" s="391"/>
      <c r="B631" s="286"/>
      <c r="C631" s="31"/>
      <c r="D631" s="286"/>
      <c r="E631" s="286"/>
      <c r="F631" s="286"/>
      <c r="G631" s="286"/>
      <c r="K631" s="523">
        <v>4.4999999999999998E-2</v>
      </c>
      <c r="L631" s="524">
        <f>(L630*K631)+L630</f>
        <v>4565945.7640499994</v>
      </c>
      <c r="M631" s="34">
        <f>L631/C630</f>
        <v>2919.4026624360608</v>
      </c>
    </row>
    <row r="632" spans="1:15" ht="15" x14ac:dyDescent="0.25">
      <c r="B632" s="447">
        <v>42644</v>
      </c>
      <c r="J632" s="34"/>
      <c r="L632" s="526"/>
    </row>
    <row r="633" spans="1:15" ht="90" x14ac:dyDescent="0.25">
      <c r="A633" s="291" t="s">
        <v>798</v>
      </c>
      <c r="B633" s="291" t="s">
        <v>0</v>
      </c>
      <c r="C633" s="291" t="s">
        <v>1020</v>
      </c>
      <c r="D633" s="291" t="s">
        <v>341</v>
      </c>
      <c r="E633" s="291" t="s">
        <v>345</v>
      </c>
      <c r="F633" s="291" t="s">
        <v>342</v>
      </c>
      <c r="G633" s="291" t="s">
        <v>348</v>
      </c>
      <c r="H633" s="413" t="s">
        <v>343</v>
      </c>
      <c r="I633" s="291" t="s">
        <v>272</v>
      </c>
      <c r="J633" s="392" t="s">
        <v>1159</v>
      </c>
      <c r="K633" s="291" t="s">
        <v>598</v>
      </c>
      <c r="L633" s="291" t="s">
        <v>599</v>
      </c>
      <c r="M633" s="291" t="s">
        <v>941</v>
      </c>
      <c r="N633" s="291"/>
    </row>
    <row r="634" spans="1:15" ht="15" x14ac:dyDescent="0.25">
      <c r="A634" s="390">
        <v>1</v>
      </c>
      <c r="B634" s="390" t="s">
        <v>586</v>
      </c>
      <c r="C634" s="390">
        <v>20</v>
      </c>
      <c r="D634" s="390" t="s">
        <v>1155</v>
      </c>
      <c r="E634" s="390">
        <v>1</v>
      </c>
      <c r="F634" s="390">
        <v>1248</v>
      </c>
      <c r="G634" s="390">
        <v>8055</v>
      </c>
      <c r="H634" s="390">
        <v>8218</v>
      </c>
      <c r="I634" s="390">
        <f>E634*F634</f>
        <v>1248</v>
      </c>
      <c r="J634" s="455">
        <v>28960</v>
      </c>
      <c r="K634" s="390">
        <v>0</v>
      </c>
      <c r="L634" s="455">
        <f>I634+J634+K634</f>
        <v>30208</v>
      </c>
      <c r="M634" s="390" t="s">
        <v>1156</v>
      </c>
      <c r="N634" s="435" t="s">
        <v>1219</v>
      </c>
      <c r="O634" s="34">
        <v>1</v>
      </c>
    </row>
    <row r="635" spans="1:15" ht="15" x14ac:dyDescent="0.25">
      <c r="A635" s="390">
        <v>2</v>
      </c>
      <c r="B635" s="390" t="s">
        <v>581</v>
      </c>
      <c r="C635" s="390">
        <v>20</v>
      </c>
      <c r="D635" s="390" t="s">
        <v>1157</v>
      </c>
      <c r="E635" s="390">
        <v>1.5</v>
      </c>
      <c r="F635" s="390">
        <v>1449</v>
      </c>
      <c r="G635" s="390">
        <v>8056</v>
      </c>
      <c r="H635" s="390">
        <v>8219</v>
      </c>
      <c r="I635" s="390">
        <f t="shared" ref="I635:I690" si="66">E635*F635</f>
        <v>2173.5</v>
      </c>
      <c r="J635" s="390">
        <v>92000</v>
      </c>
      <c r="K635" s="390">
        <v>0</v>
      </c>
      <c r="L635" s="455">
        <f t="shared" ref="L635:L664" si="67">I635+J635+K635</f>
        <v>94173.5</v>
      </c>
      <c r="M635" s="390" t="s">
        <v>591</v>
      </c>
      <c r="N635" s="435" t="s">
        <v>1219</v>
      </c>
    </row>
    <row r="636" spans="1:15" ht="15" x14ac:dyDescent="0.25">
      <c r="A636" s="390">
        <v>3</v>
      </c>
      <c r="B636" s="390" t="s">
        <v>833</v>
      </c>
      <c r="C636" s="390">
        <v>20</v>
      </c>
      <c r="D636" s="390" t="s">
        <v>1157</v>
      </c>
      <c r="E636" s="390">
        <v>1.7</v>
      </c>
      <c r="F636" s="390">
        <v>1505</v>
      </c>
      <c r="G636" s="390">
        <v>8057</v>
      </c>
      <c r="H636" s="390">
        <v>8220</v>
      </c>
      <c r="I636" s="390">
        <f t="shared" si="66"/>
        <v>2558.5</v>
      </c>
      <c r="J636" s="390">
        <v>56340</v>
      </c>
      <c r="K636" s="390">
        <v>0</v>
      </c>
      <c r="L636" s="455">
        <f t="shared" si="67"/>
        <v>58898.5</v>
      </c>
      <c r="M636" s="390" t="s">
        <v>1156</v>
      </c>
      <c r="N636" s="435" t="s">
        <v>1219</v>
      </c>
      <c r="O636" s="34">
        <v>1</v>
      </c>
    </row>
    <row r="637" spans="1:15" ht="15" x14ac:dyDescent="0.25">
      <c r="A637" s="390">
        <v>4</v>
      </c>
      <c r="B637" s="390" t="s">
        <v>593</v>
      </c>
      <c r="C637" s="390">
        <v>9</v>
      </c>
      <c r="D637" s="390" t="s">
        <v>1157</v>
      </c>
      <c r="E637" s="390">
        <v>2</v>
      </c>
      <c r="F637" s="390">
        <v>602</v>
      </c>
      <c r="G637" s="390">
        <v>8058</v>
      </c>
      <c r="H637" s="390">
        <v>8221</v>
      </c>
      <c r="I637" s="390">
        <f t="shared" si="66"/>
        <v>1204</v>
      </c>
      <c r="J637" s="390">
        <v>8469</v>
      </c>
      <c r="K637" s="390">
        <v>1400</v>
      </c>
      <c r="L637" s="455">
        <f t="shared" si="67"/>
        <v>11073</v>
      </c>
      <c r="M637" s="390" t="s">
        <v>1156</v>
      </c>
      <c r="N637" s="435" t="s">
        <v>1219</v>
      </c>
      <c r="O637" s="34">
        <v>1</v>
      </c>
    </row>
    <row r="638" spans="1:15" ht="15" x14ac:dyDescent="0.25">
      <c r="A638" s="390">
        <v>5</v>
      </c>
      <c r="B638" s="390" t="s">
        <v>589</v>
      </c>
      <c r="C638" s="390">
        <v>9</v>
      </c>
      <c r="D638" s="390" t="s">
        <v>1157</v>
      </c>
      <c r="E638" s="390">
        <v>0</v>
      </c>
      <c r="F638" s="390">
        <v>682</v>
      </c>
      <c r="G638" s="390">
        <v>8059</v>
      </c>
      <c r="H638" s="390">
        <v>8222</v>
      </c>
      <c r="I638" s="390">
        <f t="shared" si="66"/>
        <v>0</v>
      </c>
      <c r="J638" s="390">
        <v>8847</v>
      </c>
      <c r="K638" s="390">
        <v>0</v>
      </c>
      <c r="L638" s="455">
        <f t="shared" si="67"/>
        <v>8847</v>
      </c>
      <c r="M638" s="390" t="s">
        <v>1156</v>
      </c>
      <c r="N638" s="435" t="s">
        <v>1219</v>
      </c>
      <c r="O638" s="34">
        <v>1</v>
      </c>
    </row>
    <row r="639" spans="1:15" ht="15" x14ac:dyDescent="0.25">
      <c r="A639" s="390">
        <v>6</v>
      </c>
      <c r="B639" s="390" t="s">
        <v>821</v>
      </c>
      <c r="C639" s="390">
        <v>20</v>
      </c>
      <c r="D639" s="390" t="s">
        <v>1157</v>
      </c>
      <c r="E639" s="390">
        <v>2</v>
      </c>
      <c r="F639" s="390">
        <v>1589</v>
      </c>
      <c r="G639" s="390">
        <v>8090</v>
      </c>
      <c r="H639" s="390">
        <v>8223</v>
      </c>
      <c r="I639" s="390">
        <f t="shared" si="66"/>
        <v>3178</v>
      </c>
      <c r="J639" s="390">
        <v>43625</v>
      </c>
      <c r="K639" s="390">
        <v>0</v>
      </c>
      <c r="L639" s="455">
        <f t="shared" si="67"/>
        <v>46803</v>
      </c>
      <c r="M639" s="390" t="s">
        <v>1158</v>
      </c>
      <c r="N639" s="435" t="s">
        <v>1219</v>
      </c>
      <c r="O639" s="34">
        <v>1</v>
      </c>
    </row>
    <row r="640" spans="1:15" ht="15" x14ac:dyDescent="0.25">
      <c r="A640" s="390">
        <v>7</v>
      </c>
      <c r="B640" s="390" t="s">
        <v>588</v>
      </c>
      <c r="C640" s="390">
        <v>20</v>
      </c>
      <c r="D640" s="390" t="s">
        <v>1157</v>
      </c>
      <c r="E640" s="390">
        <v>3</v>
      </c>
      <c r="F640" s="390">
        <v>1482</v>
      </c>
      <c r="G640" s="390">
        <v>8091</v>
      </c>
      <c r="H640" s="390">
        <v>8224</v>
      </c>
      <c r="I640" s="390">
        <f t="shared" si="66"/>
        <v>4446</v>
      </c>
      <c r="J640" s="390">
        <v>54300</v>
      </c>
      <c r="K640" s="390">
        <v>0</v>
      </c>
      <c r="L640" s="455">
        <f t="shared" si="67"/>
        <v>58746</v>
      </c>
      <c r="M640" s="390" t="s">
        <v>34</v>
      </c>
      <c r="N640" s="435" t="s">
        <v>1219</v>
      </c>
      <c r="O640" s="34">
        <v>1</v>
      </c>
    </row>
    <row r="641" spans="1:15 16352:16352" ht="15" x14ac:dyDescent="0.25">
      <c r="A641" s="390">
        <v>8</v>
      </c>
      <c r="B641" s="390" t="s">
        <v>583</v>
      </c>
      <c r="C641" s="390">
        <v>21</v>
      </c>
      <c r="D641" s="390" t="s">
        <v>1170</v>
      </c>
      <c r="E641" s="390">
        <v>7.96</v>
      </c>
      <c r="F641" s="390">
        <v>1420</v>
      </c>
      <c r="G641" s="390">
        <v>8087</v>
      </c>
      <c r="H641" s="390">
        <v>8225</v>
      </c>
      <c r="I641" s="390">
        <f t="shared" si="66"/>
        <v>11303.2</v>
      </c>
      <c r="J641" s="390">
        <v>124803</v>
      </c>
      <c r="K641" s="390">
        <v>0</v>
      </c>
      <c r="L641" s="455">
        <f t="shared" si="67"/>
        <v>136106.20000000001</v>
      </c>
      <c r="M641" s="390" t="s">
        <v>34</v>
      </c>
      <c r="N641" s="435" t="s">
        <v>1219</v>
      </c>
      <c r="O641" s="34">
        <v>1</v>
      </c>
    </row>
    <row r="642" spans="1:15 16352:16352" ht="15" x14ac:dyDescent="0.25">
      <c r="A642" s="390">
        <v>9</v>
      </c>
      <c r="B642" s="390" t="s">
        <v>583</v>
      </c>
      <c r="C642" s="390">
        <v>15</v>
      </c>
      <c r="D642" s="390" t="s">
        <v>1170</v>
      </c>
      <c r="E642" s="390">
        <v>1.5</v>
      </c>
      <c r="F642" s="390">
        <v>986</v>
      </c>
      <c r="G642" s="390">
        <v>8088</v>
      </c>
      <c r="H642" s="390">
        <v>8226</v>
      </c>
      <c r="I642" s="390">
        <f t="shared" si="66"/>
        <v>1479</v>
      </c>
      <c r="J642" s="455">
        <v>11910</v>
      </c>
      <c r="K642" s="390">
        <v>0</v>
      </c>
      <c r="L642" s="455">
        <f t="shared" si="67"/>
        <v>13389</v>
      </c>
      <c r="M642" s="390" t="s">
        <v>1156</v>
      </c>
      <c r="N642" s="435" t="s">
        <v>1219</v>
      </c>
      <c r="O642" s="34">
        <v>1</v>
      </c>
    </row>
    <row r="643" spans="1:15 16352:16352" ht="15" x14ac:dyDescent="0.25">
      <c r="A643" s="390">
        <v>10</v>
      </c>
      <c r="B643" s="390" t="s">
        <v>587</v>
      </c>
      <c r="C643" s="390">
        <v>20</v>
      </c>
      <c r="D643" s="390" t="s">
        <v>1170</v>
      </c>
      <c r="E643" s="390">
        <v>2</v>
      </c>
      <c r="F643" s="390">
        <v>1266</v>
      </c>
      <c r="G643" s="390">
        <v>8089</v>
      </c>
      <c r="H643" s="390">
        <v>8230</v>
      </c>
      <c r="I643" s="390">
        <f t="shared" si="66"/>
        <v>2532</v>
      </c>
      <c r="J643" s="390">
        <v>19620</v>
      </c>
      <c r="K643" s="390">
        <v>0</v>
      </c>
      <c r="L643" s="455">
        <f t="shared" si="67"/>
        <v>22152</v>
      </c>
      <c r="M643" s="390" t="s">
        <v>1156</v>
      </c>
      <c r="N643" s="435" t="s">
        <v>1219</v>
      </c>
      <c r="O643" s="34">
        <v>1</v>
      </c>
    </row>
    <row r="644" spans="1:15 16352:16352" ht="15" x14ac:dyDescent="0.25">
      <c r="A644" s="390">
        <v>11</v>
      </c>
      <c r="B644" s="390" t="s">
        <v>587</v>
      </c>
      <c r="C644" s="390">
        <v>20</v>
      </c>
      <c r="D644" s="390" t="s">
        <v>1170</v>
      </c>
      <c r="E644" s="390">
        <v>2</v>
      </c>
      <c r="F644" s="390">
        <v>1297</v>
      </c>
      <c r="G644" s="390">
        <v>8100</v>
      </c>
      <c r="H644" s="390">
        <v>8231</v>
      </c>
      <c r="I644" s="390">
        <f t="shared" si="66"/>
        <v>2594</v>
      </c>
      <c r="J644" s="390">
        <v>19620</v>
      </c>
      <c r="K644" s="390">
        <v>0</v>
      </c>
      <c r="L644" s="455">
        <f t="shared" si="67"/>
        <v>22214</v>
      </c>
      <c r="M644" s="390" t="s">
        <v>1156</v>
      </c>
      <c r="N644" s="435" t="s">
        <v>1219</v>
      </c>
      <c r="O644" s="34">
        <v>1</v>
      </c>
    </row>
    <row r="645" spans="1:15 16352:16352" ht="15" x14ac:dyDescent="0.25">
      <c r="A645" s="390">
        <v>12</v>
      </c>
      <c r="B645" s="390" t="s">
        <v>586</v>
      </c>
      <c r="C645" s="390">
        <v>20</v>
      </c>
      <c r="D645" s="390" t="s">
        <v>1170</v>
      </c>
      <c r="E645" s="390">
        <v>1</v>
      </c>
      <c r="F645" s="390">
        <v>1195</v>
      </c>
      <c r="G645" s="390">
        <v>8101</v>
      </c>
      <c r="H645" s="390">
        <v>8227</v>
      </c>
      <c r="I645" s="390">
        <f t="shared" si="66"/>
        <v>1195</v>
      </c>
      <c r="J645" s="390">
        <v>28960</v>
      </c>
      <c r="K645" s="390">
        <v>0</v>
      </c>
      <c r="L645" s="455">
        <f t="shared" si="67"/>
        <v>30155</v>
      </c>
      <c r="M645" s="390" t="s">
        <v>34</v>
      </c>
      <c r="N645" s="435" t="s">
        <v>1219</v>
      </c>
      <c r="O645" s="34">
        <v>1</v>
      </c>
    </row>
    <row r="646" spans="1:15 16352:16352" ht="15" x14ac:dyDescent="0.25">
      <c r="A646" s="390">
        <v>13</v>
      </c>
      <c r="B646" s="390" t="s">
        <v>586</v>
      </c>
      <c r="C646" s="390">
        <v>20</v>
      </c>
      <c r="D646" s="390" t="s">
        <v>1170</v>
      </c>
      <c r="E646" s="390">
        <v>1</v>
      </c>
      <c r="F646" s="390">
        <v>1130</v>
      </c>
      <c r="G646" s="390">
        <v>8102</v>
      </c>
      <c r="H646" s="390">
        <v>8228</v>
      </c>
      <c r="I646" s="390">
        <f t="shared" si="66"/>
        <v>1130</v>
      </c>
      <c r="J646" s="390">
        <v>28960</v>
      </c>
      <c r="K646" s="390">
        <v>0</v>
      </c>
      <c r="L646" s="455">
        <f t="shared" si="67"/>
        <v>30090</v>
      </c>
      <c r="M646" s="390" t="s">
        <v>1156</v>
      </c>
      <c r="N646" s="435" t="s">
        <v>1208</v>
      </c>
      <c r="O646" s="34">
        <v>1</v>
      </c>
      <c r="XDX646" s="34" t="s">
        <v>1178</v>
      </c>
    </row>
    <row r="647" spans="1:15 16352:16352" ht="15" x14ac:dyDescent="0.25">
      <c r="A647" s="390">
        <v>14</v>
      </c>
      <c r="B647" s="390" t="s">
        <v>584</v>
      </c>
      <c r="C647" s="390">
        <v>20</v>
      </c>
      <c r="D647" s="390" t="s">
        <v>1170</v>
      </c>
      <c r="E647" s="390">
        <v>2</v>
      </c>
      <c r="F647" s="390">
        <v>1274</v>
      </c>
      <c r="G647" s="390">
        <v>8103</v>
      </c>
      <c r="H647" s="390">
        <v>8229</v>
      </c>
      <c r="I647" s="390">
        <f t="shared" si="66"/>
        <v>2548</v>
      </c>
      <c r="J647" s="390">
        <v>20020</v>
      </c>
      <c r="K647" s="390">
        <v>0</v>
      </c>
      <c r="L647" s="455">
        <f t="shared" si="67"/>
        <v>22568</v>
      </c>
      <c r="M647" s="390" t="s">
        <v>1158</v>
      </c>
      <c r="N647" s="435"/>
      <c r="O647" s="34">
        <v>1</v>
      </c>
    </row>
    <row r="648" spans="1:15 16352:16352" ht="15" x14ac:dyDescent="0.25">
      <c r="A648" s="390">
        <v>15</v>
      </c>
      <c r="B648" s="390" t="s">
        <v>590</v>
      </c>
      <c r="C648" s="390">
        <v>20</v>
      </c>
      <c r="D648" s="390" t="s">
        <v>1171</v>
      </c>
      <c r="E648" s="390">
        <v>4</v>
      </c>
      <c r="F648" s="390">
        <v>1607</v>
      </c>
      <c r="G648" s="390">
        <v>8104</v>
      </c>
      <c r="H648" s="390">
        <v>8232</v>
      </c>
      <c r="I648" s="390">
        <f t="shared" si="66"/>
        <v>6428</v>
      </c>
      <c r="J648" s="390">
        <v>68300</v>
      </c>
      <c r="K648" s="390">
        <v>0</v>
      </c>
      <c r="L648" s="455">
        <f t="shared" si="67"/>
        <v>74728</v>
      </c>
      <c r="M648" s="390" t="s">
        <v>1156</v>
      </c>
      <c r="N648" s="435"/>
      <c r="O648" s="34">
        <v>1</v>
      </c>
    </row>
    <row r="649" spans="1:15 16352:16352" ht="15" x14ac:dyDescent="0.25">
      <c r="A649" s="390">
        <v>16</v>
      </c>
      <c r="B649" s="412" t="s">
        <v>581</v>
      </c>
      <c r="C649" s="390">
        <v>20</v>
      </c>
      <c r="D649" s="412" t="s">
        <v>1171</v>
      </c>
      <c r="E649" s="390">
        <v>1.5</v>
      </c>
      <c r="F649" s="390">
        <v>1537</v>
      </c>
      <c r="G649" s="390">
        <v>8105</v>
      </c>
      <c r="H649" s="390">
        <v>8233</v>
      </c>
      <c r="I649" s="390">
        <f t="shared" si="66"/>
        <v>2305.5</v>
      </c>
      <c r="J649" s="390">
        <v>94000</v>
      </c>
      <c r="K649" s="390">
        <v>0</v>
      </c>
      <c r="L649" s="455">
        <f t="shared" si="67"/>
        <v>96305.5</v>
      </c>
      <c r="M649" s="412" t="s">
        <v>933</v>
      </c>
      <c r="N649" s="435"/>
    </row>
    <row r="650" spans="1:15 16352:16352" ht="15" x14ac:dyDescent="0.25">
      <c r="A650" s="390">
        <v>17</v>
      </c>
      <c r="B650" s="412" t="s">
        <v>579</v>
      </c>
      <c r="C650" s="390">
        <v>20</v>
      </c>
      <c r="D650" s="412" t="s">
        <v>1172</v>
      </c>
      <c r="E650" s="390">
        <v>1</v>
      </c>
      <c r="F650" s="390">
        <v>1564</v>
      </c>
      <c r="G650" s="390">
        <v>8106</v>
      </c>
      <c r="H650" s="390">
        <v>8234</v>
      </c>
      <c r="I650" s="390">
        <f t="shared" si="66"/>
        <v>1564</v>
      </c>
      <c r="J650" s="390">
        <v>59060</v>
      </c>
      <c r="K650" s="390">
        <v>0</v>
      </c>
      <c r="L650" s="455">
        <f t="shared" si="67"/>
        <v>60624</v>
      </c>
      <c r="M650" s="412" t="s">
        <v>34</v>
      </c>
      <c r="N650" s="435"/>
      <c r="O650" s="34">
        <v>1</v>
      </c>
    </row>
    <row r="651" spans="1:15 16352:16352" ht="15" x14ac:dyDescent="0.25">
      <c r="A651" s="390">
        <v>18</v>
      </c>
      <c r="B651" s="412" t="s">
        <v>581</v>
      </c>
      <c r="C651" s="390">
        <v>20</v>
      </c>
      <c r="D651" s="412" t="s">
        <v>1173</v>
      </c>
      <c r="E651" s="390">
        <v>1.5</v>
      </c>
      <c r="F651" s="390">
        <v>1546</v>
      </c>
      <c r="G651" s="390">
        <v>8107</v>
      </c>
      <c r="H651" s="390">
        <v>8235</v>
      </c>
      <c r="I651" s="390">
        <f t="shared" si="66"/>
        <v>2319</v>
      </c>
      <c r="J651" s="390">
        <v>91500</v>
      </c>
      <c r="K651" s="390">
        <v>0</v>
      </c>
      <c r="L651" s="455">
        <f t="shared" si="67"/>
        <v>93819</v>
      </c>
      <c r="M651" s="412" t="s">
        <v>942</v>
      </c>
      <c r="N651" s="435"/>
    </row>
    <row r="652" spans="1:15 16352:16352" ht="15" x14ac:dyDescent="0.25">
      <c r="A652" s="390">
        <v>19</v>
      </c>
      <c r="B652" s="412" t="s">
        <v>581</v>
      </c>
      <c r="C652" s="390">
        <v>20</v>
      </c>
      <c r="D652" s="412" t="s">
        <v>1173</v>
      </c>
      <c r="E652" s="390">
        <v>1.5</v>
      </c>
      <c r="F652" s="390">
        <v>1560</v>
      </c>
      <c r="G652" s="390">
        <v>8108</v>
      </c>
      <c r="H652" s="390">
        <v>8236</v>
      </c>
      <c r="I652" s="390">
        <f t="shared" si="66"/>
        <v>2340</v>
      </c>
      <c r="J652" s="390">
        <v>91500</v>
      </c>
      <c r="K652" s="390">
        <v>0</v>
      </c>
      <c r="L652" s="455">
        <f t="shared" si="67"/>
        <v>93840</v>
      </c>
      <c r="M652" s="412" t="s">
        <v>942</v>
      </c>
      <c r="N652" s="435"/>
    </row>
    <row r="653" spans="1:15 16352:16352" ht="15" x14ac:dyDescent="0.25">
      <c r="A653" s="390">
        <v>20</v>
      </c>
      <c r="B653" s="412" t="s">
        <v>588</v>
      </c>
      <c r="C653" s="390">
        <v>20</v>
      </c>
      <c r="D653" s="412" t="s">
        <v>1173</v>
      </c>
      <c r="E653" s="390">
        <v>3</v>
      </c>
      <c r="F653" s="390">
        <v>1613</v>
      </c>
      <c r="G653" s="390">
        <v>8109</v>
      </c>
      <c r="H653" s="390">
        <v>8237</v>
      </c>
      <c r="I653" s="390">
        <f t="shared" si="66"/>
        <v>4839</v>
      </c>
      <c r="J653" s="390">
        <v>54300</v>
      </c>
      <c r="K653" s="390">
        <v>0</v>
      </c>
      <c r="L653" s="455">
        <f t="shared" si="67"/>
        <v>59139</v>
      </c>
      <c r="M653" s="412" t="s">
        <v>1156</v>
      </c>
      <c r="N653" s="435"/>
      <c r="O653" s="34">
        <v>1</v>
      </c>
    </row>
    <row r="654" spans="1:15 16352:16352" ht="15" x14ac:dyDescent="0.25">
      <c r="A654" s="390">
        <v>21</v>
      </c>
      <c r="B654" s="412" t="s">
        <v>1174</v>
      </c>
      <c r="C654" s="390">
        <v>20</v>
      </c>
      <c r="D654" s="412" t="s">
        <v>1173</v>
      </c>
      <c r="E654" s="390">
        <v>4</v>
      </c>
      <c r="F654" s="390">
        <v>1519</v>
      </c>
      <c r="G654" s="390">
        <v>8110</v>
      </c>
      <c r="H654" s="390">
        <v>8238</v>
      </c>
      <c r="I654" s="390">
        <f t="shared" si="66"/>
        <v>6076</v>
      </c>
      <c r="J654" s="390">
        <v>89560</v>
      </c>
      <c r="K654" s="390">
        <v>0</v>
      </c>
      <c r="L654" s="455">
        <f t="shared" si="67"/>
        <v>95636</v>
      </c>
      <c r="M654" s="412" t="s">
        <v>34</v>
      </c>
      <c r="N654" s="435"/>
      <c r="O654" s="34">
        <v>1</v>
      </c>
    </row>
    <row r="655" spans="1:15 16352:16352" ht="15" x14ac:dyDescent="0.25">
      <c r="A655" s="390">
        <v>22</v>
      </c>
      <c r="B655" s="412" t="s">
        <v>586</v>
      </c>
      <c r="C655" s="390">
        <v>20</v>
      </c>
      <c r="D655" s="412" t="s">
        <v>1175</v>
      </c>
      <c r="E655" s="390">
        <v>1</v>
      </c>
      <c r="F655" s="390">
        <v>1083</v>
      </c>
      <c r="G655" s="390">
        <v>8111</v>
      </c>
      <c r="H655" s="390">
        <v>8239</v>
      </c>
      <c r="I655" s="390">
        <f t="shared" si="66"/>
        <v>1083</v>
      </c>
      <c r="J655" s="390">
        <v>28960</v>
      </c>
      <c r="K655" s="390">
        <v>0</v>
      </c>
      <c r="L655" s="455">
        <f t="shared" si="67"/>
        <v>30043</v>
      </c>
      <c r="M655" s="412" t="s">
        <v>1156</v>
      </c>
      <c r="N655" s="435"/>
      <c r="O655" s="34">
        <v>1</v>
      </c>
    </row>
    <row r="656" spans="1:15 16352:16352" ht="15" x14ac:dyDescent="0.25">
      <c r="A656" s="390">
        <v>23</v>
      </c>
      <c r="B656" s="412" t="s">
        <v>592</v>
      </c>
      <c r="C656" s="390">
        <v>20</v>
      </c>
      <c r="D656" s="412" t="s">
        <v>1175</v>
      </c>
      <c r="E656" s="390">
        <v>1</v>
      </c>
      <c r="F656" s="390">
        <v>1389</v>
      </c>
      <c r="G656" s="390">
        <v>8112</v>
      </c>
      <c r="H656" s="390">
        <v>8240</v>
      </c>
      <c r="I656" s="390">
        <f t="shared" si="66"/>
        <v>1389</v>
      </c>
      <c r="J656" s="390">
        <v>35360</v>
      </c>
      <c r="K656" s="390">
        <v>0</v>
      </c>
      <c r="L656" s="455">
        <f t="shared" si="67"/>
        <v>36749</v>
      </c>
      <c r="M656" s="412" t="s">
        <v>1156</v>
      </c>
      <c r="N656" s="435"/>
      <c r="O656" s="34">
        <v>1</v>
      </c>
    </row>
    <row r="657" spans="1:15" ht="15" x14ac:dyDescent="0.25">
      <c r="A657" s="390">
        <v>24</v>
      </c>
      <c r="B657" s="412" t="s">
        <v>584</v>
      </c>
      <c r="C657" s="390">
        <v>20</v>
      </c>
      <c r="D657" s="412" t="s">
        <v>1175</v>
      </c>
      <c r="E657" s="390">
        <v>2</v>
      </c>
      <c r="F657" s="390">
        <v>1325</v>
      </c>
      <c r="G657" s="390">
        <v>8113</v>
      </c>
      <c r="H657" s="390">
        <v>8241</v>
      </c>
      <c r="I657" s="390">
        <f t="shared" si="66"/>
        <v>2650</v>
      </c>
      <c r="J657" s="455">
        <v>20020</v>
      </c>
      <c r="K657" s="390">
        <v>0</v>
      </c>
      <c r="L657" s="455">
        <f t="shared" si="67"/>
        <v>22670</v>
      </c>
      <c r="M657" s="390" t="s">
        <v>1158</v>
      </c>
      <c r="N657" s="435"/>
      <c r="O657" s="34">
        <v>1</v>
      </c>
    </row>
    <row r="658" spans="1:15" ht="15" x14ac:dyDescent="0.25">
      <c r="A658" s="390">
        <v>25</v>
      </c>
      <c r="B658" s="390" t="s">
        <v>580</v>
      </c>
      <c r="C658" s="390">
        <v>20</v>
      </c>
      <c r="D658" s="390" t="s">
        <v>1176</v>
      </c>
      <c r="E658" s="390">
        <v>1</v>
      </c>
      <c r="F658" s="390">
        <v>1545</v>
      </c>
      <c r="G658" s="390">
        <v>8114</v>
      </c>
      <c r="H658" s="390">
        <v>8242</v>
      </c>
      <c r="I658" s="390">
        <f t="shared" si="66"/>
        <v>1545</v>
      </c>
      <c r="J658" s="455">
        <v>46760</v>
      </c>
      <c r="K658" s="390">
        <v>0</v>
      </c>
      <c r="L658" s="455">
        <f t="shared" si="67"/>
        <v>48305</v>
      </c>
      <c r="M658" s="390" t="s">
        <v>34</v>
      </c>
      <c r="N658" s="435"/>
      <c r="O658" s="34">
        <v>1</v>
      </c>
    </row>
    <row r="659" spans="1:15" ht="15" x14ac:dyDescent="0.25">
      <c r="A659" s="390">
        <v>26</v>
      </c>
      <c r="B659" s="390" t="s">
        <v>579</v>
      </c>
      <c r="C659" s="390">
        <v>20</v>
      </c>
      <c r="D659" s="390" t="s">
        <v>1177</v>
      </c>
      <c r="E659" s="390">
        <v>1</v>
      </c>
      <c r="F659" s="390">
        <v>1320</v>
      </c>
      <c r="G659" s="390">
        <v>8115</v>
      </c>
      <c r="H659" s="390">
        <v>8243</v>
      </c>
      <c r="I659" s="390">
        <f t="shared" si="66"/>
        <v>1320</v>
      </c>
      <c r="J659" s="455">
        <v>59060</v>
      </c>
      <c r="K659" s="390">
        <v>0</v>
      </c>
      <c r="L659" s="455">
        <f t="shared" si="67"/>
        <v>60380</v>
      </c>
      <c r="M659" s="390" t="s">
        <v>34</v>
      </c>
      <c r="N659" s="435"/>
      <c r="O659" s="34">
        <v>1</v>
      </c>
    </row>
    <row r="660" spans="1:15" ht="15" x14ac:dyDescent="0.25">
      <c r="A660" s="390">
        <v>27</v>
      </c>
      <c r="B660" s="390" t="s">
        <v>583</v>
      </c>
      <c r="C660" s="390">
        <v>21</v>
      </c>
      <c r="D660" s="390" t="s">
        <v>1177</v>
      </c>
      <c r="E660" s="390">
        <v>7.96</v>
      </c>
      <c r="F660" s="390">
        <v>1566</v>
      </c>
      <c r="G660" s="390">
        <v>8116</v>
      </c>
      <c r="H660" s="390">
        <v>8244</v>
      </c>
      <c r="I660" s="390">
        <f t="shared" si="66"/>
        <v>12465.36</v>
      </c>
      <c r="J660" s="455">
        <v>127428</v>
      </c>
      <c r="K660" s="390">
        <v>0</v>
      </c>
      <c r="L660" s="455">
        <f t="shared" si="67"/>
        <v>139893.35999999999</v>
      </c>
      <c r="M660" s="390" t="s">
        <v>1158</v>
      </c>
      <c r="N660" s="435"/>
      <c r="O660" s="34">
        <v>1</v>
      </c>
    </row>
    <row r="661" spans="1:15" ht="15" x14ac:dyDescent="0.25">
      <c r="A661" s="390">
        <v>28</v>
      </c>
      <c r="B661" s="390" t="s">
        <v>586</v>
      </c>
      <c r="C661" s="390">
        <v>20</v>
      </c>
      <c r="D661" s="390" t="s">
        <v>1177</v>
      </c>
      <c r="E661" s="390">
        <v>1</v>
      </c>
      <c r="F661" s="390">
        <v>1030</v>
      </c>
      <c r="G661" s="390">
        <v>8117</v>
      </c>
      <c r="H661" s="390">
        <v>8245</v>
      </c>
      <c r="I661" s="390">
        <f t="shared" si="66"/>
        <v>1030</v>
      </c>
      <c r="J661" s="455">
        <v>28960</v>
      </c>
      <c r="K661" s="390">
        <v>0</v>
      </c>
      <c r="L661" s="455">
        <f t="shared" si="67"/>
        <v>29990</v>
      </c>
      <c r="M661" s="390" t="s">
        <v>34</v>
      </c>
      <c r="N661" s="435"/>
      <c r="O661" s="34">
        <v>1</v>
      </c>
    </row>
    <row r="662" spans="1:15" ht="15" x14ac:dyDescent="0.25">
      <c r="A662" s="390">
        <v>29</v>
      </c>
      <c r="B662" s="390" t="s">
        <v>822</v>
      </c>
      <c r="C662" s="390">
        <v>20</v>
      </c>
      <c r="D662" s="390" t="s">
        <v>1181</v>
      </c>
      <c r="E662" s="390">
        <v>1.75</v>
      </c>
      <c r="F662" s="390">
        <v>1423</v>
      </c>
      <c r="G662" s="390">
        <v>8092</v>
      </c>
      <c r="H662" s="390">
        <v>8246</v>
      </c>
      <c r="I662" s="390">
        <f t="shared" si="66"/>
        <v>2490.25</v>
      </c>
      <c r="J662" s="455">
        <v>33340</v>
      </c>
      <c r="K662" s="390">
        <v>0</v>
      </c>
      <c r="L662" s="455">
        <f t="shared" si="67"/>
        <v>35830.25</v>
      </c>
      <c r="M662" s="390" t="s">
        <v>34</v>
      </c>
      <c r="N662" s="435"/>
      <c r="O662" s="34">
        <v>1</v>
      </c>
    </row>
    <row r="663" spans="1:15" ht="15" x14ac:dyDescent="0.25">
      <c r="A663" s="390">
        <v>30</v>
      </c>
      <c r="B663" s="390" t="s">
        <v>587</v>
      </c>
      <c r="C663" s="390">
        <v>20</v>
      </c>
      <c r="D663" s="390" t="s">
        <v>1181</v>
      </c>
      <c r="E663" s="390">
        <v>2</v>
      </c>
      <c r="F663" s="390">
        <v>1257</v>
      </c>
      <c r="G663" s="390">
        <v>8093</v>
      </c>
      <c r="H663" s="390">
        <v>8247</v>
      </c>
      <c r="I663" s="390">
        <f t="shared" si="66"/>
        <v>2514</v>
      </c>
      <c r="J663" s="455">
        <v>21820</v>
      </c>
      <c r="K663" s="390">
        <v>0</v>
      </c>
      <c r="L663" s="455">
        <f t="shared" si="67"/>
        <v>24334</v>
      </c>
      <c r="M663" s="390" t="s">
        <v>1158</v>
      </c>
      <c r="N663" s="435"/>
      <c r="O663" s="34">
        <v>1</v>
      </c>
    </row>
    <row r="664" spans="1:15" ht="15" x14ac:dyDescent="0.25">
      <c r="A664" s="390">
        <v>31</v>
      </c>
      <c r="B664" s="390" t="s">
        <v>579</v>
      </c>
      <c r="C664" s="390">
        <v>20</v>
      </c>
      <c r="D664" s="390" t="s">
        <v>1181</v>
      </c>
      <c r="E664" s="390">
        <v>1</v>
      </c>
      <c r="F664" s="390">
        <v>1451</v>
      </c>
      <c r="G664" s="390">
        <v>8094</v>
      </c>
      <c r="H664" s="390">
        <v>8248</v>
      </c>
      <c r="I664" s="390">
        <f t="shared" si="66"/>
        <v>1451</v>
      </c>
      <c r="J664" s="455">
        <v>59460</v>
      </c>
      <c r="K664" s="390">
        <v>0</v>
      </c>
      <c r="L664" s="455">
        <f t="shared" si="67"/>
        <v>60911</v>
      </c>
      <c r="M664" s="390" t="s">
        <v>1158</v>
      </c>
      <c r="N664" s="435"/>
      <c r="O664" s="34">
        <v>1</v>
      </c>
    </row>
    <row r="665" spans="1:15" ht="15" x14ac:dyDescent="0.25">
      <c r="A665" s="390">
        <v>32</v>
      </c>
      <c r="B665" s="390" t="s">
        <v>836</v>
      </c>
      <c r="C665" s="390">
        <v>9</v>
      </c>
      <c r="D665" s="390" t="s">
        <v>789</v>
      </c>
      <c r="E665" s="390">
        <v>1.5</v>
      </c>
      <c r="F665" s="390">
        <v>565</v>
      </c>
      <c r="G665" s="390">
        <v>8095</v>
      </c>
      <c r="H665" s="390">
        <v>8249</v>
      </c>
      <c r="I665" s="390">
        <f t="shared" si="66"/>
        <v>847.5</v>
      </c>
      <c r="J665" s="455">
        <v>9918</v>
      </c>
      <c r="K665" s="390">
        <v>0</v>
      </c>
      <c r="L665" s="455">
        <f t="shared" ref="L665:L669" si="68">I665+J665+K665</f>
        <v>10765.5</v>
      </c>
      <c r="M665" s="390" t="s">
        <v>1156</v>
      </c>
      <c r="N665" s="435"/>
      <c r="O665" s="34">
        <v>1</v>
      </c>
    </row>
    <row r="666" spans="1:15" ht="15" x14ac:dyDescent="0.25">
      <c r="A666" s="390">
        <v>33</v>
      </c>
      <c r="B666" s="390" t="s">
        <v>593</v>
      </c>
      <c r="C666" s="390">
        <v>15</v>
      </c>
      <c r="D666" s="390" t="s">
        <v>789</v>
      </c>
      <c r="E666" s="390">
        <v>2</v>
      </c>
      <c r="F666" s="390">
        <v>1061</v>
      </c>
      <c r="G666" s="390">
        <v>8096</v>
      </c>
      <c r="H666" s="390">
        <v>8250</v>
      </c>
      <c r="I666" s="390">
        <f t="shared" si="66"/>
        <v>2122</v>
      </c>
      <c r="J666" s="455">
        <v>11535</v>
      </c>
      <c r="K666" s="390">
        <v>2600</v>
      </c>
      <c r="L666" s="455">
        <f t="shared" si="68"/>
        <v>16257</v>
      </c>
      <c r="M666" s="390" t="s">
        <v>1156</v>
      </c>
      <c r="N666" s="435"/>
      <c r="O666" s="34">
        <v>1</v>
      </c>
    </row>
    <row r="667" spans="1:15" ht="15" x14ac:dyDescent="0.25">
      <c r="A667" s="390">
        <v>34</v>
      </c>
      <c r="B667" s="390" t="s">
        <v>589</v>
      </c>
      <c r="C667" s="390">
        <v>9</v>
      </c>
      <c r="D667" s="390" t="s">
        <v>789</v>
      </c>
      <c r="E667" s="390">
        <v>1</v>
      </c>
      <c r="F667" s="390">
        <v>639</v>
      </c>
      <c r="G667" s="390">
        <v>8097</v>
      </c>
      <c r="H667" s="390">
        <v>8253</v>
      </c>
      <c r="I667" s="390">
        <f t="shared" si="66"/>
        <v>639</v>
      </c>
      <c r="J667" s="455">
        <v>8847</v>
      </c>
      <c r="K667" s="390">
        <v>0</v>
      </c>
      <c r="L667" s="455">
        <f t="shared" si="68"/>
        <v>9486</v>
      </c>
      <c r="M667" s="390" t="s">
        <v>1156</v>
      </c>
      <c r="N667" s="435"/>
      <c r="O667" s="34">
        <v>1</v>
      </c>
    </row>
    <row r="668" spans="1:15" s="391" customFormat="1" ht="15" x14ac:dyDescent="0.25">
      <c r="A668" s="390">
        <v>35</v>
      </c>
      <c r="B668" s="390" t="s">
        <v>586</v>
      </c>
      <c r="C668" s="390">
        <v>20</v>
      </c>
      <c r="D668" s="390" t="s">
        <v>789</v>
      </c>
      <c r="E668" s="390">
        <v>1</v>
      </c>
      <c r="F668" s="390">
        <v>1593</v>
      </c>
      <c r="G668" s="390">
        <v>8125</v>
      </c>
      <c r="H668" s="390">
        <v>8254</v>
      </c>
      <c r="I668" s="390">
        <f t="shared" si="66"/>
        <v>1593</v>
      </c>
      <c r="J668" s="390">
        <v>28960</v>
      </c>
      <c r="K668" s="390">
        <v>0</v>
      </c>
      <c r="L668" s="455">
        <f t="shared" si="68"/>
        <v>30553</v>
      </c>
      <c r="M668" s="390" t="s">
        <v>1156</v>
      </c>
      <c r="N668" s="435"/>
      <c r="O668" s="34">
        <v>1</v>
      </c>
    </row>
    <row r="669" spans="1:15" s="403" customFormat="1" ht="15" x14ac:dyDescent="0.25">
      <c r="A669" s="390">
        <v>36</v>
      </c>
      <c r="B669" s="390" t="s">
        <v>583</v>
      </c>
      <c r="C669" s="390">
        <v>21</v>
      </c>
      <c r="D669" s="390" t="s">
        <v>789</v>
      </c>
      <c r="E669" s="390">
        <v>7.96</v>
      </c>
      <c r="F669" s="390">
        <v>1339</v>
      </c>
      <c r="G669" s="468">
        <v>8098</v>
      </c>
      <c r="H669" s="390">
        <v>8252</v>
      </c>
      <c r="I669" s="398">
        <f t="shared" si="66"/>
        <v>10658.44</v>
      </c>
      <c r="J669" s="398">
        <v>124803</v>
      </c>
      <c r="K669" s="390">
        <v>0</v>
      </c>
      <c r="L669" s="455">
        <f t="shared" si="68"/>
        <v>135461.44</v>
      </c>
      <c r="M669" s="390" t="s">
        <v>34</v>
      </c>
      <c r="N669" s="435"/>
      <c r="O669" s="34">
        <v>1</v>
      </c>
    </row>
    <row r="670" spans="1:15" s="391" customFormat="1" ht="15" x14ac:dyDescent="0.25">
      <c r="A670" s="390">
        <v>37</v>
      </c>
      <c r="B670" s="390" t="s">
        <v>581</v>
      </c>
      <c r="C670" s="390">
        <v>20</v>
      </c>
      <c r="D670" s="390" t="s">
        <v>1182</v>
      </c>
      <c r="E670" s="390">
        <v>1.5</v>
      </c>
      <c r="F670" s="390">
        <v>1660</v>
      </c>
      <c r="G670" s="390">
        <v>8126</v>
      </c>
      <c r="H670" s="390">
        <v>8255</v>
      </c>
      <c r="I670" s="390">
        <f t="shared" si="66"/>
        <v>2490</v>
      </c>
      <c r="J670" s="390">
        <v>94000</v>
      </c>
      <c r="K670" s="390">
        <v>0</v>
      </c>
      <c r="L670" s="455">
        <f>I670+J670+K670</f>
        <v>96490</v>
      </c>
      <c r="M670" s="390" t="s">
        <v>933</v>
      </c>
      <c r="N670" s="435"/>
    </row>
    <row r="671" spans="1:15" s="391" customFormat="1" ht="15" x14ac:dyDescent="0.25">
      <c r="A671" s="390">
        <v>38</v>
      </c>
      <c r="B671" s="390" t="s">
        <v>588</v>
      </c>
      <c r="C671" s="390">
        <v>20</v>
      </c>
      <c r="D671" s="390" t="s">
        <v>1182</v>
      </c>
      <c r="E671" s="390">
        <v>3</v>
      </c>
      <c r="F671" s="390">
        <v>1498</v>
      </c>
      <c r="G671" s="390">
        <v>8127</v>
      </c>
      <c r="H671" s="390">
        <v>8256</v>
      </c>
      <c r="I671" s="390">
        <f t="shared" si="66"/>
        <v>4494</v>
      </c>
      <c r="J671" s="390">
        <v>54300</v>
      </c>
      <c r="K671" s="390">
        <v>0</v>
      </c>
      <c r="L671" s="455">
        <f>I671+J671+K671</f>
        <v>58794</v>
      </c>
      <c r="M671" s="390" t="s">
        <v>34</v>
      </c>
      <c r="N671" s="435"/>
      <c r="O671" s="34">
        <v>1</v>
      </c>
    </row>
    <row r="672" spans="1:15" s="391" customFormat="1" ht="15" x14ac:dyDescent="0.25">
      <c r="A672" s="390">
        <v>39</v>
      </c>
      <c r="B672" s="390" t="s">
        <v>583</v>
      </c>
      <c r="C672" s="390">
        <v>21</v>
      </c>
      <c r="D672" s="390" t="s">
        <v>1182</v>
      </c>
      <c r="E672" s="390">
        <v>7.96</v>
      </c>
      <c r="F672" s="390">
        <v>1429</v>
      </c>
      <c r="G672" s="390">
        <v>8128</v>
      </c>
      <c r="H672" s="390">
        <v>8257</v>
      </c>
      <c r="I672" s="390">
        <f t="shared" si="66"/>
        <v>11374.84</v>
      </c>
      <c r="J672" s="455">
        <v>127423.77</v>
      </c>
      <c r="K672" s="390">
        <v>0</v>
      </c>
      <c r="L672" s="455">
        <f>I672+J672+K672</f>
        <v>138798.61000000002</v>
      </c>
      <c r="M672" s="390" t="s">
        <v>1158</v>
      </c>
      <c r="N672" s="435"/>
      <c r="O672" s="34">
        <v>1</v>
      </c>
    </row>
    <row r="673" spans="1:18" s="391" customFormat="1" ht="15" x14ac:dyDescent="0.25">
      <c r="A673" s="390">
        <v>40</v>
      </c>
      <c r="B673" s="390" t="s">
        <v>590</v>
      </c>
      <c r="C673" s="390">
        <v>20</v>
      </c>
      <c r="D673" s="398" t="s">
        <v>1185</v>
      </c>
      <c r="E673" s="390">
        <v>4</v>
      </c>
      <c r="F673" s="390">
        <v>1490</v>
      </c>
      <c r="G673" s="390">
        <v>8118</v>
      </c>
      <c r="H673" s="390">
        <v>8258</v>
      </c>
      <c r="I673" s="398">
        <f t="shared" si="66"/>
        <v>5960</v>
      </c>
      <c r="J673" s="455">
        <v>68300</v>
      </c>
      <c r="K673" s="390">
        <v>0</v>
      </c>
      <c r="L673" s="455">
        <f t="shared" ref="L673:L683" si="69">I673+J673+K673</f>
        <v>74260</v>
      </c>
      <c r="M673" s="398" t="s">
        <v>34</v>
      </c>
      <c r="N673" s="417"/>
      <c r="O673" s="34">
        <v>1</v>
      </c>
    </row>
    <row r="674" spans="1:18" s="391" customFormat="1" ht="15" x14ac:dyDescent="0.25">
      <c r="A674" s="390">
        <v>41</v>
      </c>
      <c r="B674" s="390" t="s">
        <v>581</v>
      </c>
      <c r="C674" s="390">
        <v>20</v>
      </c>
      <c r="D674" s="390" t="s">
        <v>1183</v>
      </c>
      <c r="E674" s="390">
        <v>1.5</v>
      </c>
      <c r="F674" s="390">
        <v>1494</v>
      </c>
      <c r="G674" s="390">
        <v>8119</v>
      </c>
      <c r="H674" s="390">
        <v>8270</v>
      </c>
      <c r="I674" s="390">
        <f t="shared" si="66"/>
        <v>2241</v>
      </c>
      <c r="J674" s="455">
        <v>92000</v>
      </c>
      <c r="K674" s="390">
        <v>0</v>
      </c>
      <c r="L674" s="455">
        <f t="shared" si="69"/>
        <v>94241</v>
      </c>
      <c r="M674" s="390" t="s">
        <v>901</v>
      </c>
      <c r="N674" s="435"/>
    </row>
    <row r="675" spans="1:18" s="391" customFormat="1" ht="15" x14ac:dyDescent="0.25">
      <c r="A675" s="390">
        <v>42</v>
      </c>
      <c r="B675" s="390" t="s">
        <v>582</v>
      </c>
      <c r="C675" s="390">
        <v>20</v>
      </c>
      <c r="D675" s="390" t="s">
        <v>1184</v>
      </c>
      <c r="E675" s="390">
        <v>0</v>
      </c>
      <c r="F675" s="390">
        <v>1640</v>
      </c>
      <c r="G675" s="390">
        <v>8130</v>
      </c>
      <c r="H675" s="390">
        <v>8271</v>
      </c>
      <c r="I675" s="390">
        <f t="shared" si="66"/>
        <v>0</v>
      </c>
      <c r="J675" s="455">
        <v>46960</v>
      </c>
      <c r="K675" s="390">
        <v>0</v>
      </c>
      <c r="L675" s="455">
        <f t="shared" si="69"/>
        <v>46960</v>
      </c>
      <c r="M675" s="390" t="s">
        <v>1158</v>
      </c>
      <c r="N675" s="435"/>
      <c r="O675" s="34">
        <v>1</v>
      </c>
    </row>
    <row r="676" spans="1:18" s="391" customFormat="1" ht="15" x14ac:dyDescent="0.25">
      <c r="A676" s="390">
        <v>43</v>
      </c>
      <c r="B676" s="390" t="s">
        <v>589</v>
      </c>
      <c r="C676" s="390">
        <v>9</v>
      </c>
      <c r="D676" s="390" t="s">
        <v>1184</v>
      </c>
      <c r="E676" s="390">
        <v>0</v>
      </c>
      <c r="F676" s="390">
        <v>659</v>
      </c>
      <c r="G676" s="390">
        <v>8131</v>
      </c>
      <c r="H676" s="390">
        <v>8272</v>
      </c>
      <c r="I676" s="390">
        <f t="shared" si="66"/>
        <v>0</v>
      </c>
      <c r="J676" s="455">
        <v>8847</v>
      </c>
      <c r="K676" s="390">
        <v>0</v>
      </c>
      <c r="L676" s="455">
        <f t="shared" si="69"/>
        <v>8847</v>
      </c>
      <c r="M676" s="390" t="s">
        <v>1156</v>
      </c>
      <c r="N676" s="435"/>
      <c r="O676" s="34">
        <v>1</v>
      </c>
    </row>
    <row r="677" spans="1:18" s="391" customFormat="1" ht="15" x14ac:dyDescent="0.25">
      <c r="A677" s="390">
        <v>44</v>
      </c>
      <c r="B677" s="283" t="s">
        <v>580</v>
      </c>
      <c r="C677" s="283">
        <v>20</v>
      </c>
      <c r="D677" s="283" t="s">
        <v>1186</v>
      </c>
      <c r="E677" s="390">
        <v>1</v>
      </c>
      <c r="F677" s="283">
        <v>1328</v>
      </c>
      <c r="G677" s="390">
        <v>8140</v>
      </c>
      <c r="H677" s="283">
        <v>8273</v>
      </c>
      <c r="I677" s="390">
        <f t="shared" si="66"/>
        <v>1328</v>
      </c>
      <c r="J677" s="479">
        <v>47960</v>
      </c>
      <c r="K677" s="390">
        <v>0</v>
      </c>
      <c r="L677" s="455">
        <f t="shared" si="69"/>
        <v>49288</v>
      </c>
      <c r="M677" s="390" t="s">
        <v>1158</v>
      </c>
      <c r="N677" s="434"/>
      <c r="O677" s="34">
        <v>1</v>
      </c>
    </row>
    <row r="678" spans="1:18" s="391" customFormat="1" ht="15" x14ac:dyDescent="0.25">
      <c r="A678" s="390">
        <v>45</v>
      </c>
      <c r="B678" s="283" t="s">
        <v>592</v>
      </c>
      <c r="C678" s="283">
        <v>20</v>
      </c>
      <c r="D678" s="283" t="s">
        <v>1186</v>
      </c>
      <c r="E678" s="283">
        <v>1</v>
      </c>
      <c r="F678" s="283">
        <v>1307</v>
      </c>
      <c r="G678" s="283">
        <v>8141</v>
      </c>
      <c r="H678" s="283">
        <v>8274</v>
      </c>
      <c r="I678" s="390">
        <f t="shared" si="66"/>
        <v>1307</v>
      </c>
      <c r="J678" s="411">
        <v>45500</v>
      </c>
      <c r="K678" s="411">
        <v>0</v>
      </c>
      <c r="L678" s="456">
        <f t="shared" si="69"/>
        <v>46807</v>
      </c>
      <c r="M678" s="446" t="s">
        <v>40</v>
      </c>
      <c r="N678" s="285"/>
      <c r="O678" s="471" t="s">
        <v>1193</v>
      </c>
    </row>
    <row r="679" spans="1:18" s="391" customFormat="1" ht="15" x14ac:dyDescent="0.25">
      <c r="A679" s="390">
        <v>46</v>
      </c>
      <c r="B679" s="283" t="s">
        <v>849</v>
      </c>
      <c r="C679" s="283">
        <v>15</v>
      </c>
      <c r="D679" s="283" t="s">
        <v>1186</v>
      </c>
      <c r="E679" s="283">
        <v>1</v>
      </c>
      <c r="F679" s="283">
        <v>1188</v>
      </c>
      <c r="G679" s="283">
        <v>8142</v>
      </c>
      <c r="H679" s="283">
        <v>8278</v>
      </c>
      <c r="I679" s="390">
        <f t="shared" si="66"/>
        <v>1188</v>
      </c>
      <c r="J679" s="411">
        <v>85000</v>
      </c>
      <c r="K679" s="411">
        <v>0</v>
      </c>
      <c r="L679" s="456">
        <f t="shared" si="69"/>
        <v>86188</v>
      </c>
      <c r="M679" s="446" t="s">
        <v>40</v>
      </c>
      <c r="N679" s="285"/>
      <c r="O679" s="471" t="s">
        <v>1193</v>
      </c>
    </row>
    <row r="680" spans="1:18" s="391" customFormat="1" ht="15" x14ac:dyDescent="0.25">
      <c r="A680" s="390">
        <v>47</v>
      </c>
      <c r="B680" s="283" t="s">
        <v>579</v>
      </c>
      <c r="C680" s="283">
        <v>15</v>
      </c>
      <c r="D680" s="283" t="s">
        <v>1186</v>
      </c>
      <c r="E680" s="283">
        <v>1</v>
      </c>
      <c r="F680" s="283">
        <v>1090</v>
      </c>
      <c r="G680" s="283">
        <v>8143</v>
      </c>
      <c r="H680" s="283">
        <v>8275</v>
      </c>
      <c r="I680" s="390">
        <f t="shared" si="66"/>
        <v>1090</v>
      </c>
      <c r="J680" s="411">
        <v>62000</v>
      </c>
      <c r="K680" s="411">
        <v>0</v>
      </c>
      <c r="L680" s="456">
        <f t="shared" si="69"/>
        <v>63090</v>
      </c>
      <c r="M680" s="446" t="s">
        <v>40</v>
      </c>
      <c r="N680" s="285"/>
      <c r="O680" s="471" t="s">
        <v>1189</v>
      </c>
      <c r="P680" s="502"/>
    </row>
    <row r="681" spans="1:18" s="391" customFormat="1" ht="15" x14ac:dyDescent="0.25">
      <c r="A681" s="390">
        <v>48</v>
      </c>
      <c r="B681" s="283" t="s">
        <v>821</v>
      </c>
      <c r="C681" s="283">
        <v>20</v>
      </c>
      <c r="D681" s="283" t="s">
        <v>1186</v>
      </c>
      <c r="E681" s="283">
        <v>2</v>
      </c>
      <c r="F681" s="283">
        <v>1569</v>
      </c>
      <c r="G681" s="283">
        <v>8144</v>
      </c>
      <c r="H681" s="283">
        <v>8276</v>
      </c>
      <c r="I681" s="390">
        <f t="shared" si="66"/>
        <v>3138</v>
      </c>
      <c r="J681" s="390">
        <v>45820</v>
      </c>
      <c r="K681" s="390">
        <v>0</v>
      </c>
      <c r="L681" s="455">
        <f t="shared" si="69"/>
        <v>48958</v>
      </c>
      <c r="M681" s="283" t="s">
        <v>1156</v>
      </c>
      <c r="N681" s="434"/>
      <c r="O681" s="34">
        <v>1</v>
      </c>
      <c r="P681" s="520"/>
      <c r="Q681" s="520"/>
      <c r="R681" s="520"/>
    </row>
    <row r="682" spans="1:18" s="391" customFormat="1" ht="15" x14ac:dyDescent="0.25">
      <c r="A682" s="390">
        <v>49</v>
      </c>
      <c r="B682" s="283" t="s">
        <v>586</v>
      </c>
      <c r="C682" s="283">
        <v>20</v>
      </c>
      <c r="D682" s="283" t="s">
        <v>1186</v>
      </c>
      <c r="E682" s="283">
        <v>1</v>
      </c>
      <c r="F682" s="283">
        <v>1108</v>
      </c>
      <c r="G682" s="283">
        <v>8145</v>
      </c>
      <c r="H682" s="283">
        <v>8277</v>
      </c>
      <c r="I682" s="390">
        <f t="shared" si="66"/>
        <v>1108</v>
      </c>
      <c r="J682" s="456">
        <v>39000</v>
      </c>
      <c r="K682" s="411">
        <v>0</v>
      </c>
      <c r="L682" s="456">
        <f t="shared" si="69"/>
        <v>40108</v>
      </c>
      <c r="M682" s="446" t="s">
        <v>40</v>
      </c>
      <c r="N682" s="285"/>
      <c r="O682" s="471" t="s">
        <v>1190</v>
      </c>
      <c r="P682" s="520"/>
      <c r="Q682" s="520"/>
      <c r="R682" s="520"/>
    </row>
    <row r="683" spans="1:18" s="391" customFormat="1" ht="15" x14ac:dyDescent="0.25">
      <c r="A683" s="390">
        <v>50</v>
      </c>
      <c r="B683" s="283" t="s">
        <v>586</v>
      </c>
      <c r="C683" s="283">
        <v>20</v>
      </c>
      <c r="D683" s="283" t="s">
        <v>1187</v>
      </c>
      <c r="E683" s="283">
        <v>1</v>
      </c>
      <c r="F683" s="390">
        <v>1164</v>
      </c>
      <c r="G683" s="283">
        <v>8146</v>
      </c>
      <c r="H683" s="283">
        <v>8279</v>
      </c>
      <c r="I683" s="390">
        <f t="shared" si="66"/>
        <v>1164</v>
      </c>
      <c r="J683" s="390">
        <v>28960</v>
      </c>
      <c r="K683" s="390">
        <v>0</v>
      </c>
      <c r="L683" s="455">
        <f t="shared" si="69"/>
        <v>30124</v>
      </c>
      <c r="M683" s="283" t="s">
        <v>1156</v>
      </c>
      <c r="N683" s="434"/>
      <c r="O683" s="34">
        <v>1</v>
      </c>
    </row>
    <row r="684" spans="1:18" s="391" customFormat="1" ht="15" x14ac:dyDescent="0.25">
      <c r="A684" s="390">
        <v>51</v>
      </c>
      <c r="B684" s="283" t="s">
        <v>833</v>
      </c>
      <c r="C684" s="283">
        <v>20</v>
      </c>
      <c r="D684" s="283" t="s">
        <v>1187</v>
      </c>
      <c r="E684" s="283">
        <v>1.7</v>
      </c>
      <c r="F684" s="283">
        <v>1497</v>
      </c>
      <c r="G684" s="283">
        <v>8147</v>
      </c>
      <c r="H684" s="283">
        <v>8280</v>
      </c>
      <c r="I684" s="390">
        <f t="shared" si="66"/>
        <v>2544.9</v>
      </c>
      <c r="J684" s="411">
        <v>75500</v>
      </c>
      <c r="K684" s="411">
        <v>0</v>
      </c>
      <c r="L684" s="456">
        <f>I684+J684+K684</f>
        <v>78044.899999999994</v>
      </c>
      <c r="M684" s="446" t="s">
        <v>40</v>
      </c>
      <c r="N684" s="285"/>
      <c r="O684" s="471" t="s">
        <v>1188</v>
      </c>
    </row>
    <row r="685" spans="1:18" s="391" customFormat="1" ht="15" x14ac:dyDescent="0.25">
      <c r="A685" s="390">
        <v>52</v>
      </c>
      <c r="B685" s="283" t="s">
        <v>584</v>
      </c>
      <c r="C685" s="283">
        <v>15</v>
      </c>
      <c r="D685" s="416" t="s">
        <v>1191</v>
      </c>
      <c r="E685" s="283">
        <v>2</v>
      </c>
      <c r="F685" s="283">
        <v>981</v>
      </c>
      <c r="G685" s="283">
        <v>8148</v>
      </c>
      <c r="H685" s="283">
        <v>8281</v>
      </c>
      <c r="I685" s="398">
        <f t="shared" si="66"/>
        <v>1962</v>
      </c>
      <c r="J685" s="390">
        <v>17000</v>
      </c>
      <c r="K685" s="398">
        <v>0</v>
      </c>
      <c r="L685" s="455">
        <f>I685+J685+K685</f>
        <v>18962</v>
      </c>
      <c r="M685" s="398" t="s">
        <v>1156</v>
      </c>
      <c r="N685" s="472"/>
      <c r="O685" s="34">
        <v>1</v>
      </c>
    </row>
    <row r="686" spans="1:18" s="391" customFormat="1" ht="15" x14ac:dyDescent="0.25">
      <c r="A686" s="390">
        <v>53</v>
      </c>
      <c r="B686" s="390" t="s">
        <v>836</v>
      </c>
      <c r="C686" s="283">
        <v>9</v>
      </c>
      <c r="D686" s="416" t="s">
        <v>1192</v>
      </c>
      <c r="E686" s="283">
        <v>1.5</v>
      </c>
      <c r="F686" s="283">
        <v>732</v>
      </c>
      <c r="G686" s="283">
        <v>8149</v>
      </c>
      <c r="H686" s="283">
        <v>8282</v>
      </c>
      <c r="I686" s="390">
        <f t="shared" si="66"/>
        <v>1098</v>
      </c>
      <c r="J686" s="283">
        <v>9918</v>
      </c>
      <c r="K686" s="390">
        <v>0</v>
      </c>
      <c r="L686" s="455">
        <f t="shared" ref="L686:L690" si="70">I686+J686+K686</f>
        <v>11016</v>
      </c>
      <c r="M686" s="398" t="s">
        <v>1156</v>
      </c>
      <c r="N686" s="472"/>
      <c r="O686" s="34">
        <v>1</v>
      </c>
    </row>
    <row r="687" spans="1:18" s="391" customFormat="1" ht="15" x14ac:dyDescent="0.25">
      <c r="A687" s="390">
        <v>54</v>
      </c>
      <c r="B687" s="477" t="s">
        <v>593</v>
      </c>
      <c r="C687" s="283">
        <v>9</v>
      </c>
      <c r="D687" s="416" t="s">
        <v>1192</v>
      </c>
      <c r="E687" s="283">
        <v>2</v>
      </c>
      <c r="F687" s="283">
        <v>722</v>
      </c>
      <c r="G687" s="283">
        <v>8150</v>
      </c>
      <c r="H687" s="283">
        <v>8283</v>
      </c>
      <c r="I687" s="390">
        <f t="shared" si="66"/>
        <v>1444</v>
      </c>
      <c r="J687" s="283">
        <v>8469</v>
      </c>
      <c r="K687" s="390">
        <v>1400</v>
      </c>
      <c r="L687" s="455">
        <f t="shared" si="70"/>
        <v>11313</v>
      </c>
      <c r="M687" s="398" t="s">
        <v>1156</v>
      </c>
      <c r="N687" s="472"/>
      <c r="O687" s="34">
        <v>1</v>
      </c>
    </row>
    <row r="688" spans="1:18" s="391" customFormat="1" ht="15" x14ac:dyDescent="0.25">
      <c r="A688" s="390">
        <v>55</v>
      </c>
      <c r="B688" s="477" t="s">
        <v>584</v>
      </c>
      <c r="C688" s="283">
        <v>20</v>
      </c>
      <c r="D688" s="416" t="s">
        <v>1194</v>
      </c>
      <c r="E688" s="283">
        <v>2</v>
      </c>
      <c r="F688" s="283">
        <v>1398</v>
      </c>
      <c r="G688" s="283">
        <v>8151</v>
      </c>
      <c r="H688" s="283">
        <v>8291</v>
      </c>
      <c r="I688" s="398">
        <f t="shared" si="66"/>
        <v>2796</v>
      </c>
      <c r="J688" s="390">
        <v>20020</v>
      </c>
      <c r="K688" s="390">
        <v>0</v>
      </c>
      <c r="L688" s="390">
        <f t="shared" si="70"/>
        <v>22816</v>
      </c>
      <c r="M688" s="390" t="s">
        <v>1158</v>
      </c>
      <c r="N688" s="474"/>
      <c r="O688" s="34">
        <v>1</v>
      </c>
    </row>
    <row r="689" spans="1:15" s="391" customFormat="1" ht="15" x14ac:dyDescent="0.25">
      <c r="A689" s="390">
        <v>56</v>
      </c>
      <c r="B689" s="477" t="s">
        <v>593</v>
      </c>
      <c r="C689" s="283">
        <v>9</v>
      </c>
      <c r="D689" s="416" t="s">
        <v>1196</v>
      </c>
      <c r="E689" s="283">
        <v>2</v>
      </c>
      <c r="F689" s="283">
        <v>608</v>
      </c>
      <c r="G689" s="283">
        <v>8152</v>
      </c>
      <c r="H689" s="283">
        <v>8297</v>
      </c>
      <c r="I689" s="390">
        <f t="shared" ref="I689" si="71">E689*F689</f>
        <v>1216</v>
      </c>
      <c r="J689" s="390">
        <v>8469</v>
      </c>
      <c r="K689" s="390">
        <v>1400</v>
      </c>
      <c r="L689" s="390">
        <f t="shared" ref="L689" si="72">I689+J689+K689</f>
        <v>11085</v>
      </c>
      <c r="M689" s="398" t="s">
        <v>1156</v>
      </c>
      <c r="N689" s="476"/>
      <c r="O689" s="34">
        <v>1</v>
      </c>
    </row>
    <row r="690" spans="1:15" s="391" customFormat="1" ht="15" x14ac:dyDescent="0.25">
      <c r="A690" s="390">
        <v>57</v>
      </c>
      <c r="B690" s="283" t="s">
        <v>586</v>
      </c>
      <c r="C690" s="283">
        <v>20</v>
      </c>
      <c r="D690" s="416" t="s">
        <v>1195</v>
      </c>
      <c r="E690" s="283">
        <v>1</v>
      </c>
      <c r="F690" s="283">
        <v>1160</v>
      </c>
      <c r="G690" s="283">
        <v>8153</v>
      </c>
      <c r="H690" s="283">
        <v>8298</v>
      </c>
      <c r="I690" s="398">
        <f t="shared" si="66"/>
        <v>1160</v>
      </c>
      <c r="J690" s="390">
        <v>37000</v>
      </c>
      <c r="K690" s="390">
        <v>0</v>
      </c>
      <c r="L690" s="455">
        <f t="shared" si="70"/>
        <v>38160</v>
      </c>
      <c r="M690" s="390" t="s">
        <v>901</v>
      </c>
      <c r="N690" s="475"/>
    </row>
    <row r="691" spans="1:15" s="391" customFormat="1" x14ac:dyDescent="0.25">
      <c r="B691" s="473"/>
      <c r="C691" s="432">
        <f>SUM(C634:C690)</f>
        <v>1031</v>
      </c>
      <c r="D691" s="431"/>
      <c r="E691" s="432"/>
      <c r="F691" s="432"/>
      <c r="G691" s="432"/>
      <c r="H691" s="432"/>
      <c r="I691" s="431"/>
      <c r="J691" s="277"/>
      <c r="K691" s="431"/>
      <c r="L691" s="478">
        <f>SUM(L634:L690)</f>
        <v>2925493.76</v>
      </c>
    </row>
    <row r="692" spans="1:15" s="391" customFormat="1" x14ac:dyDescent="0.25">
      <c r="B692" s="480">
        <v>42675</v>
      </c>
      <c r="C692" s="286"/>
      <c r="D692" s="31"/>
      <c r="E692" s="286"/>
      <c r="F692" s="286"/>
      <c r="G692" s="286"/>
      <c r="H692" s="286"/>
      <c r="J692" s="241"/>
    </row>
    <row r="693" spans="1:15" s="391" customFormat="1" ht="85.5" customHeight="1" x14ac:dyDescent="0.25">
      <c r="A693" s="291" t="s">
        <v>798</v>
      </c>
      <c r="B693" s="291" t="s">
        <v>0</v>
      </c>
      <c r="C693" s="291" t="s">
        <v>1020</v>
      </c>
      <c r="D693" s="291" t="s">
        <v>341</v>
      </c>
      <c r="E693" s="291" t="s">
        <v>345</v>
      </c>
      <c r="F693" s="291" t="s">
        <v>342</v>
      </c>
      <c r="G693" s="291" t="s">
        <v>348</v>
      </c>
      <c r="H693" s="413" t="s">
        <v>343</v>
      </c>
      <c r="I693" s="291" t="s">
        <v>272</v>
      </c>
      <c r="J693" s="392" t="s">
        <v>1212</v>
      </c>
      <c r="K693" s="291" t="s">
        <v>1202</v>
      </c>
      <c r="L693" s="291" t="s">
        <v>599</v>
      </c>
      <c r="M693" s="291" t="s">
        <v>941</v>
      </c>
      <c r="N693" s="291" t="s">
        <v>2438</v>
      </c>
      <c r="O693" s="291" t="s">
        <v>1205</v>
      </c>
    </row>
    <row r="694" spans="1:15" s="391" customFormat="1" ht="15" x14ac:dyDescent="0.25">
      <c r="A694" s="1">
        <v>1</v>
      </c>
      <c r="B694" s="3" t="s">
        <v>21</v>
      </c>
      <c r="C694" s="320">
        <v>20</v>
      </c>
      <c r="D694" s="481" t="s">
        <v>1197</v>
      </c>
      <c r="E694" s="320">
        <v>3</v>
      </c>
      <c r="F694" s="320">
        <v>1502</v>
      </c>
      <c r="G694" s="320">
        <v>8157</v>
      </c>
      <c r="H694" s="320">
        <v>8299</v>
      </c>
      <c r="I694" s="1">
        <f>E694*F694</f>
        <v>4506</v>
      </c>
      <c r="J694" s="1">
        <v>64840</v>
      </c>
      <c r="K694" s="1">
        <v>3000</v>
      </c>
      <c r="L694" s="97">
        <f>I694+J694+K694</f>
        <v>72346</v>
      </c>
      <c r="M694" s="320" t="s">
        <v>1156</v>
      </c>
      <c r="N694" s="320"/>
      <c r="O694" s="1" t="s">
        <v>1208</v>
      </c>
    </row>
    <row r="695" spans="1:15" s="391" customFormat="1" ht="15" x14ac:dyDescent="0.25">
      <c r="A695" s="1">
        <v>2</v>
      </c>
      <c r="B695" s="482" t="s">
        <v>14</v>
      </c>
      <c r="C695" s="320">
        <v>20</v>
      </c>
      <c r="D695" s="481" t="s">
        <v>1197</v>
      </c>
      <c r="E695" s="320">
        <v>0</v>
      </c>
      <c r="F695" s="320">
        <v>1630</v>
      </c>
      <c r="G695" s="320">
        <v>8158</v>
      </c>
      <c r="H695" s="320">
        <v>8300</v>
      </c>
      <c r="I695" s="1">
        <f t="shared" ref="I695:I758" si="73">E695*F695</f>
        <v>0</v>
      </c>
      <c r="J695" s="1">
        <v>46960</v>
      </c>
      <c r="K695" s="1">
        <v>0</v>
      </c>
      <c r="L695" s="97">
        <f t="shared" ref="L695:L759" si="74">I695+J695+K695</f>
        <v>46960</v>
      </c>
      <c r="M695" s="3" t="s">
        <v>1156</v>
      </c>
      <c r="N695" s="320"/>
      <c r="O695" s="1" t="s">
        <v>1208</v>
      </c>
    </row>
    <row r="696" spans="1:15" s="391" customFormat="1" ht="15" x14ac:dyDescent="0.25">
      <c r="A696" s="1">
        <v>3</v>
      </c>
      <c r="B696" s="3" t="s">
        <v>587</v>
      </c>
      <c r="C696" s="320">
        <v>20</v>
      </c>
      <c r="D696" s="1" t="s">
        <v>1198</v>
      </c>
      <c r="E696" s="320">
        <v>2</v>
      </c>
      <c r="F696" s="320">
        <v>1244</v>
      </c>
      <c r="G696" s="320">
        <v>8159</v>
      </c>
      <c r="H696" s="320">
        <v>8301</v>
      </c>
      <c r="I696" s="1">
        <f t="shared" si="73"/>
        <v>2488</v>
      </c>
      <c r="J696" s="1">
        <v>19620</v>
      </c>
      <c r="K696" s="1">
        <v>0</v>
      </c>
      <c r="L696" s="97">
        <f t="shared" si="74"/>
        <v>22108</v>
      </c>
      <c r="M696" s="320" t="s">
        <v>1156</v>
      </c>
      <c r="N696" s="320"/>
      <c r="O696" s="1" t="s">
        <v>1209</v>
      </c>
    </row>
    <row r="697" spans="1:15" s="391" customFormat="1" ht="15" x14ac:dyDescent="0.25">
      <c r="A697" s="1">
        <v>4</v>
      </c>
      <c r="B697" s="3" t="s">
        <v>583</v>
      </c>
      <c r="C697" s="320">
        <v>25</v>
      </c>
      <c r="D697" s="1" t="s">
        <v>1198</v>
      </c>
      <c r="E697" s="320">
        <v>7.96</v>
      </c>
      <c r="F697" s="320">
        <v>1567</v>
      </c>
      <c r="G697" s="320">
        <v>8170</v>
      </c>
      <c r="H697" s="320">
        <v>8302</v>
      </c>
      <c r="I697" s="1">
        <f t="shared" si="73"/>
        <v>12473.32</v>
      </c>
      <c r="J697" s="1">
        <v>151700</v>
      </c>
      <c r="K697" s="1">
        <v>0</v>
      </c>
      <c r="L697" s="97">
        <f t="shared" si="74"/>
        <v>164173.32</v>
      </c>
      <c r="M697" s="390" t="s">
        <v>1158</v>
      </c>
      <c r="N697" s="320"/>
      <c r="O697" s="1" t="s">
        <v>1207</v>
      </c>
    </row>
    <row r="698" spans="1:15" s="391" customFormat="1" ht="15" x14ac:dyDescent="0.25">
      <c r="A698" s="1">
        <v>5</v>
      </c>
      <c r="B698" s="482" t="s">
        <v>26</v>
      </c>
      <c r="C698" s="320">
        <v>20</v>
      </c>
      <c r="D698" s="481" t="s">
        <v>1197</v>
      </c>
      <c r="E698" s="320">
        <v>3</v>
      </c>
      <c r="F698" s="320">
        <v>1477</v>
      </c>
      <c r="G698" s="320">
        <v>8171</v>
      </c>
      <c r="H698" s="320">
        <v>8303</v>
      </c>
      <c r="I698" s="1">
        <f t="shared" si="73"/>
        <v>4431</v>
      </c>
      <c r="J698" s="1">
        <v>68000</v>
      </c>
      <c r="K698" s="1">
        <v>0</v>
      </c>
      <c r="L698" s="97">
        <f t="shared" si="74"/>
        <v>72431</v>
      </c>
      <c r="M698" s="320" t="s">
        <v>1199</v>
      </c>
      <c r="N698" s="320"/>
      <c r="O698" s="1" t="s">
        <v>1206</v>
      </c>
    </row>
    <row r="699" spans="1:15" s="391" customFormat="1" ht="15" x14ac:dyDescent="0.25">
      <c r="A699" s="1">
        <v>6</v>
      </c>
      <c r="B699" s="3" t="s">
        <v>17</v>
      </c>
      <c r="C699" s="320">
        <v>20</v>
      </c>
      <c r="D699" s="481" t="s">
        <v>1200</v>
      </c>
      <c r="E699" s="320">
        <v>1</v>
      </c>
      <c r="F699" s="320">
        <v>1379</v>
      </c>
      <c r="G699" s="320">
        <v>8172</v>
      </c>
      <c r="H699" s="320">
        <v>8304</v>
      </c>
      <c r="I699" s="1">
        <f t="shared" si="73"/>
        <v>1379</v>
      </c>
      <c r="J699" s="1">
        <v>35360</v>
      </c>
      <c r="K699" s="1">
        <v>0</v>
      </c>
      <c r="L699" s="97">
        <f t="shared" si="74"/>
        <v>36739</v>
      </c>
      <c r="M699" s="320" t="s">
        <v>1156</v>
      </c>
      <c r="N699" s="320"/>
      <c r="O699" s="1" t="s">
        <v>1207</v>
      </c>
    </row>
    <row r="700" spans="1:15" s="391" customFormat="1" ht="15" x14ac:dyDescent="0.25">
      <c r="A700" s="1">
        <v>7</v>
      </c>
      <c r="B700" s="3" t="s">
        <v>586</v>
      </c>
      <c r="C700" s="320">
        <v>20</v>
      </c>
      <c r="D700" s="1" t="s">
        <v>1201</v>
      </c>
      <c r="E700" s="320">
        <v>1</v>
      </c>
      <c r="F700" s="320">
        <v>1452</v>
      </c>
      <c r="G700" s="320">
        <v>8173</v>
      </c>
      <c r="H700" s="320">
        <v>8305</v>
      </c>
      <c r="I700" s="1">
        <f t="shared" si="73"/>
        <v>1452</v>
      </c>
      <c r="J700" s="1">
        <v>28960</v>
      </c>
      <c r="K700" s="1">
        <v>0</v>
      </c>
      <c r="L700" s="97">
        <f t="shared" si="74"/>
        <v>30412</v>
      </c>
      <c r="M700" s="320" t="s">
        <v>1156</v>
      </c>
      <c r="N700" s="320"/>
      <c r="O700" s="1" t="s">
        <v>1207</v>
      </c>
    </row>
    <row r="701" spans="1:15" s="391" customFormat="1" ht="15" x14ac:dyDescent="0.25">
      <c r="A701" s="1">
        <v>8</v>
      </c>
      <c r="B701" s="3" t="s">
        <v>851</v>
      </c>
      <c r="C701" s="320">
        <v>20</v>
      </c>
      <c r="D701" s="1" t="s">
        <v>1201</v>
      </c>
      <c r="E701" s="320">
        <v>4</v>
      </c>
      <c r="F701" s="320">
        <v>1418</v>
      </c>
      <c r="G701" s="320">
        <v>8174</v>
      </c>
      <c r="H701" s="320">
        <v>8306</v>
      </c>
      <c r="I701" s="1">
        <f t="shared" si="73"/>
        <v>5672</v>
      </c>
      <c r="J701" s="1">
        <v>91060</v>
      </c>
      <c r="K701" s="1">
        <v>0</v>
      </c>
      <c r="L701" s="97">
        <f t="shared" si="74"/>
        <v>96732</v>
      </c>
      <c r="M701" s="390" t="s">
        <v>1158</v>
      </c>
      <c r="N701" s="320"/>
      <c r="O701" s="1" t="s">
        <v>1208</v>
      </c>
    </row>
    <row r="702" spans="1:15" s="391" customFormat="1" ht="15" x14ac:dyDescent="0.25">
      <c r="A702" s="299">
        <v>9</v>
      </c>
      <c r="B702" s="3" t="s">
        <v>586</v>
      </c>
      <c r="C702" s="320">
        <v>15</v>
      </c>
      <c r="D702" s="299" t="s">
        <v>1203</v>
      </c>
      <c r="E702" s="320">
        <v>1</v>
      </c>
      <c r="F702" s="320">
        <v>971</v>
      </c>
      <c r="G702" s="320">
        <v>8180</v>
      </c>
      <c r="H702" s="320">
        <v>8307</v>
      </c>
      <c r="I702" s="299">
        <f t="shared" si="73"/>
        <v>971</v>
      </c>
      <c r="J702" s="1">
        <v>27000</v>
      </c>
      <c r="K702" s="1">
        <v>0</v>
      </c>
      <c r="L702" s="97">
        <f t="shared" si="74"/>
        <v>27971</v>
      </c>
      <c r="M702" s="320" t="s">
        <v>1156</v>
      </c>
      <c r="N702" s="320"/>
      <c r="O702" s="1" t="s">
        <v>1208</v>
      </c>
    </row>
    <row r="703" spans="1:15" s="391" customFormat="1" ht="15" x14ac:dyDescent="0.25">
      <c r="A703" s="483">
        <v>10</v>
      </c>
      <c r="B703" s="484" t="s">
        <v>1204</v>
      </c>
      <c r="C703" s="485">
        <v>20</v>
      </c>
      <c r="D703" s="483" t="s">
        <v>1203</v>
      </c>
      <c r="E703" s="485">
        <v>4</v>
      </c>
      <c r="F703" s="485">
        <v>1907</v>
      </c>
      <c r="G703" s="485">
        <v>8181</v>
      </c>
      <c r="H703" s="485">
        <v>8308</v>
      </c>
      <c r="I703" s="483">
        <f t="shared" si="73"/>
        <v>7628</v>
      </c>
      <c r="J703" s="1">
        <v>70180</v>
      </c>
      <c r="K703" s="1">
        <v>0</v>
      </c>
      <c r="L703" s="97">
        <f t="shared" si="74"/>
        <v>77808</v>
      </c>
      <c r="M703" s="485" t="s">
        <v>1156</v>
      </c>
      <c r="N703" s="485"/>
      <c r="O703" s="299" t="s">
        <v>1208</v>
      </c>
    </row>
    <row r="704" spans="1:15" s="391" customFormat="1" ht="15" x14ac:dyDescent="0.25">
      <c r="A704" s="299">
        <v>11</v>
      </c>
      <c r="B704" s="486" t="s">
        <v>26</v>
      </c>
      <c r="C704" s="320">
        <v>20</v>
      </c>
      <c r="D704" s="1" t="s">
        <v>1210</v>
      </c>
      <c r="E704" s="320">
        <v>3</v>
      </c>
      <c r="F704" s="320">
        <v>1259</v>
      </c>
      <c r="G704" s="320">
        <v>8182</v>
      </c>
      <c r="H704" s="320">
        <v>8309</v>
      </c>
      <c r="I704" s="1">
        <f t="shared" si="73"/>
        <v>3777</v>
      </c>
      <c r="J704" s="1">
        <v>57420</v>
      </c>
      <c r="K704" s="1">
        <v>0</v>
      </c>
      <c r="L704" s="97">
        <f t="shared" si="74"/>
        <v>61197</v>
      </c>
      <c r="M704" s="390" t="s">
        <v>1158</v>
      </c>
      <c r="N704" s="320"/>
      <c r="O704" s="1" t="s">
        <v>1211</v>
      </c>
    </row>
    <row r="705" spans="1:15" s="391" customFormat="1" ht="15" x14ac:dyDescent="0.25">
      <c r="A705" s="299">
        <v>12</v>
      </c>
      <c r="B705" s="3" t="s">
        <v>585</v>
      </c>
      <c r="C705" s="320">
        <v>9</v>
      </c>
      <c r="D705" s="1" t="s">
        <v>1213</v>
      </c>
      <c r="E705" s="320">
        <v>3</v>
      </c>
      <c r="F705" s="320">
        <v>889</v>
      </c>
      <c r="G705" s="320">
        <v>8243</v>
      </c>
      <c r="H705" s="320">
        <v>8323</v>
      </c>
      <c r="I705" s="1">
        <f t="shared" si="73"/>
        <v>2667</v>
      </c>
      <c r="J705" s="1">
        <v>63000</v>
      </c>
      <c r="K705" s="1">
        <v>3000</v>
      </c>
      <c r="L705" s="97">
        <f t="shared" si="74"/>
        <v>68667</v>
      </c>
      <c r="M705" s="390" t="s">
        <v>1158</v>
      </c>
      <c r="N705" s="320"/>
      <c r="O705" s="1" t="s">
        <v>1208</v>
      </c>
    </row>
    <row r="706" spans="1:15" s="391" customFormat="1" ht="15" x14ac:dyDescent="0.25">
      <c r="A706" s="299">
        <v>13</v>
      </c>
      <c r="B706" s="3" t="s">
        <v>14</v>
      </c>
      <c r="C706" s="320">
        <v>20</v>
      </c>
      <c r="D706" s="481" t="s">
        <v>1214</v>
      </c>
      <c r="E706" s="320">
        <v>0</v>
      </c>
      <c r="F706" s="320">
        <v>1678</v>
      </c>
      <c r="G706" s="320">
        <v>8183</v>
      </c>
      <c r="H706" s="320">
        <v>8320</v>
      </c>
      <c r="I706" s="1">
        <f t="shared" si="73"/>
        <v>0</v>
      </c>
      <c r="J706" s="1">
        <v>48660</v>
      </c>
      <c r="K706" s="1">
        <v>0</v>
      </c>
      <c r="L706" s="97">
        <f t="shared" si="74"/>
        <v>48660</v>
      </c>
      <c r="M706" s="3" t="s">
        <v>1156</v>
      </c>
      <c r="N706" s="320"/>
      <c r="O706" s="1" t="s">
        <v>1217</v>
      </c>
    </row>
    <row r="707" spans="1:15" s="391" customFormat="1" ht="15" x14ac:dyDescent="0.25">
      <c r="A707" s="299">
        <v>14</v>
      </c>
      <c r="B707" s="3" t="s">
        <v>586</v>
      </c>
      <c r="C707" s="320">
        <v>20</v>
      </c>
      <c r="D707" s="1" t="s">
        <v>1213</v>
      </c>
      <c r="E707" s="320">
        <v>1</v>
      </c>
      <c r="F707" s="320">
        <v>1343</v>
      </c>
      <c r="G707" s="320">
        <v>8184</v>
      </c>
      <c r="H707" s="320">
        <v>8321</v>
      </c>
      <c r="I707" s="1">
        <f t="shared" si="73"/>
        <v>1343</v>
      </c>
      <c r="J707" s="1">
        <v>30140</v>
      </c>
      <c r="K707" s="1">
        <v>0</v>
      </c>
      <c r="L707" s="97">
        <f t="shared" si="74"/>
        <v>31483</v>
      </c>
      <c r="M707" s="15" t="s">
        <v>1156</v>
      </c>
      <c r="N707" s="320"/>
      <c r="O707" s="1" t="s">
        <v>1208</v>
      </c>
    </row>
    <row r="708" spans="1:15" s="391" customFormat="1" ht="15" x14ac:dyDescent="0.25">
      <c r="A708" s="299">
        <v>15</v>
      </c>
      <c r="B708" s="3" t="s">
        <v>581</v>
      </c>
      <c r="C708" s="320">
        <v>20</v>
      </c>
      <c r="D708" s="1" t="s">
        <v>1213</v>
      </c>
      <c r="E708" s="320">
        <v>1.5</v>
      </c>
      <c r="F708" s="320">
        <v>1573</v>
      </c>
      <c r="G708" s="320">
        <v>8185</v>
      </c>
      <c r="H708" s="320">
        <v>8322</v>
      </c>
      <c r="I708" s="1">
        <f t="shared" si="73"/>
        <v>2359.5</v>
      </c>
      <c r="J708" s="1">
        <v>92000</v>
      </c>
      <c r="K708" s="1">
        <v>0</v>
      </c>
      <c r="L708" s="97">
        <f t="shared" si="74"/>
        <v>94359.5</v>
      </c>
      <c r="M708" s="320" t="s">
        <v>1199</v>
      </c>
      <c r="N708" s="320"/>
      <c r="O708" s="1" t="s">
        <v>1208</v>
      </c>
    </row>
    <row r="709" spans="1:15" s="391" customFormat="1" ht="15" x14ac:dyDescent="0.25">
      <c r="A709" s="299">
        <v>16</v>
      </c>
      <c r="B709" s="3" t="s">
        <v>593</v>
      </c>
      <c r="C709" s="320">
        <v>9</v>
      </c>
      <c r="D709" s="1" t="s">
        <v>1215</v>
      </c>
      <c r="E709" s="320">
        <v>2</v>
      </c>
      <c r="F709" s="320">
        <v>743</v>
      </c>
      <c r="G709" s="320">
        <v>8186</v>
      </c>
      <c r="H709" s="320">
        <v>8324</v>
      </c>
      <c r="I709" s="1">
        <f t="shared" si="73"/>
        <v>1486</v>
      </c>
      <c r="J709" s="1">
        <v>8676</v>
      </c>
      <c r="K709" s="1">
        <v>1400</v>
      </c>
      <c r="L709" s="97">
        <f t="shared" si="74"/>
        <v>11562</v>
      </c>
      <c r="M709" s="15" t="s">
        <v>1156</v>
      </c>
      <c r="N709" s="320"/>
      <c r="O709" s="1" t="s">
        <v>1218</v>
      </c>
    </row>
    <row r="710" spans="1:15" s="391" customFormat="1" ht="15" x14ac:dyDescent="0.25">
      <c r="A710" s="299">
        <v>17</v>
      </c>
      <c r="B710" s="3" t="s">
        <v>586</v>
      </c>
      <c r="C710" s="320">
        <v>20</v>
      </c>
      <c r="D710" s="1" t="s">
        <v>1215</v>
      </c>
      <c r="E710" s="320">
        <v>1</v>
      </c>
      <c r="F710" s="320">
        <v>1573</v>
      </c>
      <c r="G710" s="320">
        <v>8187</v>
      </c>
      <c r="H710" s="320">
        <v>8325</v>
      </c>
      <c r="I710" s="1">
        <f t="shared" si="73"/>
        <v>1573</v>
      </c>
      <c r="J710" s="1">
        <v>30140</v>
      </c>
      <c r="K710" s="1">
        <v>0</v>
      </c>
      <c r="L710" s="97">
        <f t="shared" si="74"/>
        <v>31713</v>
      </c>
      <c r="M710" s="15" t="s">
        <v>1156</v>
      </c>
      <c r="N710" s="320"/>
      <c r="O710" s="1" t="s">
        <v>1208</v>
      </c>
    </row>
    <row r="711" spans="1:15" s="391" customFormat="1" ht="15" x14ac:dyDescent="0.25">
      <c r="A711" s="299">
        <v>18</v>
      </c>
      <c r="B711" s="3" t="s">
        <v>582</v>
      </c>
      <c r="C711" s="320">
        <v>20</v>
      </c>
      <c r="D711" s="1" t="s">
        <v>1216</v>
      </c>
      <c r="E711" s="320">
        <v>0</v>
      </c>
      <c r="F711" s="320">
        <v>1688</v>
      </c>
      <c r="G711" s="320">
        <v>8188</v>
      </c>
      <c r="H711" s="320">
        <v>8326</v>
      </c>
      <c r="I711" s="1">
        <f t="shared" si="73"/>
        <v>0</v>
      </c>
      <c r="J711" s="1">
        <v>48660</v>
      </c>
      <c r="K711" s="1">
        <v>0</v>
      </c>
      <c r="L711" s="97">
        <f t="shared" si="74"/>
        <v>48660</v>
      </c>
      <c r="M711" s="3" t="s">
        <v>1156</v>
      </c>
      <c r="N711" s="320"/>
      <c r="O711" s="1" t="s">
        <v>1219</v>
      </c>
    </row>
    <row r="712" spans="1:15" s="391" customFormat="1" ht="15" x14ac:dyDescent="0.25">
      <c r="A712" s="299">
        <v>19</v>
      </c>
      <c r="B712" s="3" t="s">
        <v>822</v>
      </c>
      <c r="C712" s="320">
        <v>20</v>
      </c>
      <c r="D712" s="1" t="s">
        <v>1216</v>
      </c>
      <c r="E712" s="320">
        <v>1.75</v>
      </c>
      <c r="F712" s="320">
        <v>1174</v>
      </c>
      <c r="G712" s="320">
        <v>8189</v>
      </c>
      <c r="H712" s="320">
        <v>8327</v>
      </c>
      <c r="I712" s="1">
        <f t="shared" si="73"/>
        <v>2054.5</v>
      </c>
      <c r="J712" s="1">
        <v>34240</v>
      </c>
      <c r="K712" s="1">
        <v>0</v>
      </c>
      <c r="L712" s="97">
        <f t="shared" si="74"/>
        <v>36294.5</v>
      </c>
      <c r="M712" s="15" t="s">
        <v>1156</v>
      </c>
      <c r="N712" s="320"/>
      <c r="O712" s="1" t="s">
        <v>1219</v>
      </c>
    </row>
    <row r="713" spans="1:15" ht="15" x14ac:dyDescent="0.25">
      <c r="A713" s="299">
        <v>20</v>
      </c>
      <c r="B713" s="3" t="s">
        <v>581</v>
      </c>
      <c r="C713" s="320">
        <v>20</v>
      </c>
      <c r="D713" s="1" t="s">
        <v>1222</v>
      </c>
      <c r="E713" s="320">
        <v>1.5</v>
      </c>
      <c r="F713" s="320">
        <v>1487</v>
      </c>
      <c r="G713" s="320">
        <v>8220</v>
      </c>
      <c r="H713" s="320">
        <v>8350</v>
      </c>
      <c r="I713" s="1">
        <f t="shared" si="73"/>
        <v>2230.5</v>
      </c>
      <c r="J713" s="1">
        <v>92000</v>
      </c>
      <c r="K713" s="1">
        <v>0</v>
      </c>
      <c r="L713" s="97">
        <f t="shared" si="74"/>
        <v>94230.5</v>
      </c>
      <c r="M713" s="320" t="s">
        <v>1199</v>
      </c>
      <c r="N713" s="320"/>
      <c r="O713" s="1" t="s">
        <v>1250</v>
      </c>
    </row>
    <row r="714" spans="1:15" ht="15" x14ac:dyDescent="0.25">
      <c r="A714" s="299">
        <v>21</v>
      </c>
      <c r="B714" s="3" t="s">
        <v>588</v>
      </c>
      <c r="C714" s="320">
        <v>20</v>
      </c>
      <c r="D714" s="1" t="s">
        <v>1222</v>
      </c>
      <c r="E714" s="320">
        <v>3</v>
      </c>
      <c r="F714" s="320">
        <v>1474</v>
      </c>
      <c r="G714" s="320">
        <v>8221</v>
      </c>
      <c r="H714" s="320">
        <v>8351</v>
      </c>
      <c r="I714" s="1">
        <f t="shared" si="73"/>
        <v>4422</v>
      </c>
      <c r="J714" s="1">
        <v>70000</v>
      </c>
      <c r="K714" s="1">
        <v>0</v>
      </c>
      <c r="L714" s="97">
        <f t="shared" si="74"/>
        <v>74422</v>
      </c>
      <c r="M714" s="3" t="s">
        <v>40</v>
      </c>
      <c r="N714" s="320"/>
      <c r="O714" s="1" t="s">
        <v>1250</v>
      </c>
    </row>
    <row r="715" spans="1:15" ht="15" x14ac:dyDescent="0.25">
      <c r="A715" s="299">
        <v>22</v>
      </c>
      <c r="B715" s="3" t="s">
        <v>586</v>
      </c>
      <c r="C715" s="320">
        <v>20</v>
      </c>
      <c r="D715" s="1" t="s">
        <v>1223</v>
      </c>
      <c r="E715" s="320">
        <v>1</v>
      </c>
      <c r="F715" s="320">
        <v>1160</v>
      </c>
      <c r="G715" s="320">
        <v>8191</v>
      </c>
      <c r="H715" s="320">
        <v>8328</v>
      </c>
      <c r="I715" s="1">
        <f t="shared" si="73"/>
        <v>1160</v>
      </c>
      <c r="J715" s="1">
        <v>30140</v>
      </c>
      <c r="K715" s="1">
        <v>0</v>
      </c>
      <c r="L715" s="97">
        <f t="shared" si="74"/>
        <v>31300</v>
      </c>
      <c r="M715" s="320" t="s">
        <v>1156</v>
      </c>
      <c r="N715" s="320"/>
      <c r="O715" s="1" t="s">
        <v>1250</v>
      </c>
    </row>
    <row r="716" spans="1:15" ht="15" x14ac:dyDescent="0.25">
      <c r="A716" s="299">
        <v>23</v>
      </c>
      <c r="B716" s="3" t="s">
        <v>579</v>
      </c>
      <c r="C716" s="320">
        <v>20</v>
      </c>
      <c r="D716" s="1" t="s">
        <v>1223</v>
      </c>
      <c r="E716" s="320">
        <v>1</v>
      </c>
      <c r="F716" s="320">
        <v>1399</v>
      </c>
      <c r="G716" s="320">
        <v>8190</v>
      </c>
      <c r="H716" s="320">
        <v>8329</v>
      </c>
      <c r="I716" s="1">
        <f t="shared" si="73"/>
        <v>1399</v>
      </c>
      <c r="J716" s="1">
        <v>60900</v>
      </c>
      <c r="K716" s="1">
        <v>0</v>
      </c>
      <c r="L716" s="97">
        <f t="shared" si="74"/>
        <v>62299</v>
      </c>
      <c r="M716" s="390" t="s">
        <v>1158</v>
      </c>
      <c r="N716" s="320"/>
      <c r="O716" s="1" t="s">
        <v>1250</v>
      </c>
    </row>
    <row r="717" spans="1:15" ht="15" x14ac:dyDescent="0.25">
      <c r="A717" s="299">
        <v>24</v>
      </c>
      <c r="B717" s="3" t="s">
        <v>31</v>
      </c>
      <c r="C717" s="320">
        <v>20</v>
      </c>
      <c r="D717" s="1" t="s">
        <v>1224</v>
      </c>
      <c r="E717" s="320">
        <v>1</v>
      </c>
      <c r="F717" s="320">
        <v>1410</v>
      </c>
      <c r="G717" s="320">
        <v>8192</v>
      </c>
      <c r="H717" s="320">
        <v>8330</v>
      </c>
      <c r="I717" s="1">
        <f t="shared" si="73"/>
        <v>1410</v>
      </c>
      <c r="J717" s="1">
        <v>47940</v>
      </c>
      <c r="K717" s="1">
        <v>0</v>
      </c>
      <c r="L717" s="97">
        <f t="shared" si="74"/>
        <v>49350</v>
      </c>
      <c r="M717" s="320" t="s">
        <v>34</v>
      </c>
      <c r="N717" s="320"/>
      <c r="O717" s="1" t="s">
        <v>1250</v>
      </c>
    </row>
    <row r="718" spans="1:15" ht="15" x14ac:dyDescent="0.25">
      <c r="A718" s="299">
        <v>25</v>
      </c>
      <c r="B718" s="3" t="s">
        <v>584</v>
      </c>
      <c r="C718" s="320">
        <v>15</v>
      </c>
      <c r="D718" s="1" t="s">
        <v>1224</v>
      </c>
      <c r="E718" s="320">
        <v>2</v>
      </c>
      <c r="F718" s="320">
        <v>1027</v>
      </c>
      <c r="G718" s="320">
        <v>8193</v>
      </c>
      <c r="H718" s="320">
        <v>8331</v>
      </c>
      <c r="I718" s="1">
        <f t="shared" si="73"/>
        <v>2054</v>
      </c>
      <c r="J718" s="1">
        <v>17000</v>
      </c>
      <c r="K718" s="1">
        <v>0</v>
      </c>
      <c r="L718" s="97">
        <f t="shared" si="74"/>
        <v>19054</v>
      </c>
      <c r="M718" s="320" t="s">
        <v>1156</v>
      </c>
      <c r="N718" s="320"/>
      <c r="O718" s="1" t="s">
        <v>1250</v>
      </c>
    </row>
    <row r="719" spans="1:15" ht="15" x14ac:dyDescent="0.25">
      <c r="A719" s="299">
        <v>26</v>
      </c>
      <c r="B719" s="3" t="s">
        <v>579</v>
      </c>
      <c r="C719" s="320">
        <v>20</v>
      </c>
      <c r="D719" s="1" t="s">
        <v>1224</v>
      </c>
      <c r="E719" s="320">
        <v>1</v>
      </c>
      <c r="F719" s="320">
        <v>1337</v>
      </c>
      <c r="G719" s="320">
        <v>8194</v>
      </c>
      <c r="H719" s="320">
        <v>8332</v>
      </c>
      <c r="I719" s="1">
        <f t="shared" si="73"/>
        <v>1337</v>
      </c>
      <c r="J719" s="1">
        <v>60500</v>
      </c>
      <c r="K719" s="1">
        <v>0</v>
      </c>
      <c r="L719" s="97">
        <f t="shared" si="74"/>
        <v>61837</v>
      </c>
      <c r="M719" s="320" t="s">
        <v>34</v>
      </c>
      <c r="N719" s="320"/>
      <c r="O719" s="1" t="s">
        <v>1250</v>
      </c>
    </row>
    <row r="720" spans="1:15" ht="15" x14ac:dyDescent="0.25">
      <c r="A720" s="299">
        <v>27</v>
      </c>
      <c r="B720" s="3" t="s">
        <v>586</v>
      </c>
      <c r="C720" s="320">
        <v>20</v>
      </c>
      <c r="D720" s="1" t="s">
        <v>1224</v>
      </c>
      <c r="E720" s="320">
        <v>1</v>
      </c>
      <c r="F720" s="320">
        <v>1355</v>
      </c>
      <c r="G720" s="320">
        <v>8195</v>
      </c>
      <c r="H720" s="320">
        <v>8337</v>
      </c>
      <c r="I720" s="1">
        <f t="shared" si="73"/>
        <v>1355</v>
      </c>
      <c r="J720" s="1">
        <v>30140</v>
      </c>
      <c r="K720" s="1">
        <v>0</v>
      </c>
      <c r="L720" s="97">
        <f t="shared" si="74"/>
        <v>31495</v>
      </c>
      <c r="M720" s="320" t="s">
        <v>1156</v>
      </c>
      <c r="N720" s="320"/>
      <c r="O720" s="1" t="s">
        <v>1250</v>
      </c>
    </row>
    <row r="721" spans="1:15" ht="15" x14ac:dyDescent="0.25">
      <c r="A721" s="299">
        <v>28</v>
      </c>
      <c r="B721" s="3" t="s">
        <v>581</v>
      </c>
      <c r="C721" s="320">
        <v>20</v>
      </c>
      <c r="D721" s="1" t="s">
        <v>1224</v>
      </c>
      <c r="E721" s="320">
        <v>1.5</v>
      </c>
      <c r="F721" s="320">
        <v>1477</v>
      </c>
      <c r="G721" s="320">
        <v>8196</v>
      </c>
      <c r="H721" s="320">
        <v>8333</v>
      </c>
      <c r="I721" s="1">
        <f t="shared" si="73"/>
        <v>2215.5</v>
      </c>
      <c r="J721" s="1">
        <v>92000</v>
      </c>
      <c r="K721" s="1">
        <v>0</v>
      </c>
      <c r="L721" s="97">
        <f t="shared" si="74"/>
        <v>94215.5</v>
      </c>
      <c r="M721" s="320" t="s">
        <v>1199</v>
      </c>
      <c r="N721" s="320"/>
      <c r="O721" s="1" t="s">
        <v>1250</v>
      </c>
    </row>
    <row r="722" spans="1:15" ht="15" x14ac:dyDescent="0.25">
      <c r="A722" s="299">
        <v>29</v>
      </c>
      <c r="B722" s="3" t="s">
        <v>586</v>
      </c>
      <c r="C722" s="320">
        <v>20</v>
      </c>
      <c r="D722" s="1" t="s">
        <v>1225</v>
      </c>
      <c r="E722" s="320">
        <v>1</v>
      </c>
      <c r="F722" s="320">
        <v>1162</v>
      </c>
      <c r="G722" s="320">
        <v>8197</v>
      </c>
      <c r="H722" s="320">
        <v>8334</v>
      </c>
      <c r="I722" s="1">
        <f t="shared" si="73"/>
        <v>1162</v>
      </c>
      <c r="J722" s="1">
        <v>30140</v>
      </c>
      <c r="K722" s="1">
        <v>0</v>
      </c>
      <c r="L722" s="97">
        <f t="shared" si="74"/>
        <v>31302</v>
      </c>
      <c r="M722" s="320" t="s">
        <v>1156</v>
      </c>
      <c r="N722" s="320"/>
      <c r="O722" s="1" t="s">
        <v>1250</v>
      </c>
    </row>
    <row r="723" spans="1:15" ht="15" x14ac:dyDescent="0.25">
      <c r="A723" s="299">
        <v>30</v>
      </c>
      <c r="B723" s="3" t="s">
        <v>590</v>
      </c>
      <c r="C723" s="320">
        <v>20</v>
      </c>
      <c r="D723" s="1" t="s">
        <v>1225</v>
      </c>
      <c r="E723" s="320">
        <v>4</v>
      </c>
      <c r="F723" s="320">
        <v>1501</v>
      </c>
      <c r="G723" s="320">
        <v>8198</v>
      </c>
      <c r="H723" s="320">
        <v>8338</v>
      </c>
      <c r="I723" s="1">
        <f t="shared" si="73"/>
        <v>6004</v>
      </c>
      <c r="J723" s="1">
        <v>70160</v>
      </c>
      <c r="K723" s="1">
        <v>0</v>
      </c>
      <c r="L723" s="97">
        <f t="shared" si="74"/>
        <v>76164</v>
      </c>
      <c r="M723" s="320" t="s">
        <v>34</v>
      </c>
      <c r="N723" s="320"/>
      <c r="O723" s="1" t="s">
        <v>1219</v>
      </c>
    </row>
    <row r="724" spans="1:15" ht="15" x14ac:dyDescent="0.25">
      <c r="A724" s="299">
        <v>31</v>
      </c>
      <c r="B724" s="3" t="s">
        <v>32</v>
      </c>
      <c r="C724" s="320">
        <v>15</v>
      </c>
      <c r="D724" s="1" t="s">
        <v>1225</v>
      </c>
      <c r="E724" s="320">
        <v>1.75</v>
      </c>
      <c r="F724" s="320">
        <v>1072</v>
      </c>
      <c r="G724" s="320">
        <v>8199</v>
      </c>
      <c r="H724" s="320">
        <v>8335</v>
      </c>
      <c r="I724" s="1">
        <f t="shared" si="73"/>
        <v>1876</v>
      </c>
      <c r="J724" s="1">
        <v>29500</v>
      </c>
      <c r="K724" s="1">
        <v>0</v>
      </c>
      <c r="L724" s="97">
        <f t="shared" si="74"/>
        <v>31376</v>
      </c>
      <c r="M724" s="320" t="s">
        <v>1156</v>
      </c>
      <c r="N724" s="320"/>
      <c r="O724" s="1" t="s">
        <v>1219</v>
      </c>
    </row>
    <row r="725" spans="1:15" ht="15" x14ac:dyDescent="0.25">
      <c r="A725" s="299">
        <v>32</v>
      </c>
      <c r="B725" s="3" t="s">
        <v>582</v>
      </c>
      <c r="C725" s="320">
        <v>20</v>
      </c>
      <c r="D725" s="1" t="s">
        <v>1225</v>
      </c>
      <c r="E725" s="320">
        <v>0</v>
      </c>
      <c r="F725" s="320">
        <v>1490</v>
      </c>
      <c r="G725" s="320">
        <v>8200</v>
      </c>
      <c r="H725" s="320">
        <v>8336</v>
      </c>
      <c r="I725" s="1">
        <f t="shared" si="73"/>
        <v>0</v>
      </c>
      <c r="J725" s="1">
        <v>48660</v>
      </c>
      <c r="K725" s="1">
        <v>0</v>
      </c>
      <c r="L725" s="97">
        <f t="shared" si="74"/>
        <v>48660</v>
      </c>
      <c r="M725" s="3" t="s">
        <v>1156</v>
      </c>
      <c r="N725" s="320"/>
      <c r="O725" s="1" t="s">
        <v>1219</v>
      </c>
    </row>
    <row r="726" spans="1:15" ht="15" x14ac:dyDescent="0.25">
      <c r="A726" s="299">
        <v>33</v>
      </c>
      <c r="B726" s="3" t="s">
        <v>166</v>
      </c>
      <c r="C726" s="320">
        <v>20</v>
      </c>
      <c r="D726" s="1" t="s">
        <v>1220</v>
      </c>
      <c r="E726" s="320">
        <v>1</v>
      </c>
      <c r="F726" s="320">
        <v>1202</v>
      </c>
      <c r="G726" s="320">
        <v>8201</v>
      </c>
      <c r="H726" s="320">
        <v>8340</v>
      </c>
      <c r="I726" s="1">
        <f t="shared" si="73"/>
        <v>1202</v>
      </c>
      <c r="J726" s="1">
        <v>30140</v>
      </c>
      <c r="K726" s="1">
        <v>0</v>
      </c>
      <c r="L726" s="97">
        <f t="shared" si="74"/>
        <v>31342</v>
      </c>
      <c r="M726" s="320" t="s">
        <v>1156</v>
      </c>
      <c r="N726" s="320"/>
      <c r="O726" s="1" t="s">
        <v>1219</v>
      </c>
    </row>
    <row r="727" spans="1:15" ht="15" x14ac:dyDescent="0.25">
      <c r="A727" s="299">
        <v>34</v>
      </c>
      <c r="B727" s="3" t="s">
        <v>833</v>
      </c>
      <c r="C727" s="320">
        <v>20</v>
      </c>
      <c r="D727" s="1" t="s">
        <v>1220</v>
      </c>
      <c r="E727" s="320">
        <v>1.75</v>
      </c>
      <c r="F727" s="320">
        <v>1466</v>
      </c>
      <c r="G727" s="320">
        <v>8202</v>
      </c>
      <c r="H727" s="320">
        <v>8341</v>
      </c>
      <c r="I727" s="1">
        <f t="shared" si="73"/>
        <v>2565.5</v>
      </c>
      <c r="J727" s="1">
        <v>58920</v>
      </c>
      <c r="K727" s="1">
        <v>0</v>
      </c>
      <c r="L727" s="97">
        <f t="shared" si="74"/>
        <v>61485.5</v>
      </c>
      <c r="M727" s="390" t="s">
        <v>1158</v>
      </c>
      <c r="N727" s="320"/>
      <c r="O727" s="1" t="s">
        <v>1229</v>
      </c>
    </row>
    <row r="728" spans="1:15" ht="15" x14ac:dyDescent="0.25">
      <c r="A728" s="299">
        <v>35</v>
      </c>
      <c r="B728" s="3" t="s">
        <v>583</v>
      </c>
      <c r="C728" s="320">
        <v>21</v>
      </c>
      <c r="D728" s="1" t="s">
        <v>1220</v>
      </c>
      <c r="E728" s="320">
        <v>7.96</v>
      </c>
      <c r="F728" s="320">
        <v>1444</v>
      </c>
      <c r="G728" s="320">
        <v>8203</v>
      </c>
      <c r="H728" s="320">
        <v>8342</v>
      </c>
      <c r="I728" s="1">
        <f t="shared" si="73"/>
        <v>11494.24</v>
      </c>
      <c r="J728" s="1">
        <v>127995</v>
      </c>
      <c r="K728" s="1">
        <v>0</v>
      </c>
      <c r="L728" s="97">
        <f t="shared" si="74"/>
        <v>139489.24</v>
      </c>
      <c r="M728" s="320" t="s">
        <v>34</v>
      </c>
      <c r="N728" s="320"/>
      <c r="O728" s="1" t="s">
        <v>1219</v>
      </c>
    </row>
    <row r="729" spans="1:15" ht="15" x14ac:dyDescent="0.25">
      <c r="A729" s="299">
        <v>36</v>
      </c>
      <c r="B729" s="3" t="s">
        <v>866</v>
      </c>
      <c r="C729" s="320">
        <v>20</v>
      </c>
      <c r="D729" s="1" t="s">
        <v>1220</v>
      </c>
      <c r="E729" s="320">
        <v>4</v>
      </c>
      <c r="F729" s="320">
        <v>1476</v>
      </c>
      <c r="G729" s="320">
        <v>8204</v>
      </c>
      <c r="H729" s="320">
        <v>8343</v>
      </c>
      <c r="I729" s="1">
        <f t="shared" si="73"/>
        <v>5904</v>
      </c>
      <c r="J729" s="1">
        <v>71960</v>
      </c>
      <c r="K729" s="1">
        <v>0</v>
      </c>
      <c r="L729" s="97">
        <f t="shared" si="74"/>
        <v>77864</v>
      </c>
      <c r="M729" s="390" t="s">
        <v>1158</v>
      </c>
      <c r="N729" s="320"/>
      <c r="O729" s="1" t="s">
        <v>1219</v>
      </c>
    </row>
    <row r="730" spans="1:15" ht="15" x14ac:dyDescent="0.25">
      <c r="A730" s="299">
        <v>37</v>
      </c>
      <c r="B730" s="3" t="s">
        <v>588</v>
      </c>
      <c r="C730" s="320">
        <v>20</v>
      </c>
      <c r="D730" s="1" t="s">
        <v>1220</v>
      </c>
      <c r="E730" s="320">
        <v>3</v>
      </c>
      <c r="F730" s="320">
        <v>1488</v>
      </c>
      <c r="G730" s="320">
        <v>8205</v>
      </c>
      <c r="H730" s="320">
        <v>8344</v>
      </c>
      <c r="I730" s="1">
        <f t="shared" si="73"/>
        <v>4464</v>
      </c>
      <c r="J730" s="1">
        <v>55620</v>
      </c>
      <c r="K730" s="1">
        <v>0</v>
      </c>
      <c r="L730" s="97">
        <f t="shared" si="74"/>
        <v>60084</v>
      </c>
      <c r="M730" s="320" t="s">
        <v>34</v>
      </c>
      <c r="N730" s="320"/>
      <c r="O730" s="1" t="s">
        <v>1219</v>
      </c>
    </row>
    <row r="731" spans="1:15" ht="15" x14ac:dyDescent="0.25">
      <c r="A731" s="299">
        <v>38</v>
      </c>
      <c r="B731" s="3" t="s">
        <v>849</v>
      </c>
      <c r="C731" s="320">
        <v>15</v>
      </c>
      <c r="D731" s="1" t="s">
        <v>1220</v>
      </c>
      <c r="E731" s="320">
        <v>1</v>
      </c>
      <c r="F731" s="320">
        <v>1098</v>
      </c>
      <c r="G731" s="320">
        <v>8210</v>
      </c>
      <c r="H731" s="320">
        <v>8345</v>
      </c>
      <c r="I731" s="1">
        <f t="shared" si="73"/>
        <v>1098</v>
      </c>
      <c r="J731" s="1">
        <f>66855+3000</f>
        <v>69855</v>
      </c>
      <c r="K731" s="1">
        <v>0</v>
      </c>
      <c r="L731" s="97">
        <f t="shared" si="74"/>
        <v>70953</v>
      </c>
      <c r="M731" s="320" t="s">
        <v>1156</v>
      </c>
      <c r="N731" s="320"/>
      <c r="O731" s="1" t="s">
        <v>1219</v>
      </c>
    </row>
    <row r="732" spans="1:15" ht="15" x14ac:dyDescent="0.25">
      <c r="A732" s="299">
        <v>39</v>
      </c>
      <c r="B732" s="3" t="s">
        <v>581</v>
      </c>
      <c r="C732" s="320">
        <v>20</v>
      </c>
      <c r="D732" s="1" t="s">
        <v>1221</v>
      </c>
      <c r="E732" s="320">
        <v>1.5</v>
      </c>
      <c r="F732" s="320">
        <v>1450</v>
      </c>
      <c r="G732" s="320">
        <v>8206</v>
      </c>
      <c r="H732" s="320">
        <v>8346</v>
      </c>
      <c r="I732" s="1">
        <f t="shared" si="73"/>
        <v>2175</v>
      </c>
      <c r="J732" s="1">
        <v>91500</v>
      </c>
      <c r="K732" s="1">
        <v>0</v>
      </c>
      <c r="L732" s="97">
        <f t="shared" si="74"/>
        <v>93675</v>
      </c>
      <c r="M732" s="320" t="s">
        <v>1199</v>
      </c>
      <c r="N732" s="320"/>
      <c r="O732" s="1" t="s">
        <v>1230</v>
      </c>
    </row>
    <row r="733" spans="1:15" ht="15" x14ac:dyDescent="0.25">
      <c r="A733" s="299">
        <v>40</v>
      </c>
      <c r="B733" s="3" t="s">
        <v>581</v>
      </c>
      <c r="C733" s="320">
        <v>20</v>
      </c>
      <c r="D733" s="1" t="s">
        <v>1221</v>
      </c>
      <c r="E733" s="320">
        <v>1.5</v>
      </c>
      <c r="F733" s="320">
        <v>1456</v>
      </c>
      <c r="G733" s="320">
        <v>8207</v>
      </c>
      <c r="H733" s="320">
        <v>8347</v>
      </c>
      <c r="I733" s="17">
        <f t="shared" si="73"/>
        <v>2184</v>
      </c>
      <c r="J733" s="1">
        <v>91500</v>
      </c>
      <c r="K733" s="1">
        <v>0</v>
      </c>
      <c r="L733" s="97">
        <f t="shared" si="74"/>
        <v>93684</v>
      </c>
      <c r="M733" s="320" t="s">
        <v>1199</v>
      </c>
      <c r="N733" s="320"/>
      <c r="O733" s="1" t="s">
        <v>1230</v>
      </c>
    </row>
    <row r="734" spans="1:15" ht="15" x14ac:dyDescent="0.25">
      <c r="A734" s="299">
        <v>41</v>
      </c>
      <c r="B734" s="3" t="s">
        <v>839</v>
      </c>
      <c r="C734" s="320">
        <v>20</v>
      </c>
      <c r="D734" s="1" t="s">
        <v>1221</v>
      </c>
      <c r="E734" s="320">
        <v>2</v>
      </c>
      <c r="F734" s="320">
        <v>865</v>
      </c>
      <c r="G734" s="320">
        <v>8208</v>
      </c>
      <c r="H734" s="320">
        <v>8348</v>
      </c>
      <c r="I734" s="17">
        <f t="shared" si="73"/>
        <v>1730</v>
      </c>
      <c r="J734" s="1">
        <v>55860</v>
      </c>
      <c r="K734" s="1">
        <v>0</v>
      </c>
      <c r="L734" s="97">
        <f t="shared" si="74"/>
        <v>57590</v>
      </c>
      <c r="M734" s="390" t="s">
        <v>1158</v>
      </c>
      <c r="N734" s="320"/>
      <c r="O734" s="1" t="s">
        <v>1211</v>
      </c>
    </row>
    <row r="735" spans="1:15" ht="15" x14ac:dyDescent="0.25">
      <c r="A735" s="299">
        <v>42</v>
      </c>
      <c r="B735" s="3" t="s">
        <v>586</v>
      </c>
      <c r="C735" s="320">
        <v>20</v>
      </c>
      <c r="D735" s="1" t="s">
        <v>1221</v>
      </c>
      <c r="E735" s="320">
        <v>1</v>
      </c>
      <c r="F735" s="320">
        <v>1164</v>
      </c>
      <c r="G735" s="320">
        <v>8209</v>
      </c>
      <c r="H735" s="320">
        <v>8349</v>
      </c>
      <c r="I735" s="17">
        <f t="shared" si="73"/>
        <v>1164</v>
      </c>
      <c r="J735" s="1">
        <v>30140</v>
      </c>
      <c r="K735" s="1">
        <v>0</v>
      </c>
      <c r="L735" s="97">
        <f t="shared" si="74"/>
        <v>31304</v>
      </c>
      <c r="M735" s="320" t="s">
        <v>1156</v>
      </c>
      <c r="N735" s="320"/>
      <c r="O735" s="1" t="s">
        <v>1219</v>
      </c>
    </row>
    <row r="736" spans="1:15" ht="15" x14ac:dyDescent="0.25">
      <c r="A736" s="299">
        <v>43</v>
      </c>
      <c r="B736" s="3" t="s">
        <v>402</v>
      </c>
      <c r="C736" s="320">
        <v>9</v>
      </c>
      <c r="D736" s="3" t="s">
        <v>1226</v>
      </c>
      <c r="E736" s="320">
        <v>1.5</v>
      </c>
      <c r="F736" s="320">
        <v>630</v>
      </c>
      <c r="G736" s="320">
        <v>8211</v>
      </c>
      <c r="H736" s="320">
        <v>8352</v>
      </c>
      <c r="I736" s="17">
        <f t="shared" si="73"/>
        <v>945</v>
      </c>
      <c r="J736" s="17">
        <v>10125</v>
      </c>
      <c r="K736" s="1">
        <v>0</v>
      </c>
      <c r="L736" s="2">
        <f t="shared" si="74"/>
        <v>11070</v>
      </c>
      <c r="M736" s="3" t="s">
        <v>1156</v>
      </c>
      <c r="N736" s="320"/>
      <c r="O736" s="1" t="s">
        <v>1219</v>
      </c>
    </row>
    <row r="737" spans="1:15" ht="15" x14ac:dyDescent="0.25">
      <c r="A737" s="299">
        <v>44</v>
      </c>
      <c r="B737" s="3" t="s">
        <v>579</v>
      </c>
      <c r="C737" s="320">
        <v>20</v>
      </c>
      <c r="D737" s="3" t="s">
        <v>1227</v>
      </c>
      <c r="E737" s="320">
        <v>1</v>
      </c>
      <c r="F737" s="320">
        <v>1410</v>
      </c>
      <c r="G737" s="320">
        <v>8212</v>
      </c>
      <c r="H737" s="320">
        <v>8353</v>
      </c>
      <c r="I737" s="17">
        <f t="shared" si="73"/>
        <v>1410</v>
      </c>
      <c r="J737" s="17">
        <v>60900</v>
      </c>
      <c r="K737" s="1">
        <v>0</v>
      </c>
      <c r="L737" s="97">
        <f t="shared" si="74"/>
        <v>62310</v>
      </c>
      <c r="M737" s="390" t="s">
        <v>1158</v>
      </c>
      <c r="N737" s="320"/>
      <c r="O737" s="1" t="s">
        <v>1219</v>
      </c>
    </row>
    <row r="738" spans="1:15" ht="15" x14ac:dyDescent="0.25">
      <c r="A738" s="299">
        <v>45</v>
      </c>
      <c r="B738" s="3" t="s">
        <v>1228</v>
      </c>
      <c r="C738" s="320">
        <v>20</v>
      </c>
      <c r="D738" s="3" t="s">
        <v>1227</v>
      </c>
      <c r="E738" s="320">
        <v>4</v>
      </c>
      <c r="F738" s="320">
        <v>1965</v>
      </c>
      <c r="G738" s="320">
        <v>8213</v>
      </c>
      <c r="H738" s="320">
        <v>8354</v>
      </c>
      <c r="I738" s="17">
        <f t="shared" si="73"/>
        <v>7860</v>
      </c>
      <c r="J738" s="17">
        <v>70160</v>
      </c>
      <c r="K738" s="1">
        <v>0</v>
      </c>
      <c r="L738" s="97">
        <f t="shared" si="74"/>
        <v>78020</v>
      </c>
      <c r="M738" s="320" t="s">
        <v>34</v>
      </c>
      <c r="N738" s="320"/>
      <c r="O738" s="1" t="s">
        <v>1219</v>
      </c>
    </row>
    <row r="739" spans="1:15" ht="15" x14ac:dyDescent="0.25">
      <c r="A739" s="299">
        <v>46</v>
      </c>
      <c r="B739" s="3" t="s">
        <v>822</v>
      </c>
      <c r="C739" s="320">
        <v>15</v>
      </c>
      <c r="D739" s="3" t="s">
        <v>1227</v>
      </c>
      <c r="E739" s="320">
        <v>1.75</v>
      </c>
      <c r="F739" s="320">
        <v>1105</v>
      </c>
      <c r="G739" s="320">
        <v>8214</v>
      </c>
      <c r="H739" s="320">
        <v>8355</v>
      </c>
      <c r="I739" s="17">
        <f t="shared" si="73"/>
        <v>1933.75</v>
      </c>
      <c r="J739" s="17">
        <v>29000</v>
      </c>
      <c r="K739" s="1">
        <v>0</v>
      </c>
      <c r="L739" s="97">
        <f t="shared" si="74"/>
        <v>30933.75</v>
      </c>
      <c r="M739" s="3" t="s">
        <v>1156</v>
      </c>
      <c r="N739" s="320"/>
      <c r="O739" s="1" t="s">
        <v>1219</v>
      </c>
    </row>
    <row r="740" spans="1:15" ht="15" x14ac:dyDescent="0.25">
      <c r="A740" s="299">
        <v>47</v>
      </c>
      <c r="B740" s="3" t="s">
        <v>585</v>
      </c>
      <c r="C740" s="320">
        <v>20</v>
      </c>
      <c r="D740" s="3" t="s">
        <v>1227</v>
      </c>
      <c r="E740" s="320">
        <v>3</v>
      </c>
      <c r="F740" s="320">
        <v>1458</v>
      </c>
      <c r="G740" s="320">
        <v>8215</v>
      </c>
      <c r="H740" s="320">
        <v>8356</v>
      </c>
      <c r="I740" s="17">
        <f t="shared" si="73"/>
        <v>4374</v>
      </c>
      <c r="J740" s="17">
        <v>66700</v>
      </c>
      <c r="K740" s="1">
        <v>3000</v>
      </c>
      <c r="L740" s="97">
        <f t="shared" si="74"/>
        <v>74074</v>
      </c>
      <c r="M740" s="320" t="s">
        <v>34</v>
      </c>
      <c r="N740" s="320"/>
      <c r="O740" s="1" t="s">
        <v>1219</v>
      </c>
    </row>
    <row r="741" spans="1:15" ht="15" x14ac:dyDescent="0.25">
      <c r="A741" s="299">
        <v>48</v>
      </c>
      <c r="B741" s="3" t="s">
        <v>583</v>
      </c>
      <c r="C741" s="320">
        <v>25</v>
      </c>
      <c r="D741" s="3" t="s">
        <v>1227</v>
      </c>
      <c r="E741" s="320">
        <v>7.96</v>
      </c>
      <c r="F741" s="320">
        <v>1605</v>
      </c>
      <c r="G741" s="320">
        <v>8216</v>
      </c>
      <c r="H741" s="320">
        <v>8357</v>
      </c>
      <c r="I741" s="17">
        <f t="shared" si="73"/>
        <v>12775.8</v>
      </c>
      <c r="J741" s="17">
        <v>155000</v>
      </c>
      <c r="K741" s="1">
        <v>0</v>
      </c>
      <c r="L741" s="97">
        <f t="shared" si="74"/>
        <v>167775.8</v>
      </c>
      <c r="M741" s="390" t="s">
        <v>1158</v>
      </c>
      <c r="N741" s="320"/>
      <c r="O741" s="1" t="s">
        <v>1219</v>
      </c>
    </row>
    <row r="742" spans="1:15" ht="15" x14ac:dyDescent="0.25">
      <c r="A742" s="299">
        <v>49</v>
      </c>
      <c r="B742" s="3" t="s">
        <v>813</v>
      </c>
      <c r="C742" s="320">
        <v>20</v>
      </c>
      <c r="D742" s="1" t="s">
        <v>1231</v>
      </c>
      <c r="E742" s="320">
        <v>1</v>
      </c>
      <c r="F742" s="320">
        <v>1194</v>
      </c>
      <c r="G742" s="320">
        <v>8230</v>
      </c>
      <c r="H742" s="320">
        <v>8358</v>
      </c>
      <c r="I742" s="17">
        <f t="shared" si="73"/>
        <v>1194</v>
      </c>
      <c r="J742" s="1">
        <f>1507*20</f>
        <v>30140</v>
      </c>
      <c r="K742" s="1">
        <v>0</v>
      </c>
      <c r="L742" s="2">
        <f t="shared" si="74"/>
        <v>31334</v>
      </c>
      <c r="M742" s="15" t="s">
        <v>1156</v>
      </c>
      <c r="N742" s="320"/>
      <c r="O742" s="1" t="s">
        <v>1219</v>
      </c>
    </row>
    <row r="743" spans="1:15" ht="15" x14ac:dyDescent="0.25">
      <c r="A743" s="299">
        <v>50</v>
      </c>
      <c r="B743" s="3" t="s">
        <v>821</v>
      </c>
      <c r="C743" s="320">
        <v>20</v>
      </c>
      <c r="D743" s="1" t="s">
        <v>1232</v>
      </c>
      <c r="E743" s="320">
        <v>2</v>
      </c>
      <c r="F743" s="320">
        <v>1392</v>
      </c>
      <c r="G743" s="320">
        <v>8231</v>
      </c>
      <c r="H743" s="320">
        <v>8359</v>
      </c>
      <c r="I743" s="17">
        <f t="shared" si="73"/>
        <v>2784</v>
      </c>
      <c r="J743" s="1">
        <f>2291*20</f>
        <v>45820</v>
      </c>
      <c r="K743" s="1">
        <v>0</v>
      </c>
      <c r="L743" s="2">
        <f t="shared" si="74"/>
        <v>48604</v>
      </c>
      <c r="M743" s="320" t="s">
        <v>34</v>
      </c>
      <c r="N743" s="320"/>
      <c r="O743" s="487" t="s">
        <v>1211</v>
      </c>
    </row>
    <row r="744" spans="1:15" ht="15" x14ac:dyDescent="0.25">
      <c r="A744" s="299">
        <v>51</v>
      </c>
      <c r="B744" s="3" t="s">
        <v>593</v>
      </c>
      <c r="C744" s="320">
        <v>9</v>
      </c>
      <c r="D744" s="1" t="s">
        <v>1232</v>
      </c>
      <c r="E744" s="320">
        <v>2</v>
      </c>
      <c r="F744" s="320">
        <v>582</v>
      </c>
      <c r="G744" s="320">
        <v>8232</v>
      </c>
      <c r="H744" s="320">
        <v>8360</v>
      </c>
      <c r="I744" s="17">
        <f t="shared" si="73"/>
        <v>1164</v>
      </c>
      <c r="J744" s="1">
        <f>964*9</f>
        <v>8676</v>
      </c>
      <c r="K744" s="1">
        <v>1400</v>
      </c>
      <c r="L744" s="2">
        <f t="shared" si="74"/>
        <v>11240</v>
      </c>
      <c r="M744" s="15" t="s">
        <v>1156</v>
      </c>
      <c r="N744" s="320"/>
      <c r="O744" s="487" t="s">
        <v>1208</v>
      </c>
    </row>
    <row r="745" spans="1:15" ht="15" x14ac:dyDescent="0.25">
      <c r="A745" s="299">
        <v>52</v>
      </c>
      <c r="B745" s="3" t="s">
        <v>833</v>
      </c>
      <c r="C745" s="320">
        <v>20</v>
      </c>
      <c r="D745" s="1" t="s">
        <v>1233</v>
      </c>
      <c r="E745" s="320">
        <v>1.7</v>
      </c>
      <c r="F745" s="320">
        <v>1471</v>
      </c>
      <c r="G745" s="320">
        <v>8233</v>
      </c>
      <c r="H745" s="320">
        <v>8361</v>
      </c>
      <c r="I745" s="17">
        <f t="shared" si="73"/>
        <v>2500.6999999999998</v>
      </c>
      <c r="J745" s="1">
        <f>2891*20</f>
        <v>57820</v>
      </c>
      <c r="K745" s="1">
        <v>0</v>
      </c>
      <c r="L745" s="2">
        <f t="shared" si="74"/>
        <v>60320.7</v>
      </c>
      <c r="M745" s="320" t="s">
        <v>34</v>
      </c>
      <c r="N745" s="320"/>
      <c r="O745" s="487" t="s">
        <v>1208</v>
      </c>
    </row>
    <row r="746" spans="1:15" ht="15" x14ac:dyDescent="0.25">
      <c r="A746" s="299">
        <v>53</v>
      </c>
      <c r="B746" s="3" t="s">
        <v>586</v>
      </c>
      <c r="C746" s="320">
        <v>20</v>
      </c>
      <c r="D746" s="1" t="s">
        <v>1233</v>
      </c>
      <c r="E746" s="320">
        <v>1</v>
      </c>
      <c r="F746" s="320">
        <v>1648</v>
      </c>
      <c r="G746" s="320">
        <v>8234</v>
      </c>
      <c r="H746" s="320">
        <v>8370</v>
      </c>
      <c r="I746" s="17">
        <f t="shared" si="73"/>
        <v>1648</v>
      </c>
      <c r="J746" s="1">
        <f>1507*20</f>
        <v>30140</v>
      </c>
      <c r="K746" s="1">
        <v>0</v>
      </c>
      <c r="L746" s="2">
        <f t="shared" si="74"/>
        <v>31788</v>
      </c>
      <c r="M746" s="320" t="s">
        <v>34</v>
      </c>
      <c r="N746" s="320"/>
      <c r="O746" s="299" t="s">
        <v>1219</v>
      </c>
    </row>
    <row r="747" spans="1:15" ht="15" x14ac:dyDescent="0.25">
      <c r="A747" s="299">
        <v>54</v>
      </c>
      <c r="B747" s="3" t="s">
        <v>582</v>
      </c>
      <c r="C747" s="320">
        <v>20</v>
      </c>
      <c r="D747" s="1" t="s">
        <v>1233</v>
      </c>
      <c r="E747" s="320">
        <v>0</v>
      </c>
      <c r="F747" s="320">
        <v>1516</v>
      </c>
      <c r="G747" s="320">
        <v>8235</v>
      </c>
      <c r="H747" s="320">
        <v>8362</v>
      </c>
      <c r="I747" s="17">
        <f t="shared" si="73"/>
        <v>0</v>
      </c>
      <c r="J747" s="1">
        <f>2328*20</f>
        <v>46560</v>
      </c>
      <c r="K747" s="1">
        <v>0</v>
      </c>
      <c r="L747" s="2">
        <f t="shared" si="74"/>
        <v>46560</v>
      </c>
      <c r="M747" s="320" t="s">
        <v>34</v>
      </c>
      <c r="N747" s="320"/>
      <c r="O747" s="299" t="s">
        <v>1219</v>
      </c>
    </row>
    <row r="748" spans="1:15" s="391" customFormat="1" ht="15" x14ac:dyDescent="0.25">
      <c r="A748" s="299">
        <v>55</v>
      </c>
      <c r="B748" s="3" t="s">
        <v>579</v>
      </c>
      <c r="C748" s="320">
        <v>20</v>
      </c>
      <c r="D748" s="1" t="s">
        <v>1233</v>
      </c>
      <c r="E748" s="320">
        <v>1</v>
      </c>
      <c r="F748" s="320">
        <v>1534</v>
      </c>
      <c r="G748" s="320">
        <v>8236</v>
      </c>
      <c r="H748" s="320">
        <v>8363</v>
      </c>
      <c r="I748" s="17">
        <f t="shared" si="73"/>
        <v>1534</v>
      </c>
      <c r="J748" s="1">
        <f>3025*20</f>
        <v>60500</v>
      </c>
      <c r="K748" s="1">
        <v>0</v>
      </c>
      <c r="L748" s="2">
        <f t="shared" si="74"/>
        <v>62034</v>
      </c>
      <c r="M748" s="320" t="s">
        <v>34</v>
      </c>
      <c r="N748" s="320"/>
      <c r="O748" s="299" t="s">
        <v>1237</v>
      </c>
    </row>
    <row r="749" spans="1:15" s="391" customFormat="1" ht="15" x14ac:dyDescent="0.25">
      <c r="A749" s="299">
        <v>56</v>
      </c>
      <c r="B749" s="3" t="s">
        <v>588</v>
      </c>
      <c r="C749" s="320">
        <v>20</v>
      </c>
      <c r="D749" s="1" t="s">
        <v>1233</v>
      </c>
      <c r="E749" s="320">
        <v>3</v>
      </c>
      <c r="F749" s="320">
        <v>1475</v>
      </c>
      <c r="G749" s="320">
        <v>8237</v>
      </c>
      <c r="H749" s="320">
        <v>8364</v>
      </c>
      <c r="I749" s="17">
        <f t="shared" si="73"/>
        <v>4425</v>
      </c>
      <c r="J749" s="1">
        <f>2781*20</f>
        <v>55620</v>
      </c>
      <c r="K749" s="1">
        <v>0</v>
      </c>
      <c r="L749" s="2">
        <f t="shared" si="74"/>
        <v>60045</v>
      </c>
      <c r="M749" s="15" t="s">
        <v>1156</v>
      </c>
      <c r="N749" s="320"/>
      <c r="O749" s="1" t="s">
        <v>1211</v>
      </c>
    </row>
    <row r="750" spans="1:15" s="391" customFormat="1" ht="15" x14ac:dyDescent="0.25">
      <c r="A750" s="299">
        <v>57</v>
      </c>
      <c r="B750" s="3" t="s">
        <v>584</v>
      </c>
      <c r="C750" s="320">
        <v>20</v>
      </c>
      <c r="D750" s="1" t="s">
        <v>1233</v>
      </c>
      <c r="E750" s="320">
        <v>2</v>
      </c>
      <c r="F750" s="320">
        <v>1276</v>
      </c>
      <c r="G750" s="320">
        <v>8238</v>
      </c>
      <c r="H750" s="320">
        <v>8365</v>
      </c>
      <c r="I750" s="17">
        <f t="shared" si="73"/>
        <v>2552</v>
      </c>
      <c r="J750" s="1">
        <f>1026*20</f>
        <v>20520</v>
      </c>
      <c r="K750" s="1">
        <v>0</v>
      </c>
      <c r="L750" s="2">
        <f t="shared" si="74"/>
        <v>23072</v>
      </c>
      <c r="M750" s="390" t="s">
        <v>1158</v>
      </c>
      <c r="N750" s="320"/>
      <c r="O750" s="1" t="s">
        <v>1211</v>
      </c>
    </row>
    <row r="751" spans="1:15" s="391" customFormat="1" ht="15" x14ac:dyDescent="0.25">
      <c r="A751" s="299">
        <v>58</v>
      </c>
      <c r="B751" s="3" t="s">
        <v>589</v>
      </c>
      <c r="C751" s="320">
        <v>9</v>
      </c>
      <c r="D751" s="1" t="s">
        <v>1234</v>
      </c>
      <c r="E751" s="320">
        <v>0</v>
      </c>
      <c r="F751" s="320">
        <v>623</v>
      </c>
      <c r="G751" s="320">
        <v>8239</v>
      </c>
      <c r="H751" s="320">
        <v>8371</v>
      </c>
      <c r="I751" s="17">
        <f t="shared" si="73"/>
        <v>0</v>
      </c>
      <c r="J751" s="1">
        <v>9027</v>
      </c>
      <c r="K751" s="1">
        <v>0</v>
      </c>
      <c r="L751" s="2">
        <f t="shared" si="74"/>
        <v>9027</v>
      </c>
      <c r="M751" s="15" t="s">
        <v>1156</v>
      </c>
      <c r="N751" s="320"/>
      <c r="O751" s="299" t="s">
        <v>1219</v>
      </c>
    </row>
    <row r="752" spans="1:15" s="391" customFormat="1" ht="15" x14ac:dyDescent="0.25">
      <c r="A752" s="299">
        <v>59</v>
      </c>
      <c r="B752" s="3" t="s">
        <v>581</v>
      </c>
      <c r="C752" s="320">
        <v>20</v>
      </c>
      <c r="D752" s="1" t="s">
        <v>1234</v>
      </c>
      <c r="E752" s="320">
        <v>1.5</v>
      </c>
      <c r="F752" s="320">
        <v>1521</v>
      </c>
      <c r="G752" s="320">
        <v>8240</v>
      </c>
      <c r="H752" s="320">
        <v>8372</v>
      </c>
      <c r="I752" s="17">
        <f t="shared" si="73"/>
        <v>2281.5</v>
      </c>
      <c r="J752" s="1">
        <v>94000</v>
      </c>
      <c r="K752" s="1">
        <v>0</v>
      </c>
      <c r="L752" s="2">
        <f t="shared" si="74"/>
        <v>96281.5</v>
      </c>
      <c r="M752" s="15" t="s">
        <v>933</v>
      </c>
      <c r="N752" s="320"/>
      <c r="O752" s="299" t="s">
        <v>1219</v>
      </c>
    </row>
    <row r="753" spans="1:15" s="391" customFormat="1" ht="15" x14ac:dyDescent="0.25">
      <c r="A753" s="299">
        <v>60</v>
      </c>
      <c r="B753" s="3" t="s">
        <v>821</v>
      </c>
      <c r="C753" s="320">
        <v>15</v>
      </c>
      <c r="D753" s="1" t="s">
        <v>1234</v>
      </c>
      <c r="E753" s="320">
        <v>2</v>
      </c>
      <c r="F753" s="320">
        <v>1084</v>
      </c>
      <c r="G753" s="320">
        <v>8241</v>
      </c>
      <c r="H753" s="320">
        <v>8373</v>
      </c>
      <c r="I753" s="17">
        <f t="shared" si="73"/>
        <v>2168</v>
      </c>
      <c r="J753" s="1">
        <v>42000</v>
      </c>
      <c r="K753" s="1">
        <v>0</v>
      </c>
      <c r="L753" s="2">
        <f t="shared" si="74"/>
        <v>44168</v>
      </c>
      <c r="M753" s="15" t="s">
        <v>1156</v>
      </c>
      <c r="N753" s="320"/>
      <c r="O753" s="299" t="s">
        <v>1219</v>
      </c>
    </row>
    <row r="754" spans="1:15" s="391" customFormat="1" ht="15" x14ac:dyDescent="0.25">
      <c r="A754" s="299">
        <v>61</v>
      </c>
      <c r="B754" s="3" t="s">
        <v>582</v>
      </c>
      <c r="C754" s="320">
        <v>20</v>
      </c>
      <c r="D754" s="1" t="s">
        <v>1234</v>
      </c>
      <c r="E754" s="320">
        <v>0</v>
      </c>
      <c r="F754" s="320">
        <v>1393</v>
      </c>
      <c r="G754" s="320">
        <v>8242</v>
      </c>
      <c r="H754" s="320">
        <v>8374</v>
      </c>
      <c r="I754" s="1">
        <f t="shared" si="73"/>
        <v>0</v>
      </c>
      <c r="J754" s="1">
        <f>2433*20</f>
        <v>48660</v>
      </c>
      <c r="K754" s="1">
        <v>0</v>
      </c>
      <c r="L754" s="2">
        <f t="shared" si="74"/>
        <v>48660</v>
      </c>
      <c r="M754" s="3" t="s">
        <v>1156</v>
      </c>
      <c r="N754" s="320"/>
      <c r="O754" s="299" t="s">
        <v>1219</v>
      </c>
    </row>
    <row r="755" spans="1:15" s="391" customFormat="1" ht="15" x14ac:dyDescent="0.25">
      <c r="A755" s="487">
        <v>62</v>
      </c>
      <c r="B755" s="488" t="s">
        <v>1235</v>
      </c>
      <c r="C755" s="320">
        <v>20</v>
      </c>
      <c r="D755" s="1" t="s">
        <v>1236</v>
      </c>
      <c r="E755" s="320">
        <v>2</v>
      </c>
      <c r="F755" s="320">
        <v>1276</v>
      </c>
      <c r="G755" s="320">
        <v>8250</v>
      </c>
      <c r="H755" s="320">
        <v>8380</v>
      </c>
      <c r="I755" s="1">
        <f t="shared" si="73"/>
        <v>2552</v>
      </c>
      <c r="J755" s="1">
        <f>1019*20</f>
        <v>20380</v>
      </c>
      <c r="K755" s="1">
        <v>0</v>
      </c>
      <c r="L755" s="2">
        <f t="shared" si="74"/>
        <v>22932</v>
      </c>
      <c r="M755" s="3" t="s">
        <v>1156</v>
      </c>
      <c r="N755" s="320"/>
      <c r="O755" s="1" t="s">
        <v>1217</v>
      </c>
    </row>
    <row r="756" spans="1:15" s="391" customFormat="1" ht="15" x14ac:dyDescent="0.25">
      <c r="A756" s="299">
        <v>63</v>
      </c>
      <c r="B756" s="15" t="s">
        <v>592</v>
      </c>
      <c r="C756" s="320">
        <v>20</v>
      </c>
      <c r="D756" s="1" t="s">
        <v>1236</v>
      </c>
      <c r="E756" s="320">
        <v>1</v>
      </c>
      <c r="F756" s="489">
        <v>1256</v>
      </c>
      <c r="G756" s="320">
        <v>8251</v>
      </c>
      <c r="H756" s="320">
        <v>8381</v>
      </c>
      <c r="I756" s="1">
        <f t="shared" si="73"/>
        <v>1256</v>
      </c>
      <c r="J756" s="1">
        <f>1786*20</f>
        <v>35720</v>
      </c>
      <c r="K756" s="1">
        <v>0</v>
      </c>
      <c r="L756" s="2">
        <f t="shared" si="74"/>
        <v>36976</v>
      </c>
      <c r="M756" s="320" t="s">
        <v>34</v>
      </c>
      <c r="N756" s="320"/>
      <c r="O756" s="299" t="s">
        <v>1208</v>
      </c>
    </row>
    <row r="757" spans="1:15" s="391" customFormat="1" ht="15" x14ac:dyDescent="0.25">
      <c r="A757" s="491">
        <v>64</v>
      </c>
      <c r="B757" s="283" t="s">
        <v>593</v>
      </c>
      <c r="C757" s="476">
        <v>15</v>
      </c>
      <c r="D757" s="283" t="s">
        <v>1238</v>
      </c>
      <c r="E757" s="320">
        <v>2</v>
      </c>
      <c r="F757" s="490">
        <v>974</v>
      </c>
      <c r="G757" s="320">
        <v>8252</v>
      </c>
      <c r="H757" s="476">
        <v>8382</v>
      </c>
      <c r="I757" s="1">
        <f t="shared" si="73"/>
        <v>1948</v>
      </c>
      <c r="J757" s="17">
        <v>11775</v>
      </c>
      <c r="K757" s="17">
        <v>2600</v>
      </c>
      <c r="L757" s="2">
        <f t="shared" si="74"/>
        <v>16323</v>
      </c>
      <c r="M757" s="283" t="s">
        <v>1156</v>
      </c>
      <c r="N757" s="476"/>
      <c r="O757" s="23" t="s">
        <v>1219</v>
      </c>
    </row>
    <row r="758" spans="1:15" s="391" customFormat="1" ht="15" x14ac:dyDescent="0.25">
      <c r="A758" s="161">
        <v>65</v>
      </c>
      <c r="B758" s="283" t="s">
        <v>589</v>
      </c>
      <c r="C758" s="476">
        <v>9</v>
      </c>
      <c r="D758" s="283" t="s">
        <v>1238</v>
      </c>
      <c r="E758" s="320">
        <v>0</v>
      </c>
      <c r="F758" s="490">
        <v>566</v>
      </c>
      <c r="G758" s="320">
        <v>8253</v>
      </c>
      <c r="H758" s="476">
        <v>8383</v>
      </c>
      <c r="I758" s="1">
        <f t="shared" si="73"/>
        <v>0</v>
      </c>
      <c r="J758" s="17">
        <v>9027</v>
      </c>
      <c r="K758" s="17">
        <v>0</v>
      </c>
      <c r="L758" s="2">
        <f t="shared" si="74"/>
        <v>9027</v>
      </c>
      <c r="M758" s="283" t="s">
        <v>1156</v>
      </c>
      <c r="N758" s="476"/>
      <c r="O758" s="23" t="s">
        <v>1219</v>
      </c>
    </row>
    <row r="759" spans="1:15" s="391" customFormat="1" ht="15" x14ac:dyDescent="0.25">
      <c r="A759" s="491">
        <v>66</v>
      </c>
      <c r="B759" s="283" t="s">
        <v>836</v>
      </c>
      <c r="C759" s="476">
        <v>15</v>
      </c>
      <c r="D759" s="283" t="s">
        <v>1238</v>
      </c>
      <c r="E759" s="320">
        <v>1.5</v>
      </c>
      <c r="F759" s="490">
        <v>989</v>
      </c>
      <c r="G759" s="320">
        <v>8254</v>
      </c>
      <c r="H759" s="476">
        <v>8384</v>
      </c>
      <c r="I759" s="1">
        <f t="shared" ref="I759:I765" si="75">E759*F759</f>
        <v>1483.5</v>
      </c>
      <c r="J759" s="17">
        <v>12150</v>
      </c>
      <c r="K759" s="17">
        <v>0</v>
      </c>
      <c r="L759" s="2">
        <f t="shared" si="74"/>
        <v>13633.5</v>
      </c>
      <c r="M759" s="283" t="s">
        <v>1156</v>
      </c>
      <c r="N759" s="476"/>
      <c r="O759" s="23" t="s">
        <v>1219</v>
      </c>
    </row>
    <row r="760" spans="1:15" s="391" customFormat="1" ht="15" x14ac:dyDescent="0.25">
      <c r="A760" s="161">
        <v>67</v>
      </c>
      <c r="B760" s="283" t="s">
        <v>587</v>
      </c>
      <c r="C760" s="476">
        <v>20</v>
      </c>
      <c r="D760" s="283" t="s">
        <v>1238</v>
      </c>
      <c r="E760" s="320">
        <v>2</v>
      </c>
      <c r="F760" s="490">
        <v>1260</v>
      </c>
      <c r="G760" s="320">
        <v>8255</v>
      </c>
      <c r="H760" s="476">
        <v>8385</v>
      </c>
      <c r="I760" s="1">
        <f t="shared" si="75"/>
        <v>2520</v>
      </c>
      <c r="J760" s="17">
        <v>20380</v>
      </c>
      <c r="K760" s="17">
        <v>0</v>
      </c>
      <c r="L760" s="2">
        <f t="shared" ref="L760:L765" si="76">I760+J760+K760</f>
        <v>22900</v>
      </c>
      <c r="M760" s="283" t="s">
        <v>1156</v>
      </c>
      <c r="N760" s="476"/>
      <c r="O760" s="23" t="s">
        <v>1219</v>
      </c>
    </row>
    <row r="761" spans="1:15" s="391" customFormat="1" ht="15" x14ac:dyDescent="0.25">
      <c r="A761" s="491">
        <v>68</v>
      </c>
      <c r="B761" s="283" t="s">
        <v>584</v>
      </c>
      <c r="C761" s="476">
        <v>20</v>
      </c>
      <c r="D761" s="283" t="s">
        <v>1238</v>
      </c>
      <c r="E761" s="320">
        <v>2</v>
      </c>
      <c r="F761" s="490">
        <v>1322</v>
      </c>
      <c r="G761" s="320">
        <v>8256</v>
      </c>
      <c r="H761" s="476">
        <v>8386</v>
      </c>
      <c r="I761" s="1">
        <f t="shared" si="75"/>
        <v>2644</v>
      </c>
      <c r="J761" s="17">
        <v>20520</v>
      </c>
      <c r="K761" s="17">
        <v>0</v>
      </c>
      <c r="L761" s="2">
        <f t="shared" si="76"/>
        <v>23164</v>
      </c>
      <c r="M761" s="390" t="s">
        <v>1158</v>
      </c>
      <c r="N761" s="476"/>
      <c r="O761" s="23" t="s">
        <v>1211</v>
      </c>
    </row>
    <row r="762" spans="1:15" s="403" customFormat="1" ht="15" x14ac:dyDescent="0.25">
      <c r="A762" s="161">
        <v>69</v>
      </c>
      <c r="B762" s="416" t="s">
        <v>586</v>
      </c>
      <c r="C762" s="476">
        <v>20</v>
      </c>
      <c r="D762" s="29" t="s">
        <v>1239</v>
      </c>
      <c r="E762" s="338">
        <v>1</v>
      </c>
      <c r="F762" s="476">
        <v>1135</v>
      </c>
      <c r="G762" s="338">
        <v>8244</v>
      </c>
      <c r="H762" s="419">
        <v>8387</v>
      </c>
      <c r="I762" s="1">
        <f t="shared" si="75"/>
        <v>1135</v>
      </c>
      <c r="J762" s="299">
        <f>1507*20</f>
        <v>30140</v>
      </c>
      <c r="K762" s="17">
        <v>0</v>
      </c>
      <c r="L762" s="2">
        <f t="shared" si="76"/>
        <v>31275</v>
      </c>
      <c r="M762" s="492" t="s">
        <v>1156</v>
      </c>
      <c r="N762" s="419"/>
      <c r="O762" s="299" t="s">
        <v>1219</v>
      </c>
    </row>
    <row r="763" spans="1:15" s="391" customFormat="1" ht="15" x14ac:dyDescent="0.25">
      <c r="A763" s="491">
        <v>70</v>
      </c>
      <c r="B763" s="283" t="s">
        <v>586</v>
      </c>
      <c r="C763" s="476">
        <v>20</v>
      </c>
      <c r="D763" s="29" t="s">
        <v>1239</v>
      </c>
      <c r="E763" s="320">
        <v>1</v>
      </c>
      <c r="F763" s="476">
        <v>1168</v>
      </c>
      <c r="G763" s="320">
        <v>8245</v>
      </c>
      <c r="H763" s="476">
        <v>8388</v>
      </c>
      <c r="I763" s="1">
        <f t="shared" si="75"/>
        <v>1168</v>
      </c>
      <c r="J763" s="299">
        <f>1507*20</f>
        <v>30140</v>
      </c>
      <c r="K763" s="17">
        <v>0</v>
      </c>
      <c r="L763" s="2">
        <f t="shared" si="76"/>
        <v>31308</v>
      </c>
      <c r="M763" s="492" t="s">
        <v>1156</v>
      </c>
      <c r="N763" s="476"/>
      <c r="O763" s="299" t="s">
        <v>1219</v>
      </c>
    </row>
    <row r="764" spans="1:15" s="391" customFormat="1" ht="15" x14ac:dyDescent="0.25">
      <c r="A764" s="161">
        <v>71</v>
      </c>
      <c r="B764" s="283" t="s">
        <v>822</v>
      </c>
      <c r="C764" s="476">
        <v>15</v>
      </c>
      <c r="D764" s="29" t="s">
        <v>1239</v>
      </c>
      <c r="E764" s="320">
        <v>1.75</v>
      </c>
      <c r="F764" s="476">
        <v>1075</v>
      </c>
      <c r="G764" s="320">
        <v>8257</v>
      </c>
      <c r="H764" s="476">
        <v>8389</v>
      </c>
      <c r="I764" s="1">
        <f t="shared" si="75"/>
        <v>1881.25</v>
      </c>
      <c r="J764" s="1">
        <v>29000</v>
      </c>
      <c r="K764" s="17">
        <v>0</v>
      </c>
      <c r="L764" s="2">
        <f t="shared" si="76"/>
        <v>30881.25</v>
      </c>
      <c r="M764" s="492" t="s">
        <v>1156</v>
      </c>
      <c r="N764" s="476"/>
      <c r="O764" s="299" t="s">
        <v>1219</v>
      </c>
    </row>
    <row r="765" spans="1:15" s="391" customFormat="1" ht="15" x14ac:dyDescent="0.25">
      <c r="A765" s="161">
        <v>72</v>
      </c>
      <c r="B765" s="438" t="s">
        <v>588</v>
      </c>
      <c r="C765" s="493">
        <v>20</v>
      </c>
      <c r="D765" s="494" t="s">
        <v>1239</v>
      </c>
      <c r="E765" s="476">
        <v>3</v>
      </c>
      <c r="F765" s="493">
        <v>1467</v>
      </c>
      <c r="G765" s="435">
        <v>8246</v>
      </c>
      <c r="H765" s="476">
        <v>8390</v>
      </c>
      <c r="I765" s="1">
        <f t="shared" si="75"/>
        <v>4401</v>
      </c>
      <c r="J765" s="1">
        <v>55620</v>
      </c>
      <c r="K765" s="17">
        <v>0</v>
      </c>
      <c r="L765" s="2">
        <f t="shared" si="76"/>
        <v>60021</v>
      </c>
      <c r="M765" s="493" t="s">
        <v>34</v>
      </c>
      <c r="N765" s="493"/>
      <c r="O765" s="299" t="s">
        <v>1219</v>
      </c>
    </row>
    <row r="766" spans="1:15" s="391" customFormat="1" ht="15" x14ac:dyDescent="0.25">
      <c r="B766" s="495"/>
      <c r="C766" s="286">
        <f>SUM(C694:C765)</f>
        <v>1340</v>
      </c>
      <c r="D766" s="31"/>
      <c r="E766" s="286"/>
      <c r="F766" s="286"/>
      <c r="H766" s="286"/>
      <c r="J766" s="496" t="s">
        <v>1242</v>
      </c>
      <c r="K766" s="496"/>
      <c r="L766" s="497">
        <f>SUM(L694:L765)</f>
        <v>3799210.56</v>
      </c>
    </row>
    <row r="767" spans="1:15" s="391" customFormat="1" x14ac:dyDescent="0.25">
      <c r="B767" s="286"/>
      <c r="C767" s="286"/>
      <c r="D767" s="31"/>
      <c r="E767" s="286"/>
      <c r="F767" s="286"/>
      <c r="H767" s="286"/>
      <c r="J767" s="498" t="s">
        <v>1240</v>
      </c>
      <c r="K767" s="499">
        <v>4.4999999999999998E-2</v>
      </c>
      <c r="L767" s="497">
        <f>L766*4.5%</f>
        <v>170964.47519999999</v>
      </c>
    </row>
    <row r="768" spans="1:15" x14ac:dyDescent="0.25">
      <c r="J768" s="498" t="s">
        <v>1241</v>
      </c>
      <c r="K768" s="500"/>
      <c r="L768" s="500">
        <f>SUM(L766:L767)</f>
        <v>3970175.0351999998</v>
      </c>
      <c r="M768" s="34">
        <f>L768/C766</f>
        <v>2962.8171904477613</v>
      </c>
    </row>
    <row r="769" spans="1:15" x14ac:dyDescent="0.25">
      <c r="A769" s="391"/>
      <c r="B769" s="501">
        <v>42705</v>
      </c>
      <c r="C769" s="286"/>
      <c r="D769" s="31"/>
      <c r="E769" s="286"/>
      <c r="F769" s="286"/>
      <c r="G769" s="286"/>
      <c r="H769" s="286"/>
      <c r="I769" s="391"/>
      <c r="J769" s="241"/>
      <c r="K769" s="391"/>
      <c r="L769" s="391"/>
      <c r="M769" s="391"/>
      <c r="N769" s="391"/>
      <c r="O769" s="391"/>
    </row>
    <row r="770" spans="1:15" ht="102.75" x14ac:dyDescent="0.25">
      <c r="A770" s="329" t="s">
        <v>798</v>
      </c>
      <c r="B770" s="329" t="s">
        <v>0</v>
      </c>
      <c r="C770" s="329" t="s">
        <v>1020</v>
      </c>
      <c r="D770" s="329" t="s">
        <v>341</v>
      </c>
      <c r="E770" s="329" t="s">
        <v>345</v>
      </c>
      <c r="F770" s="329" t="s">
        <v>342</v>
      </c>
      <c r="G770" s="329" t="s">
        <v>348</v>
      </c>
      <c r="H770" s="505" t="s">
        <v>343</v>
      </c>
      <c r="I770" s="329" t="s">
        <v>272</v>
      </c>
      <c r="J770" s="335" t="s">
        <v>1244</v>
      </c>
      <c r="K770" s="329" t="s">
        <v>1202</v>
      </c>
      <c r="L770" s="329" t="s">
        <v>599</v>
      </c>
      <c r="M770" s="329" t="s">
        <v>941</v>
      </c>
      <c r="N770" s="329" t="s">
        <v>2437</v>
      </c>
      <c r="O770" s="329" t="s">
        <v>1205</v>
      </c>
    </row>
    <row r="771" spans="1:15" ht="15" x14ac:dyDescent="0.25">
      <c r="A771" s="15">
        <v>1</v>
      </c>
      <c r="B771" s="219" t="s">
        <v>583</v>
      </c>
      <c r="C771" s="219">
        <v>20</v>
      </c>
      <c r="D771" s="15" t="s">
        <v>1243</v>
      </c>
      <c r="E771" s="15">
        <v>7.96</v>
      </c>
      <c r="F771" s="219">
        <v>1294</v>
      </c>
      <c r="G771" s="15">
        <v>8258</v>
      </c>
      <c r="H771" s="219">
        <v>8391</v>
      </c>
      <c r="I771" s="15">
        <f>E771*F771</f>
        <v>10300.24</v>
      </c>
      <c r="J771" s="15">
        <f>6095*20</f>
        <v>121900</v>
      </c>
      <c r="K771" s="15">
        <v>0</v>
      </c>
      <c r="L771" s="15">
        <f>I771+J771+K771</f>
        <v>132200.24</v>
      </c>
      <c r="M771" s="219" t="s">
        <v>34</v>
      </c>
      <c r="N771" s="219" t="s">
        <v>1943</v>
      </c>
      <c r="O771" s="15" t="s">
        <v>1208</v>
      </c>
    </row>
    <row r="772" spans="1:15" ht="15" x14ac:dyDescent="0.25">
      <c r="A772" s="15">
        <v>2</v>
      </c>
      <c r="B772" s="15" t="s">
        <v>7</v>
      </c>
      <c r="C772" s="219">
        <v>20</v>
      </c>
      <c r="D772" s="15" t="s">
        <v>1243</v>
      </c>
      <c r="E772" s="15">
        <v>1.5</v>
      </c>
      <c r="F772" s="15">
        <v>1487</v>
      </c>
      <c r="G772" s="15">
        <v>8259</v>
      </c>
      <c r="H772" s="219">
        <v>8392</v>
      </c>
      <c r="I772" s="15">
        <f>E772*F772</f>
        <v>2230.5</v>
      </c>
      <c r="J772" s="15">
        <v>92000</v>
      </c>
      <c r="K772" s="15">
        <v>0</v>
      </c>
      <c r="L772" s="15">
        <f>I772+J772+K772</f>
        <v>94230.5</v>
      </c>
      <c r="M772" s="15" t="s">
        <v>1199</v>
      </c>
      <c r="N772" s="15" t="s">
        <v>1944</v>
      </c>
      <c r="O772" s="15" t="s">
        <v>1219</v>
      </c>
    </row>
    <row r="773" spans="1:15" ht="15" x14ac:dyDescent="0.25">
      <c r="A773" s="15">
        <v>3</v>
      </c>
      <c r="B773" s="15" t="s">
        <v>585</v>
      </c>
      <c r="C773" s="219">
        <v>20</v>
      </c>
      <c r="D773" s="15" t="s">
        <v>1245</v>
      </c>
      <c r="E773" s="15">
        <v>3</v>
      </c>
      <c r="F773" s="15">
        <v>1606</v>
      </c>
      <c r="G773" s="15">
        <v>8270</v>
      </c>
      <c r="H773" s="219">
        <v>8401</v>
      </c>
      <c r="I773" s="15">
        <f t="shared" ref="I773:I859" si="77">E773*F773</f>
        <v>4818</v>
      </c>
      <c r="J773" s="15">
        <v>66700</v>
      </c>
      <c r="K773" s="15">
        <v>3000</v>
      </c>
      <c r="L773" s="15">
        <f t="shared" ref="L773:L840" si="78">I773+J773+K773</f>
        <v>74518</v>
      </c>
      <c r="M773" s="219" t="s">
        <v>34</v>
      </c>
      <c r="N773" s="15" t="s">
        <v>1945</v>
      </c>
      <c r="O773" s="15" t="s">
        <v>1219</v>
      </c>
    </row>
    <row r="774" spans="1:15" ht="15" x14ac:dyDescent="0.25">
      <c r="A774" s="15">
        <v>4</v>
      </c>
      <c r="B774" s="513" t="s">
        <v>586</v>
      </c>
      <c r="C774" s="514">
        <v>20</v>
      </c>
      <c r="D774" s="513" t="s">
        <v>1245</v>
      </c>
      <c r="E774" s="513">
        <v>1</v>
      </c>
      <c r="F774" s="513">
        <v>1407</v>
      </c>
      <c r="G774" s="513">
        <v>8271</v>
      </c>
      <c r="H774" s="514">
        <v>8402</v>
      </c>
      <c r="I774" s="513">
        <f t="shared" si="77"/>
        <v>1407</v>
      </c>
      <c r="J774" s="513">
        <v>30140</v>
      </c>
      <c r="K774" s="513">
        <v>0</v>
      </c>
      <c r="L774" s="513">
        <f t="shared" si="78"/>
        <v>31547</v>
      </c>
      <c r="M774" s="514" t="s">
        <v>34</v>
      </c>
      <c r="N774" s="513" t="s">
        <v>1946</v>
      </c>
      <c r="O774" s="513" t="s">
        <v>1219</v>
      </c>
    </row>
    <row r="775" spans="1:15" ht="15" x14ac:dyDescent="0.25">
      <c r="A775" s="15">
        <v>5</v>
      </c>
      <c r="B775" s="15" t="s">
        <v>584</v>
      </c>
      <c r="C775" s="219">
        <v>20</v>
      </c>
      <c r="D775" s="15" t="s">
        <v>1245</v>
      </c>
      <c r="E775" s="15">
        <v>2</v>
      </c>
      <c r="F775" s="15">
        <v>1295</v>
      </c>
      <c r="G775" s="15">
        <v>8272</v>
      </c>
      <c r="H775" s="219">
        <v>8403</v>
      </c>
      <c r="I775" s="15">
        <f t="shared" si="77"/>
        <v>2590</v>
      </c>
      <c r="J775" s="15">
        <v>18720</v>
      </c>
      <c r="K775" s="15">
        <v>0</v>
      </c>
      <c r="L775" s="15">
        <f t="shared" si="78"/>
        <v>21310</v>
      </c>
      <c r="M775" s="15" t="s">
        <v>1156</v>
      </c>
      <c r="N775" s="15" t="s">
        <v>1947</v>
      </c>
      <c r="O775" s="15" t="s">
        <v>1219</v>
      </c>
    </row>
    <row r="776" spans="1:15" s="391" customFormat="1" ht="15" x14ac:dyDescent="0.25">
      <c r="A776" s="15">
        <v>6</v>
      </c>
      <c r="B776" s="219" t="s">
        <v>587</v>
      </c>
      <c r="C776" s="219">
        <v>20</v>
      </c>
      <c r="D776" s="219" t="s">
        <v>1246</v>
      </c>
      <c r="E776" s="15">
        <v>2</v>
      </c>
      <c r="F776" s="219">
        <v>1309</v>
      </c>
      <c r="G776" s="15">
        <v>8273</v>
      </c>
      <c r="H776" s="219">
        <v>8404</v>
      </c>
      <c r="I776" s="15">
        <f t="shared" si="77"/>
        <v>2618</v>
      </c>
      <c r="J776" s="15">
        <v>22580</v>
      </c>
      <c r="K776" s="15">
        <v>0</v>
      </c>
      <c r="L776" s="15">
        <f t="shared" si="78"/>
        <v>25198</v>
      </c>
      <c r="M776" s="219" t="s">
        <v>1247</v>
      </c>
      <c r="N776" s="219" t="s">
        <v>1948</v>
      </c>
      <c r="O776" s="15" t="s">
        <v>1219</v>
      </c>
    </row>
    <row r="777" spans="1:15" s="391" customFormat="1" ht="15" x14ac:dyDescent="0.25">
      <c r="A777" s="15">
        <v>7</v>
      </c>
      <c r="B777" s="219" t="s">
        <v>1248</v>
      </c>
      <c r="C777" s="219">
        <v>20</v>
      </c>
      <c r="D777" s="219" t="s">
        <v>1246</v>
      </c>
      <c r="E777" s="15">
        <v>4</v>
      </c>
      <c r="F777" s="219">
        <v>1699</v>
      </c>
      <c r="G777" s="15">
        <v>8274</v>
      </c>
      <c r="H777" s="219">
        <v>8405</v>
      </c>
      <c r="I777" s="15">
        <f t="shared" si="77"/>
        <v>6796</v>
      </c>
      <c r="J777" s="15">
        <v>70180</v>
      </c>
      <c r="K777" s="15">
        <v>0</v>
      </c>
      <c r="L777" s="15">
        <f t="shared" si="78"/>
        <v>76976</v>
      </c>
      <c r="M777" s="15" t="s">
        <v>1156</v>
      </c>
      <c r="N777" s="219" t="s">
        <v>1949</v>
      </c>
      <c r="O777" s="15" t="s">
        <v>1219</v>
      </c>
    </row>
    <row r="778" spans="1:15" s="391" customFormat="1" ht="15" x14ac:dyDescent="0.25">
      <c r="A778" s="15">
        <v>8</v>
      </c>
      <c r="B778" s="15" t="s">
        <v>586</v>
      </c>
      <c r="C778" s="219">
        <v>20</v>
      </c>
      <c r="D778" s="15" t="s">
        <v>1249</v>
      </c>
      <c r="E778" s="15">
        <v>1</v>
      </c>
      <c r="F778" s="15">
        <v>1050</v>
      </c>
      <c r="G778" s="15">
        <v>8275</v>
      </c>
      <c r="H778" s="219">
        <v>8406</v>
      </c>
      <c r="I778" s="15">
        <f t="shared" si="77"/>
        <v>1050</v>
      </c>
      <c r="J778" s="15">
        <v>30140</v>
      </c>
      <c r="K778" s="15">
        <v>0</v>
      </c>
      <c r="L778" s="15">
        <f t="shared" si="78"/>
        <v>31190</v>
      </c>
      <c r="M778" s="15" t="s">
        <v>1156</v>
      </c>
      <c r="N778" s="15" t="s">
        <v>1950</v>
      </c>
      <c r="O778" s="15" t="s">
        <v>1250</v>
      </c>
    </row>
    <row r="779" spans="1:15" s="391" customFormat="1" ht="15" x14ac:dyDescent="0.25">
      <c r="A779" s="15">
        <v>9</v>
      </c>
      <c r="B779" s="15" t="s">
        <v>585</v>
      </c>
      <c r="C779" s="219">
        <v>20</v>
      </c>
      <c r="D779" s="15" t="s">
        <v>1251</v>
      </c>
      <c r="E779" s="15">
        <v>3</v>
      </c>
      <c r="F779" s="15">
        <v>1570</v>
      </c>
      <c r="G779" s="15">
        <v>8276</v>
      </c>
      <c r="H779" s="219">
        <v>8412</v>
      </c>
      <c r="I779" s="15">
        <f t="shared" si="77"/>
        <v>4710</v>
      </c>
      <c r="J779" s="15">
        <f>3330*20</f>
        <v>66600</v>
      </c>
      <c r="K779" s="15">
        <v>3000</v>
      </c>
      <c r="L779" s="15">
        <f t="shared" si="78"/>
        <v>74310</v>
      </c>
      <c r="M779" s="15" t="s">
        <v>1156</v>
      </c>
      <c r="N779" s="15" t="s">
        <v>1951</v>
      </c>
      <c r="O779" s="16" t="s">
        <v>1211</v>
      </c>
    </row>
    <row r="780" spans="1:15" s="391" customFormat="1" ht="15" x14ac:dyDescent="0.25">
      <c r="A780" s="15">
        <v>10</v>
      </c>
      <c r="B780" s="15" t="s">
        <v>833</v>
      </c>
      <c r="C780" s="219">
        <v>20</v>
      </c>
      <c r="D780" s="15" t="s">
        <v>1251</v>
      </c>
      <c r="E780" s="15">
        <v>1.7</v>
      </c>
      <c r="F780" s="15">
        <v>1531</v>
      </c>
      <c r="G780" s="15">
        <v>8277</v>
      </c>
      <c r="H780" s="219">
        <v>8413</v>
      </c>
      <c r="I780" s="15">
        <f t="shared" si="77"/>
        <v>2602.6999999999998</v>
      </c>
      <c r="J780" s="15">
        <f>2946*20</f>
        <v>58920</v>
      </c>
      <c r="K780" s="15">
        <v>0</v>
      </c>
      <c r="L780" s="15">
        <f t="shared" si="78"/>
        <v>61522.7</v>
      </c>
      <c r="M780" s="15" t="s">
        <v>1252</v>
      </c>
      <c r="N780" s="15" t="s">
        <v>1952</v>
      </c>
      <c r="O780" s="15" t="s">
        <v>1208</v>
      </c>
    </row>
    <row r="781" spans="1:15" s="391" customFormat="1" ht="15" x14ac:dyDescent="0.25">
      <c r="A781" s="15">
        <v>11</v>
      </c>
      <c r="B781" s="15" t="s">
        <v>822</v>
      </c>
      <c r="C781" s="15">
        <v>15</v>
      </c>
      <c r="D781" s="15" t="s">
        <v>1251</v>
      </c>
      <c r="E781" s="15">
        <v>1.75</v>
      </c>
      <c r="F781" s="15">
        <v>1182</v>
      </c>
      <c r="G781" s="219">
        <v>8278</v>
      </c>
      <c r="H781" s="219">
        <v>8414</v>
      </c>
      <c r="I781" s="219">
        <f t="shared" si="77"/>
        <v>2068.5</v>
      </c>
      <c r="J781" s="219">
        <v>28500</v>
      </c>
      <c r="K781" s="15">
        <v>0</v>
      </c>
      <c r="L781" s="15">
        <f t="shared" si="78"/>
        <v>30568.5</v>
      </c>
      <c r="M781" s="15" t="s">
        <v>1156</v>
      </c>
      <c r="N781" s="15" t="s">
        <v>1953</v>
      </c>
      <c r="O781" s="219" t="s">
        <v>1219</v>
      </c>
    </row>
    <row r="782" spans="1:15" s="391" customFormat="1" ht="15" x14ac:dyDescent="0.25">
      <c r="A782" s="15">
        <v>12</v>
      </c>
      <c r="B782" s="513" t="s">
        <v>586</v>
      </c>
      <c r="C782" s="513">
        <v>20</v>
      </c>
      <c r="D782" s="513" t="s">
        <v>1251</v>
      </c>
      <c r="E782" s="514">
        <v>1</v>
      </c>
      <c r="F782" s="513">
        <v>1391</v>
      </c>
      <c r="G782" s="514">
        <v>8279</v>
      </c>
      <c r="H782" s="514">
        <v>8415</v>
      </c>
      <c r="I782" s="514">
        <f t="shared" si="77"/>
        <v>1391</v>
      </c>
      <c r="J782" s="514">
        <f>1507*20</f>
        <v>30140</v>
      </c>
      <c r="K782" s="513">
        <v>0</v>
      </c>
      <c r="L782" s="513">
        <f t="shared" si="78"/>
        <v>31531</v>
      </c>
      <c r="M782" s="514" t="s">
        <v>34</v>
      </c>
      <c r="N782" s="513" t="s">
        <v>1954</v>
      </c>
      <c r="O782" s="514" t="s">
        <v>1208</v>
      </c>
    </row>
    <row r="783" spans="1:15" s="391" customFormat="1" ht="15" x14ac:dyDescent="0.25">
      <c r="A783" s="15">
        <v>13</v>
      </c>
      <c r="B783" s="15" t="s">
        <v>581</v>
      </c>
      <c r="C783" s="15">
        <v>20</v>
      </c>
      <c r="D783" s="15" t="s">
        <v>1251</v>
      </c>
      <c r="E783" s="219">
        <v>1.5</v>
      </c>
      <c r="F783" s="15">
        <v>1515</v>
      </c>
      <c r="G783" s="219">
        <v>8280</v>
      </c>
      <c r="H783" s="219">
        <v>8416</v>
      </c>
      <c r="I783" s="219">
        <f t="shared" si="77"/>
        <v>2272.5</v>
      </c>
      <c r="J783" s="219">
        <v>94000</v>
      </c>
      <c r="K783" s="15">
        <v>0</v>
      </c>
      <c r="L783" s="15">
        <f t="shared" si="78"/>
        <v>96272.5</v>
      </c>
      <c r="M783" s="15" t="s">
        <v>933</v>
      </c>
      <c r="N783" s="15" t="s">
        <v>1955</v>
      </c>
      <c r="O783" s="219" t="s">
        <v>1208</v>
      </c>
    </row>
    <row r="784" spans="1:15" s="391" customFormat="1" ht="15" x14ac:dyDescent="0.25">
      <c r="A784" s="15">
        <v>14</v>
      </c>
      <c r="B784" s="513" t="s">
        <v>851</v>
      </c>
      <c r="C784" s="513">
        <v>20</v>
      </c>
      <c r="D784" s="513" t="s">
        <v>1251</v>
      </c>
      <c r="E784" s="513">
        <v>4</v>
      </c>
      <c r="F784" s="513">
        <v>1444</v>
      </c>
      <c r="G784" s="513">
        <v>8281</v>
      </c>
      <c r="H784" s="514">
        <v>8417</v>
      </c>
      <c r="I784" s="514">
        <f t="shared" si="77"/>
        <v>5776</v>
      </c>
      <c r="J784" s="513">
        <f>4603*20</f>
        <v>92060</v>
      </c>
      <c r="K784" s="513">
        <v>0</v>
      </c>
      <c r="L784" s="513">
        <f t="shared" si="78"/>
        <v>97836</v>
      </c>
      <c r="M784" s="514" t="s">
        <v>34</v>
      </c>
      <c r="N784" s="513" t="s">
        <v>1956</v>
      </c>
      <c r="O784" s="513" t="s">
        <v>1219</v>
      </c>
    </row>
    <row r="785" spans="1:15" s="391" customFormat="1" ht="15" x14ac:dyDescent="0.25">
      <c r="A785" s="15">
        <v>15</v>
      </c>
      <c r="B785" s="15" t="s">
        <v>839</v>
      </c>
      <c r="C785" s="15">
        <v>15</v>
      </c>
      <c r="D785" s="15" t="s">
        <v>1251</v>
      </c>
      <c r="E785" s="15">
        <v>2</v>
      </c>
      <c r="F785" s="15">
        <v>984</v>
      </c>
      <c r="G785" s="15">
        <v>8282</v>
      </c>
      <c r="H785" s="219">
        <v>8418</v>
      </c>
      <c r="I785" s="219">
        <f t="shared" si="77"/>
        <v>1968</v>
      </c>
      <c r="J785" s="15">
        <v>55860</v>
      </c>
      <c r="K785" s="15">
        <v>0</v>
      </c>
      <c r="L785" s="15">
        <f t="shared" si="78"/>
        <v>57828</v>
      </c>
      <c r="M785" s="15" t="s">
        <v>1252</v>
      </c>
      <c r="N785" s="15" t="s">
        <v>1957</v>
      </c>
      <c r="O785" s="15" t="s">
        <v>1219</v>
      </c>
    </row>
    <row r="786" spans="1:15" ht="15" x14ac:dyDescent="0.25">
      <c r="A786" s="15">
        <v>16</v>
      </c>
      <c r="B786" s="15" t="s">
        <v>836</v>
      </c>
      <c r="C786" s="15">
        <v>9</v>
      </c>
      <c r="D786" s="506" t="s">
        <v>1253</v>
      </c>
      <c r="E786" s="16">
        <v>1.5</v>
      </c>
      <c r="F786" s="15">
        <v>684</v>
      </c>
      <c r="G786" s="15">
        <v>8290</v>
      </c>
      <c r="H786" s="219">
        <v>8419</v>
      </c>
      <c r="I786" s="15">
        <f t="shared" si="77"/>
        <v>1026</v>
      </c>
      <c r="J786" s="15">
        <v>10125</v>
      </c>
      <c r="K786" s="15">
        <v>0</v>
      </c>
      <c r="L786" s="15">
        <f t="shared" si="78"/>
        <v>11151</v>
      </c>
      <c r="M786" s="15" t="s">
        <v>1082</v>
      </c>
      <c r="N786" s="15" t="s">
        <v>1958</v>
      </c>
      <c r="O786" s="15" t="s">
        <v>1219</v>
      </c>
    </row>
    <row r="787" spans="1:15" ht="15" x14ac:dyDescent="0.25">
      <c r="A787" s="15">
        <v>17</v>
      </c>
      <c r="B787" s="15" t="s">
        <v>821</v>
      </c>
      <c r="C787" s="15">
        <v>20</v>
      </c>
      <c r="D787" s="15" t="s">
        <v>1253</v>
      </c>
      <c r="E787" s="16">
        <v>2</v>
      </c>
      <c r="F787" s="15">
        <v>1561</v>
      </c>
      <c r="G787" s="15">
        <v>8291</v>
      </c>
      <c r="H787" s="219">
        <v>8420</v>
      </c>
      <c r="I787" s="15">
        <f t="shared" si="77"/>
        <v>3122</v>
      </c>
      <c r="J787" s="15">
        <f>2341*20</f>
        <v>46820</v>
      </c>
      <c r="K787" s="15">
        <v>0</v>
      </c>
      <c r="L787" s="15">
        <f t="shared" si="78"/>
        <v>49942</v>
      </c>
      <c r="M787" s="15" t="s">
        <v>1082</v>
      </c>
      <c r="N787" s="15" t="s">
        <v>1959</v>
      </c>
      <c r="O787" s="15" t="s">
        <v>1219</v>
      </c>
    </row>
    <row r="788" spans="1:15" ht="15" x14ac:dyDescent="0.25">
      <c r="A788" s="15">
        <v>18</v>
      </c>
      <c r="B788" s="513" t="s">
        <v>580</v>
      </c>
      <c r="C788" s="513">
        <v>20</v>
      </c>
      <c r="D788" s="513" t="s">
        <v>1253</v>
      </c>
      <c r="E788" s="515">
        <v>1</v>
      </c>
      <c r="F788" s="513">
        <v>1134</v>
      </c>
      <c r="G788" s="513">
        <v>8292</v>
      </c>
      <c r="H788" s="514">
        <v>8421</v>
      </c>
      <c r="I788" s="513">
        <f t="shared" si="77"/>
        <v>1134</v>
      </c>
      <c r="J788" s="513">
        <f>2397*20</f>
        <v>47940</v>
      </c>
      <c r="K788" s="513">
        <v>0</v>
      </c>
      <c r="L788" s="513">
        <f t="shared" si="78"/>
        <v>49074</v>
      </c>
      <c r="M788" s="514" t="s">
        <v>34</v>
      </c>
      <c r="N788" s="513" t="s">
        <v>1960</v>
      </c>
      <c r="O788" s="513" t="s">
        <v>1219</v>
      </c>
    </row>
    <row r="789" spans="1:15" ht="15" x14ac:dyDescent="0.25">
      <c r="A789" s="15">
        <v>19</v>
      </c>
      <c r="B789" s="15" t="s">
        <v>581</v>
      </c>
      <c r="C789" s="15">
        <v>20</v>
      </c>
      <c r="D789" s="15" t="s">
        <v>1914</v>
      </c>
      <c r="E789" s="16">
        <v>1.5</v>
      </c>
      <c r="F789" s="15">
        <v>1520</v>
      </c>
      <c r="G789" s="15">
        <v>8300</v>
      </c>
      <c r="H789" s="219">
        <v>8431</v>
      </c>
      <c r="I789" s="15">
        <f t="shared" si="77"/>
        <v>2280</v>
      </c>
      <c r="J789" s="15">
        <v>92000</v>
      </c>
      <c r="K789" s="15">
        <v>0</v>
      </c>
      <c r="L789" s="15">
        <f t="shared" si="78"/>
        <v>94280</v>
      </c>
      <c r="M789" s="15" t="s">
        <v>591</v>
      </c>
      <c r="N789" s="15" t="s">
        <v>1913</v>
      </c>
      <c r="O789" s="15" t="s">
        <v>1219</v>
      </c>
    </row>
    <row r="790" spans="1:15" s="391" customFormat="1" ht="15" x14ac:dyDescent="0.25">
      <c r="A790" s="15">
        <v>20</v>
      </c>
      <c r="B790" s="15" t="s">
        <v>582</v>
      </c>
      <c r="C790" s="15">
        <v>20</v>
      </c>
      <c r="D790" s="15" t="s">
        <v>1914</v>
      </c>
      <c r="E790" s="16">
        <v>0</v>
      </c>
      <c r="F790" s="15">
        <v>1467</v>
      </c>
      <c r="G790" s="15">
        <v>8301</v>
      </c>
      <c r="H790" s="219">
        <v>8430</v>
      </c>
      <c r="I790" s="15">
        <f t="shared" si="77"/>
        <v>0</v>
      </c>
      <c r="J790" s="15">
        <v>48660</v>
      </c>
      <c r="K790" s="15">
        <v>0</v>
      </c>
      <c r="L790" s="15">
        <f t="shared" si="78"/>
        <v>48660</v>
      </c>
      <c r="M790" s="15" t="s">
        <v>1082</v>
      </c>
      <c r="N790" s="15" t="s">
        <v>1915</v>
      </c>
      <c r="O790" s="15" t="s">
        <v>1219</v>
      </c>
    </row>
    <row r="791" spans="1:15" ht="15" x14ac:dyDescent="0.25">
      <c r="A791" s="15">
        <v>21</v>
      </c>
      <c r="B791" s="513" t="s">
        <v>586</v>
      </c>
      <c r="C791" s="513">
        <v>20</v>
      </c>
      <c r="D791" s="513" t="s">
        <v>1917</v>
      </c>
      <c r="E791" s="513">
        <v>1</v>
      </c>
      <c r="F791" s="513">
        <v>1366</v>
      </c>
      <c r="G791" s="513">
        <v>8302</v>
      </c>
      <c r="H791" s="514">
        <v>8432</v>
      </c>
      <c r="I791" s="515">
        <f t="shared" si="77"/>
        <v>1366</v>
      </c>
      <c r="J791" s="513">
        <v>30140</v>
      </c>
      <c r="K791" s="513">
        <v>0</v>
      </c>
      <c r="L791" s="513">
        <f t="shared" si="78"/>
        <v>31506</v>
      </c>
      <c r="M791" s="514" t="s">
        <v>34</v>
      </c>
      <c r="N791" s="513" t="s">
        <v>1916</v>
      </c>
      <c r="O791" s="513" t="s">
        <v>1219</v>
      </c>
    </row>
    <row r="792" spans="1:15" ht="15" x14ac:dyDescent="0.25">
      <c r="A792" s="15">
        <v>22</v>
      </c>
      <c r="B792" s="513" t="s">
        <v>592</v>
      </c>
      <c r="C792" s="513">
        <v>15</v>
      </c>
      <c r="D792" s="513" t="s">
        <v>1917</v>
      </c>
      <c r="E792" s="513">
        <v>1</v>
      </c>
      <c r="F792" s="513">
        <v>1049</v>
      </c>
      <c r="G792" s="513">
        <v>8303</v>
      </c>
      <c r="H792" s="514">
        <v>8433</v>
      </c>
      <c r="I792" s="515">
        <f t="shared" si="77"/>
        <v>1049</v>
      </c>
      <c r="J792" s="513">
        <v>29000</v>
      </c>
      <c r="K792" s="513">
        <v>0</v>
      </c>
      <c r="L792" s="513">
        <f t="shared" si="78"/>
        <v>30049</v>
      </c>
      <c r="M792" s="514" t="s">
        <v>34</v>
      </c>
      <c r="N792" s="513" t="s">
        <v>1918</v>
      </c>
      <c r="O792" s="513" t="s">
        <v>1219</v>
      </c>
    </row>
    <row r="793" spans="1:15" ht="15" x14ac:dyDescent="0.25">
      <c r="A793" s="15">
        <v>23</v>
      </c>
      <c r="B793" s="513" t="s">
        <v>849</v>
      </c>
      <c r="C793" s="513">
        <v>15</v>
      </c>
      <c r="D793" s="513" t="s">
        <v>1917</v>
      </c>
      <c r="E793" s="513">
        <v>1</v>
      </c>
      <c r="F793" s="513">
        <v>1126</v>
      </c>
      <c r="G793" s="513">
        <v>8304</v>
      </c>
      <c r="H793" s="514">
        <v>8434</v>
      </c>
      <c r="I793" s="515">
        <f t="shared" si="77"/>
        <v>1126</v>
      </c>
      <c r="J793" s="513">
        <v>65370</v>
      </c>
      <c r="K793" s="513">
        <v>0</v>
      </c>
      <c r="L793" s="513">
        <f t="shared" si="78"/>
        <v>66496</v>
      </c>
      <c r="M793" s="514" t="s">
        <v>34</v>
      </c>
      <c r="N793" s="513" t="s">
        <v>1919</v>
      </c>
      <c r="O793" s="513" t="s">
        <v>1219</v>
      </c>
    </row>
    <row r="794" spans="1:15" ht="15" x14ac:dyDescent="0.25">
      <c r="A794" s="15">
        <v>24</v>
      </c>
      <c r="B794" s="513" t="s">
        <v>582</v>
      </c>
      <c r="C794" s="513">
        <v>20</v>
      </c>
      <c r="D794" s="513" t="s">
        <v>1921</v>
      </c>
      <c r="E794" s="513">
        <v>0</v>
      </c>
      <c r="F794" s="513">
        <v>1558</v>
      </c>
      <c r="G794" s="513">
        <v>8319</v>
      </c>
      <c r="H794" s="514">
        <v>8462</v>
      </c>
      <c r="I794" s="515">
        <f t="shared" si="77"/>
        <v>0</v>
      </c>
      <c r="J794" s="513">
        <v>46560</v>
      </c>
      <c r="K794" s="513">
        <v>0</v>
      </c>
      <c r="L794" s="513">
        <f t="shared" si="78"/>
        <v>46560</v>
      </c>
      <c r="M794" s="514" t="s">
        <v>34</v>
      </c>
      <c r="N794" s="513" t="s">
        <v>1920</v>
      </c>
      <c r="O794" s="513" t="s">
        <v>1219</v>
      </c>
    </row>
    <row r="795" spans="1:15" ht="15" x14ac:dyDescent="0.25">
      <c r="A795" s="15">
        <v>25</v>
      </c>
      <c r="B795" s="15" t="s">
        <v>583</v>
      </c>
      <c r="C795" s="15">
        <v>20</v>
      </c>
      <c r="D795" s="15" t="s">
        <v>1921</v>
      </c>
      <c r="E795" s="15">
        <v>7.96</v>
      </c>
      <c r="F795" s="15">
        <v>1315</v>
      </c>
      <c r="G795" s="15">
        <v>8305</v>
      </c>
      <c r="H795" s="219">
        <v>8441</v>
      </c>
      <c r="I795" s="16">
        <f t="shared" si="77"/>
        <v>10467.4</v>
      </c>
      <c r="J795" s="15">
        <v>124400</v>
      </c>
      <c r="K795" s="15">
        <v>0</v>
      </c>
      <c r="L795" s="15">
        <f t="shared" si="78"/>
        <v>134867.4</v>
      </c>
      <c r="M795" s="15" t="s">
        <v>1252</v>
      </c>
      <c r="N795" s="15" t="s">
        <v>1922</v>
      </c>
      <c r="O795" s="15" t="s">
        <v>1219</v>
      </c>
    </row>
    <row r="796" spans="1:15" ht="15" x14ac:dyDescent="0.25">
      <c r="A796" s="15">
        <v>26</v>
      </c>
      <c r="B796" s="513" t="s">
        <v>579</v>
      </c>
      <c r="C796" s="513">
        <v>20</v>
      </c>
      <c r="D796" s="513" t="s">
        <v>1921</v>
      </c>
      <c r="E796" s="513">
        <v>1</v>
      </c>
      <c r="F796" s="513">
        <v>1120</v>
      </c>
      <c r="G796" s="513">
        <v>8306</v>
      </c>
      <c r="H796" s="514">
        <v>8442</v>
      </c>
      <c r="I796" s="515">
        <f t="shared" si="77"/>
        <v>1120</v>
      </c>
      <c r="J796" s="513">
        <v>60500</v>
      </c>
      <c r="K796" s="513">
        <v>0</v>
      </c>
      <c r="L796" s="513">
        <f t="shared" si="78"/>
        <v>61620</v>
      </c>
      <c r="M796" s="514" t="s">
        <v>34</v>
      </c>
      <c r="N796" s="513" t="s">
        <v>1923</v>
      </c>
      <c r="O796" s="513" t="s">
        <v>1219</v>
      </c>
    </row>
    <row r="797" spans="1:15" ht="15" x14ac:dyDescent="0.25">
      <c r="A797" s="15">
        <v>27</v>
      </c>
      <c r="B797" s="15" t="s">
        <v>588</v>
      </c>
      <c r="C797" s="15">
        <v>20</v>
      </c>
      <c r="D797" s="15" t="s">
        <v>1921</v>
      </c>
      <c r="E797" s="15">
        <v>3</v>
      </c>
      <c r="F797" s="15">
        <v>1490</v>
      </c>
      <c r="G797" s="15">
        <v>8307</v>
      </c>
      <c r="H797" s="219">
        <v>8443</v>
      </c>
      <c r="I797" s="16">
        <f t="shared" si="77"/>
        <v>4470</v>
      </c>
      <c r="J797" s="15">
        <v>57420</v>
      </c>
      <c r="K797" s="15">
        <v>0</v>
      </c>
      <c r="L797" s="15">
        <f t="shared" si="78"/>
        <v>61890</v>
      </c>
      <c r="M797" s="15" t="s">
        <v>1252</v>
      </c>
      <c r="N797" s="15" t="s">
        <v>1924</v>
      </c>
      <c r="O797" s="15" t="s">
        <v>1219</v>
      </c>
    </row>
    <row r="798" spans="1:15" ht="15" x14ac:dyDescent="0.25">
      <c r="A798" s="15">
        <v>28</v>
      </c>
      <c r="B798" s="15" t="s">
        <v>821</v>
      </c>
      <c r="C798" s="15">
        <v>15</v>
      </c>
      <c r="D798" s="15" t="s">
        <v>1921</v>
      </c>
      <c r="E798" s="15">
        <v>2</v>
      </c>
      <c r="F798" s="15">
        <v>1130</v>
      </c>
      <c r="G798" s="15">
        <v>8317</v>
      </c>
      <c r="H798" s="219">
        <v>8444</v>
      </c>
      <c r="I798" s="16">
        <f t="shared" si="77"/>
        <v>2260</v>
      </c>
      <c r="J798" s="15">
        <v>42000</v>
      </c>
      <c r="K798" s="15">
        <v>0</v>
      </c>
      <c r="L798" s="15">
        <f t="shared" si="78"/>
        <v>44260</v>
      </c>
      <c r="M798" s="15" t="s">
        <v>1082</v>
      </c>
      <c r="N798" s="15" t="s">
        <v>1925</v>
      </c>
      <c r="O798" s="15" t="s">
        <v>1219</v>
      </c>
    </row>
    <row r="799" spans="1:15" ht="15" x14ac:dyDescent="0.25">
      <c r="A799" s="15">
        <v>29</v>
      </c>
      <c r="B799" s="15" t="s">
        <v>593</v>
      </c>
      <c r="C799" s="15">
        <v>9</v>
      </c>
      <c r="D799" s="15" t="s">
        <v>1927</v>
      </c>
      <c r="E799" s="15">
        <v>2</v>
      </c>
      <c r="F799" s="15">
        <v>576</v>
      </c>
      <c r="G799" s="15">
        <v>8308</v>
      </c>
      <c r="H799" s="219">
        <v>8450</v>
      </c>
      <c r="I799" s="16">
        <f t="shared" si="77"/>
        <v>1152</v>
      </c>
      <c r="J799" s="15">
        <v>8676</v>
      </c>
      <c r="K799" s="15">
        <v>1400</v>
      </c>
      <c r="L799" s="15">
        <f t="shared" si="78"/>
        <v>11228</v>
      </c>
      <c r="M799" s="15" t="s">
        <v>1082</v>
      </c>
      <c r="N799" s="15" t="s">
        <v>1926</v>
      </c>
      <c r="O799" s="15" t="s">
        <v>1219</v>
      </c>
    </row>
    <row r="800" spans="1:15" ht="15" x14ac:dyDescent="0.25">
      <c r="A800" s="15">
        <v>30</v>
      </c>
      <c r="B800" s="15" t="s">
        <v>581</v>
      </c>
      <c r="C800" s="15">
        <v>20</v>
      </c>
      <c r="D800" s="15" t="s">
        <v>1929</v>
      </c>
      <c r="E800" s="15">
        <v>1.5</v>
      </c>
      <c r="F800" s="15">
        <v>1559</v>
      </c>
      <c r="G800" s="15">
        <v>8309</v>
      </c>
      <c r="H800" s="219">
        <v>8451</v>
      </c>
      <c r="I800" s="16">
        <f t="shared" si="77"/>
        <v>2338.5</v>
      </c>
      <c r="J800" s="15">
        <v>94000</v>
      </c>
      <c r="K800" s="15">
        <v>0</v>
      </c>
      <c r="L800" s="15">
        <f t="shared" si="78"/>
        <v>96338.5</v>
      </c>
      <c r="M800" s="15" t="s">
        <v>1930</v>
      </c>
      <c r="N800" s="15" t="s">
        <v>1928</v>
      </c>
      <c r="O800" s="15" t="s">
        <v>1219</v>
      </c>
    </row>
    <row r="801" spans="1:15" ht="15" x14ac:dyDescent="0.25">
      <c r="A801" s="15">
        <v>31</v>
      </c>
      <c r="B801" s="513" t="s">
        <v>833</v>
      </c>
      <c r="C801" s="513">
        <v>20</v>
      </c>
      <c r="D801" s="513" t="s">
        <v>1929</v>
      </c>
      <c r="E801" s="513">
        <v>1.7</v>
      </c>
      <c r="F801" s="513">
        <v>1570</v>
      </c>
      <c r="G801" s="513">
        <v>8310</v>
      </c>
      <c r="H801" s="514">
        <v>8452</v>
      </c>
      <c r="I801" s="515">
        <f t="shared" si="77"/>
        <v>2669</v>
      </c>
      <c r="J801" s="513">
        <v>57820</v>
      </c>
      <c r="K801" s="513">
        <v>0</v>
      </c>
      <c r="L801" s="513">
        <f t="shared" si="78"/>
        <v>60489</v>
      </c>
      <c r="M801" s="514" t="s">
        <v>34</v>
      </c>
      <c r="N801" s="513" t="s">
        <v>1931</v>
      </c>
      <c r="O801" s="513" t="s">
        <v>1219</v>
      </c>
    </row>
    <row r="802" spans="1:15" ht="15" x14ac:dyDescent="0.25">
      <c r="A802" s="15">
        <v>32</v>
      </c>
      <c r="B802" s="15" t="s">
        <v>588</v>
      </c>
      <c r="C802" s="15">
        <v>20</v>
      </c>
      <c r="D802" s="15" t="s">
        <v>1929</v>
      </c>
      <c r="E802" s="15">
        <v>3</v>
      </c>
      <c r="F802" s="15">
        <v>1500</v>
      </c>
      <c r="G802" s="15">
        <v>8311</v>
      </c>
      <c r="H802" s="219">
        <v>8453</v>
      </c>
      <c r="I802" s="16">
        <f t="shared" si="77"/>
        <v>4500</v>
      </c>
      <c r="J802" s="15">
        <v>55620</v>
      </c>
      <c r="K802" s="15">
        <v>0</v>
      </c>
      <c r="L802" s="15">
        <f t="shared" si="78"/>
        <v>60120</v>
      </c>
      <c r="M802" s="15" t="s">
        <v>1082</v>
      </c>
      <c r="N802" s="15" t="s">
        <v>1932</v>
      </c>
      <c r="O802" s="15" t="s">
        <v>1219</v>
      </c>
    </row>
    <row r="803" spans="1:15" ht="15" x14ac:dyDescent="0.25">
      <c r="A803" s="15">
        <v>33</v>
      </c>
      <c r="B803" s="15" t="s">
        <v>587</v>
      </c>
      <c r="C803" s="15">
        <v>15</v>
      </c>
      <c r="D803" s="15" t="s">
        <v>1929</v>
      </c>
      <c r="E803" s="15">
        <v>2</v>
      </c>
      <c r="F803" s="15">
        <v>977</v>
      </c>
      <c r="G803" s="15">
        <v>8312</v>
      </c>
      <c r="H803" s="219">
        <v>8454</v>
      </c>
      <c r="I803" s="16">
        <f t="shared" si="77"/>
        <v>1954</v>
      </c>
      <c r="J803" s="15">
        <v>18500</v>
      </c>
      <c r="K803" s="15">
        <v>0</v>
      </c>
      <c r="L803" s="15">
        <f t="shared" si="78"/>
        <v>20454</v>
      </c>
      <c r="M803" s="15" t="s">
        <v>1082</v>
      </c>
      <c r="N803" s="15" t="s">
        <v>1933</v>
      </c>
      <c r="O803" s="15" t="s">
        <v>1219</v>
      </c>
    </row>
    <row r="804" spans="1:15" ht="15" x14ac:dyDescent="0.25">
      <c r="A804" s="15">
        <v>34</v>
      </c>
      <c r="B804" s="15" t="s">
        <v>586</v>
      </c>
      <c r="C804" s="15">
        <v>20</v>
      </c>
      <c r="D804" s="15" t="s">
        <v>1935</v>
      </c>
      <c r="E804" s="15">
        <v>1</v>
      </c>
      <c r="F804" s="15">
        <v>1240</v>
      </c>
      <c r="G804" s="15">
        <v>8313</v>
      </c>
      <c r="H804" s="219">
        <v>8455</v>
      </c>
      <c r="I804" s="16">
        <f t="shared" si="77"/>
        <v>1240</v>
      </c>
      <c r="J804" s="15">
        <v>30140</v>
      </c>
      <c r="K804" s="15">
        <v>0</v>
      </c>
      <c r="L804" s="15">
        <f t="shared" si="78"/>
        <v>31380</v>
      </c>
      <c r="M804" s="15" t="s">
        <v>1082</v>
      </c>
      <c r="N804" s="15" t="s">
        <v>1934</v>
      </c>
      <c r="O804" s="15" t="s">
        <v>1219</v>
      </c>
    </row>
    <row r="805" spans="1:15" ht="15" x14ac:dyDescent="0.25">
      <c r="A805" s="15">
        <v>35</v>
      </c>
      <c r="B805" s="15" t="s">
        <v>592</v>
      </c>
      <c r="C805" s="15">
        <v>20</v>
      </c>
      <c r="D805" s="15" t="s">
        <v>1935</v>
      </c>
      <c r="E805" s="15">
        <v>1</v>
      </c>
      <c r="F805" s="15">
        <v>1200</v>
      </c>
      <c r="G805" s="15">
        <v>8314</v>
      </c>
      <c r="H805" s="219">
        <v>8456</v>
      </c>
      <c r="I805" s="16">
        <f t="shared" si="77"/>
        <v>1200</v>
      </c>
      <c r="J805" s="15">
        <v>36520</v>
      </c>
      <c r="K805" s="15">
        <v>0</v>
      </c>
      <c r="L805" s="15">
        <f t="shared" si="78"/>
        <v>37720</v>
      </c>
      <c r="M805" s="15" t="s">
        <v>1082</v>
      </c>
      <c r="N805" s="15" t="s">
        <v>1936</v>
      </c>
      <c r="O805" s="15" t="s">
        <v>1219</v>
      </c>
    </row>
    <row r="806" spans="1:15" ht="15" x14ac:dyDescent="0.25">
      <c r="A806" s="15">
        <v>36</v>
      </c>
      <c r="B806" s="513" t="s">
        <v>590</v>
      </c>
      <c r="C806" s="513">
        <v>20</v>
      </c>
      <c r="D806" s="513" t="s">
        <v>1935</v>
      </c>
      <c r="E806" s="513">
        <v>4</v>
      </c>
      <c r="F806" s="513">
        <v>1660</v>
      </c>
      <c r="G806" s="513">
        <v>8318</v>
      </c>
      <c r="H806" s="514">
        <v>8459</v>
      </c>
      <c r="I806" s="515">
        <f t="shared" si="77"/>
        <v>6640</v>
      </c>
      <c r="J806" s="513">
        <v>70160</v>
      </c>
      <c r="K806" s="513">
        <v>0</v>
      </c>
      <c r="L806" s="513">
        <f t="shared" si="78"/>
        <v>76800</v>
      </c>
      <c r="M806" s="514" t="s">
        <v>34</v>
      </c>
      <c r="N806" s="513" t="s">
        <v>1937</v>
      </c>
      <c r="O806" s="513" t="s">
        <v>1219</v>
      </c>
    </row>
    <row r="807" spans="1:15" ht="15" x14ac:dyDescent="0.25">
      <c r="A807" s="15">
        <v>37</v>
      </c>
      <c r="B807" s="513" t="s">
        <v>586</v>
      </c>
      <c r="C807" s="513">
        <v>20</v>
      </c>
      <c r="D807" s="513" t="s">
        <v>1935</v>
      </c>
      <c r="E807" s="513">
        <v>1</v>
      </c>
      <c r="F807" s="513">
        <v>1511</v>
      </c>
      <c r="G807" s="513">
        <v>8315</v>
      </c>
      <c r="H807" s="514">
        <v>8457</v>
      </c>
      <c r="I807" s="515">
        <f t="shared" si="77"/>
        <v>1511</v>
      </c>
      <c r="J807" s="513">
        <v>30140</v>
      </c>
      <c r="K807" s="513">
        <v>0</v>
      </c>
      <c r="L807" s="513">
        <f t="shared" si="78"/>
        <v>31651</v>
      </c>
      <c r="M807" s="514" t="s">
        <v>34</v>
      </c>
      <c r="N807" s="513" t="s">
        <v>1938</v>
      </c>
      <c r="O807" s="513" t="s">
        <v>1219</v>
      </c>
    </row>
    <row r="808" spans="1:15" ht="15" x14ac:dyDescent="0.25">
      <c r="A808" s="15">
        <v>38</v>
      </c>
      <c r="B808" s="15" t="s">
        <v>589</v>
      </c>
      <c r="C808" s="15">
        <v>9</v>
      </c>
      <c r="D808" s="15" t="s">
        <v>1935</v>
      </c>
      <c r="E808" s="15">
        <v>0</v>
      </c>
      <c r="F808" s="15">
        <v>575</v>
      </c>
      <c r="G808" s="15">
        <v>8316</v>
      </c>
      <c r="H808" s="219">
        <v>8458</v>
      </c>
      <c r="I808" s="16">
        <f t="shared" si="77"/>
        <v>0</v>
      </c>
      <c r="J808" s="15">
        <v>9027</v>
      </c>
      <c r="K808" s="15">
        <v>0</v>
      </c>
      <c r="L808" s="15">
        <f t="shared" si="78"/>
        <v>9027</v>
      </c>
      <c r="M808" s="15" t="s">
        <v>1082</v>
      </c>
      <c r="N808" s="15" t="s">
        <v>1939</v>
      </c>
      <c r="O808" s="15" t="s">
        <v>1219</v>
      </c>
    </row>
    <row r="809" spans="1:15" ht="15" x14ac:dyDescent="0.25">
      <c r="A809" s="15">
        <v>39</v>
      </c>
      <c r="B809" s="515" t="s">
        <v>582</v>
      </c>
      <c r="C809" s="515">
        <v>20</v>
      </c>
      <c r="D809" s="515" t="s">
        <v>1940</v>
      </c>
      <c r="E809" s="513">
        <v>0</v>
      </c>
      <c r="F809" s="515">
        <v>1656</v>
      </c>
      <c r="G809" s="513">
        <v>8320</v>
      </c>
      <c r="H809" s="513">
        <v>8460</v>
      </c>
      <c r="I809" s="515">
        <f t="shared" si="77"/>
        <v>0</v>
      </c>
      <c r="J809" s="513">
        <v>46560</v>
      </c>
      <c r="K809" s="513">
        <v>0</v>
      </c>
      <c r="L809" s="513">
        <f t="shared" si="78"/>
        <v>46560</v>
      </c>
      <c r="M809" s="515" t="s">
        <v>34</v>
      </c>
      <c r="N809" s="513" t="s">
        <v>1941</v>
      </c>
      <c r="O809" s="513" t="s">
        <v>1219</v>
      </c>
    </row>
    <row r="810" spans="1:15" s="391" customFormat="1" ht="15" x14ac:dyDescent="0.25">
      <c r="A810" s="15">
        <v>40</v>
      </c>
      <c r="B810" s="516" t="s">
        <v>588</v>
      </c>
      <c r="C810" s="516">
        <v>20</v>
      </c>
      <c r="D810" s="516" t="s">
        <v>1940</v>
      </c>
      <c r="E810" s="517">
        <v>3</v>
      </c>
      <c r="F810" s="517">
        <v>1468</v>
      </c>
      <c r="G810" s="517">
        <v>8321</v>
      </c>
      <c r="H810" s="517">
        <v>8461</v>
      </c>
      <c r="I810" s="517">
        <f t="shared" si="77"/>
        <v>4404</v>
      </c>
      <c r="J810" s="517">
        <v>55620</v>
      </c>
      <c r="K810" s="517">
        <v>0</v>
      </c>
      <c r="L810" s="517">
        <f t="shared" si="78"/>
        <v>60024</v>
      </c>
      <c r="M810" s="518" t="s">
        <v>34</v>
      </c>
      <c r="N810" s="517" t="s">
        <v>1942</v>
      </c>
      <c r="O810" s="513" t="s">
        <v>1219</v>
      </c>
    </row>
    <row r="811" spans="1:15" s="403" customFormat="1" ht="15" x14ac:dyDescent="0.25">
      <c r="A811" s="15">
        <v>41</v>
      </c>
      <c r="B811" s="15" t="s">
        <v>581</v>
      </c>
      <c r="C811" s="507">
        <v>20</v>
      </c>
      <c r="D811" s="15" t="s">
        <v>1963</v>
      </c>
      <c r="E811" s="16">
        <v>1.5</v>
      </c>
      <c r="F811" s="15">
        <v>1500</v>
      </c>
      <c r="G811" s="16">
        <v>8322</v>
      </c>
      <c r="H811" s="15">
        <v>8463</v>
      </c>
      <c r="I811" s="16">
        <f t="shared" si="77"/>
        <v>2250</v>
      </c>
      <c r="J811" s="16">
        <v>92000</v>
      </c>
      <c r="K811" s="217">
        <v>0</v>
      </c>
      <c r="L811" s="16">
        <f t="shared" si="78"/>
        <v>94250</v>
      </c>
      <c r="M811" s="15" t="s">
        <v>591</v>
      </c>
      <c r="N811" s="15" t="s">
        <v>1962</v>
      </c>
      <c r="O811" s="15" t="s">
        <v>1219</v>
      </c>
    </row>
    <row r="812" spans="1:15" s="403" customFormat="1" ht="15" x14ac:dyDescent="0.25">
      <c r="A812" s="15">
        <v>42</v>
      </c>
      <c r="B812" s="15" t="s">
        <v>584</v>
      </c>
      <c r="C812" s="15">
        <v>15</v>
      </c>
      <c r="D812" s="15" t="s">
        <v>1963</v>
      </c>
      <c r="E812" s="16">
        <v>2</v>
      </c>
      <c r="F812" s="15">
        <v>976</v>
      </c>
      <c r="G812" s="16">
        <v>8323</v>
      </c>
      <c r="H812" s="15">
        <v>8464</v>
      </c>
      <c r="I812" s="16">
        <f t="shared" si="77"/>
        <v>1952</v>
      </c>
      <c r="J812" s="16">
        <v>17000</v>
      </c>
      <c r="K812" s="217">
        <v>0</v>
      </c>
      <c r="L812" s="16">
        <f t="shared" si="78"/>
        <v>18952</v>
      </c>
      <c r="M812" s="15" t="s">
        <v>1082</v>
      </c>
      <c r="N812" s="15" t="s">
        <v>1964</v>
      </c>
      <c r="O812" s="15" t="s">
        <v>1219</v>
      </c>
    </row>
    <row r="813" spans="1:15" s="403" customFormat="1" ht="15" x14ac:dyDescent="0.25">
      <c r="A813" s="15">
        <v>43</v>
      </c>
      <c r="B813" s="513" t="s">
        <v>813</v>
      </c>
      <c r="C813" s="513">
        <v>20</v>
      </c>
      <c r="D813" s="513" t="s">
        <v>1963</v>
      </c>
      <c r="E813" s="515">
        <v>1</v>
      </c>
      <c r="F813" s="513">
        <v>1336</v>
      </c>
      <c r="G813" s="515">
        <v>8324</v>
      </c>
      <c r="H813" s="513">
        <v>8467</v>
      </c>
      <c r="I813" s="515">
        <f t="shared" si="77"/>
        <v>1336</v>
      </c>
      <c r="J813" s="515">
        <f>1507*20</f>
        <v>30140</v>
      </c>
      <c r="K813" s="517">
        <v>0</v>
      </c>
      <c r="L813" s="515">
        <f t="shared" si="78"/>
        <v>31476</v>
      </c>
      <c r="M813" s="514" t="s">
        <v>34</v>
      </c>
      <c r="N813" s="513" t="s">
        <v>1965</v>
      </c>
      <c r="O813" s="513" t="s">
        <v>1219</v>
      </c>
    </row>
    <row r="814" spans="1:15" s="403" customFormat="1" ht="15" x14ac:dyDescent="0.25">
      <c r="A814" s="15">
        <v>44</v>
      </c>
      <c r="B814" s="15" t="s">
        <v>583</v>
      </c>
      <c r="C814" s="15">
        <v>21</v>
      </c>
      <c r="D814" s="15" t="s">
        <v>1963</v>
      </c>
      <c r="E814" s="16">
        <v>7.96</v>
      </c>
      <c r="F814" s="15">
        <v>1542</v>
      </c>
      <c r="G814" s="16">
        <v>8325</v>
      </c>
      <c r="H814" s="15">
        <v>8465</v>
      </c>
      <c r="I814" s="16">
        <f t="shared" si="77"/>
        <v>12274.32</v>
      </c>
      <c r="J814" s="16">
        <v>130620</v>
      </c>
      <c r="K814" s="217">
        <v>0</v>
      </c>
      <c r="L814" s="16">
        <f t="shared" si="78"/>
        <v>142894.32</v>
      </c>
      <c r="M814" s="15" t="s">
        <v>1252</v>
      </c>
      <c r="N814" s="15" t="s">
        <v>1966</v>
      </c>
      <c r="O814" s="15" t="s">
        <v>1219</v>
      </c>
    </row>
    <row r="815" spans="1:15" s="403" customFormat="1" ht="15" x14ac:dyDescent="0.25">
      <c r="A815" s="15">
        <v>45</v>
      </c>
      <c r="B815" s="513" t="s">
        <v>579</v>
      </c>
      <c r="C815" s="513">
        <v>20</v>
      </c>
      <c r="D815" s="513" t="s">
        <v>1968</v>
      </c>
      <c r="E815" s="515">
        <v>1</v>
      </c>
      <c r="F815" s="513">
        <v>1440</v>
      </c>
      <c r="G815" s="515">
        <v>8326</v>
      </c>
      <c r="H815" s="513">
        <v>8468</v>
      </c>
      <c r="I815" s="515">
        <f t="shared" si="77"/>
        <v>1440</v>
      </c>
      <c r="J815" s="515">
        <v>60500</v>
      </c>
      <c r="K815" s="517">
        <v>0</v>
      </c>
      <c r="L815" s="515">
        <f t="shared" si="78"/>
        <v>61940</v>
      </c>
      <c r="M815" s="513" t="s">
        <v>34</v>
      </c>
      <c r="N815" s="513" t="s">
        <v>1967</v>
      </c>
      <c r="O815" s="513" t="s">
        <v>1219</v>
      </c>
    </row>
    <row r="816" spans="1:15" s="403" customFormat="1" ht="15" x14ac:dyDescent="0.25">
      <c r="A816" s="15">
        <v>46</v>
      </c>
      <c r="B816" s="15" t="s">
        <v>579</v>
      </c>
      <c r="C816" s="15">
        <v>20</v>
      </c>
      <c r="D816" s="15" t="s">
        <v>1968</v>
      </c>
      <c r="E816" s="16">
        <v>1</v>
      </c>
      <c r="F816" s="15">
        <v>1450</v>
      </c>
      <c r="G816" s="16">
        <v>8327</v>
      </c>
      <c r="H816" s="15">
        <v>8469</v>
      </c>
      <c r="I816" s="16">
        <f t="shared" si="77"/>
        <v>1450</v>
      </c>
      <c r="J816" s="16">
        <v>60900</v>
      </c>
      <c r="K816" s="217">
        <v>0</v>
      </c>
      <c r="L816" s="16">
        <f t="shared" si="78"/>
        <v>62350</v>
      </c>
      <c r="M816" s="15" t="s">
        <v>1252</v>
      </c>
      <c r="N816" s="15" t="s">
        <v>1969</v>
      </c>
      <c r="O816" s="15" t="s">
        <v>1219</v>
      </c>
    </row>
    <row r="817" spans="1:15" s="391" customFormat="1" ht="15" x14ac:dyDescent="0.25">
      <c r="A817" s="15">
        <v>47</v>
      </c>
      <c r="B817" s="15" t="s">
        <v>580</v>
      </c>
      <c r="C817" s="15">
        <v>20</v>
      </c>
      <c r="D817" s="15" t="s">
        <v>1968</v>
      </c>
      <c r="E817" s="15">
        <v>1</v>
      </c>
      <c r="F817" s="15">
        <v>1500</v>
      </c>
      <c r="G817" s="219">
        <v>8328</v>
      </c>
      <c r="H817" s="15">
        <v>8470</v>
      </c>
      <c r="I817" s="15">
        <f t="shared" si="77"/>
        <v>1500</v>
      </c>
      <c r="J817" s="15">
        <v>49140</v>
      </c>
      <c r="K817" s="217">
        <v>0</v>
      </c>
      <c r="L817" s="16">
        <f t="shared" si="78"/>
        <v>50640</v>
      </c>
      <c r="M817" s="15" t="s">
        <v>1252</v>
      </c>
      <c r="N817" s="15" t="s">
        <v>1970</v>
      </c>
      <c r="O817" s="15" t="s">
        <v>1219</v>
      </c>
    </row>
    <row r="818" spans="1:15" s="391" customFormat="1" ht="15" x14ac:dyDescent="0.25">
      <c r="A818" s="15">
        <v>48</v>
      </c>
      <c r="B818" s="15" t="s">
        <v>866</v>
      </c>
      <c r="C818" s="15">
        <v>20</v>
      </c>
      <c r="D818" s="15" t="s">
        <v>1968</v>
      </c>
      <c r="E818" s="15">
        <v>4</v>
      </c>
      <c r="F818" s="15">
        <v>1573</v>
      </c>
      <c r="G818" s="219">
        <v>8329</v>
      </c>
      <c r="H818" s="15">
        <v>8471</v>
      </c>
      <c r="I818" s="15">
        <f t="shared" si="77"/>
        <v>6292</v>
      </c>
      <c r="J818" s="15">
        <v>71960</v>
      </c>
      <c r="K818" s="217">
        <v>0</v>
      </c>
      <c r="L818" s="16">
        <f t="shared" si="78"/>
        <v>78252</v>
      </c>
      <c r="M818" s="15" t="s">
        <v>1252</v>
      </c>
      <c r="N818" s="15" t="s">
        <v>1971</v>
      </c>
      <c r="O818" s="15" t="s">
        <v>1219</v>
      </c>
    </row>
    <row r="819" spans="1:15" s="391" customFormat="1" ht="15" x14ac:dyDescent="0.25">
      <c r="A819" s="15">
        <v>49</v>
      </c>
      <c r="B819" s="15" t="s">
        <v>585</v>
      </c>
      <c r="C819" s="15">
        <v>20</v>
      </c>
      <c r="D819" s="15" t="s">
        <v>1968</v>
      </c>
      <c r="E819" s="15">
        <v>3</v>
      </c>
      <c r="F819" s="15">
        <v>1544</v>
      </c>
      <c r="G819" s="219">
        <v>8330</v>
      </c>
      <c r="H819" s="15">
        <v>8472</v>
      </c>
      <c r="I819" s="15">
        <f t="shared" si="77"/>
        <v>4632</v>
      </c>
      <c r="J819" s="15">
        <v>66600</v>
      </c>
      <c r="K819" s="15">
        <v>3000</v>
      </c>
      <c r="L819" s="16">
        <f t="shared" si="78"/>
        <v>74232</v>
      </c>
      <c r="M819" s="15" t="s">
        <v>1082</v>
      </c>
      <c r="N819" s="15" t="s">
        <v>1972</v>
      </c>
      <c r="O819" s="15" t="s">
        <v>1219</v>
      </c>
    </row>
    <row r="820" spans="1:15" s="391" customFormat="1" ht="15" x14ac:dyDescent="0.25">
      <c r="A820" s="15">
        <v>50</v>
      </c>
      <c r="B820" s="15" t="s">
        <v>581</v>
      </c>
      <c r="C820" s="15">
        <v>20</v>
      </c>
      <c r="D820" s="15" t="s">
        <v>1961</v>
      </c>
      <c r="E820" s="15">
        <v>1.5</v>
      </c>
      <c r="F820" s="15">
        <v>1583</v>
      </c>
      <c r="G820" s="219">
        <v>8331</v>
      </c>
      <c r="H820" s="15">
        <v>8473</v>
      </c>
      <c r="I820" s="15">
        <f t="shared" si="77"/>
        <v>2374.5</v>
      </c>
      <c r="J820" s="15">
        <v>94000</v>
      </c>
      <c r="K820" s="15">
        <v>0</v>
      </c>
      <c r="L820" s="15">
        <f t="shared" si="78"/>
        <v>96374.5</v>
      </c>
      <c r="M820" s="15" t="s">
        <v>1930</v>
      </c>
      <c r="N820" s="15" t="s">
        <v>1973</v>
      </c>
      <c r="O820" s="15" t="s">
        <v>1219</v>
      </c>
    </row>
    <row r="821" spans="1:15" s="391" customFormat="1" ht="15" x14ac:dyDescent="0.25">
      <c r="A821" s="15">
        <v>51</v>
      </c>
      <c r="B821" s="15" t="s">
        <v>587</v>
      </c>
      <c r="C821" s="15">
        <v>20</v>
      </c>
      <c r="D821" s="15" t="s">
        <v>1961</v>
      </c>
      <c r="E821" s="15">
        <v>2</v>
      </c>
      <c r="F821" s="15">
        <v>1269</v>
      </c>
      <c r="G821" s="15">
        <v>8332</v>
      </c>
      <c r="H821" s="15">
        <v>8474</v>
      </c>
      <c r="I821" s="15">
        <f t="shared" si="77"/>
        <v>2538</v>
      </c>
      <c r="J821" s="15">
        <v>20380</v>
      </c>
      <c r="K821" s="15">
        <v>0</v>
      </c>
      <c r="L821" s="15">
        <f t="shared" si="78"/>
        <v>22918</v>
      </c>
      <c r="M821" s="15" t="s">
        <v>1082</v>
      </c>
      <c r="N821" s="15" t="s">
        <v>1974</v>
      </c>
      <c r="O821" s="15" t="s">
        <v>1211</v>
      </c>
    </row>
    <row r="822" spans="1:15" s="391" customFormat="1" ht="15" x14ac:dyDescent="0.25">
      <c r="A822" s="15">
        <v>52</v>
      </c>
      <c r="B822" s="15" t="s">
        <v>822</v>
      </c>
      <c r="C822" s="15">
        <v>15</v>
      </c>
      <c r="D822" s="15" t="s">
        <v>1976</v>
      </c>
      <c r="E822" s="15">
        <v>1.75</v>
      </c>
      <c r="F822" s="15">
        <v>1131</v>
      </c>
      <c r="G822" s="219">
        <v>8333</v>
      </c>
      <c r="H822" s="15">
        <v>8476</v>
      </c>
      <c r="I822" s="15">
        <f t="shared" si="77"/>
        <v>1979.25</v>
      </c>
      <c r="J822" s="15">
        <v>28500</v>
      </c>
      <c r="K822" s="15">
        <v>0</v>
      </c>
      <c r="L822" s="15">
        <f t="shared" si="78"/>
        <v>30479.25</v>
      </c>
      <c r="M822" s="15" t="s">
        <v>1082</v>
      </c>
      <c r="N822" s="508" t="s">
        <v>1975</v>
      </c>
      <c r="O822" s="15" t="s">
        <v>1981</v>
      </c>
    </row>
    <row r="823" spans="1:15" s="391" customFormat="1" ht="15" x14ac:dyDescent="0.25">
      <c r="A823" s="15">
        <v>53</v>
      </c>
      <c r="B823" s="15" t="s">
        <v>836</v>
      </c>
      <c r="C823" s="15">
        <v>15</v>
      </c>
      <c r="D823" s="15" t="s">
        <v>1976</v>
      </c>
      <c r="E823" s="15">
        <v>1.5</v>
      </c>
      <c r="F823" s="15">
        <v>964</v>
      </c>
      <c r="G823" s="15">
        <v>8334</v>
      </c>
      <c r="H823" s="15">
        <v>8477</v>
      </c>
      <c r="I823" s="15">
        <f t="shared" si="77"/>
        <v>1446</v>
      </c>
      <c r="J823" s="15">
        <v>12150</v>
      </c>
      <c r="K823" s="15">
        <v>0</v>
      </c>
      <c r="L823" s="15">
        <f t="shared" si="78"/>
        <v>13596</v>
      </c>
      <c r="M823" s="15" t="s">
        <v>1082</v>
      </c>
      <c r="N823" s="15" t="s">
        <v>1977</v>
      </c>
      <c r="O823" s="15" t="s">
        <v>1219</v>
      </c>
    </row>
    <row r="824" spans="1:15" s="391" customFormat="1" ht="15" x14ac:dyDescent="0.25">
      <c r="A824" s="15">
        <v>54</v>
      </c>
      <c r="B824" s="513" t="s">
        <v>592</v>
      </c>
      <c r="C824" s="513">
        <v>20</v>
      </c>
      <c r="D824" s="513" t="s">
        <v>1976</v>
      </c>
      <c r="E824" s="513">
        <v>1</v>
      </c>
      <c r="F824" s="513">
        <v>1428</v>
      </c>
      <c r="G824" s="513">
        <v>8335</v>
      </c>
      <c r="H824" s="513">
        <v>8478</v>
      </c>
      <c r="I824" s="513">
        <f t="shared" si="77"/>
        <v>1428</v>
      </c>
      <c r="J824" s="513">
        <v>35720</v>
      </c>
      <c r="K824" s="513">
        <v>0</v>
      </c>
      <c r="L824" s="513">
        <f t="shared" si="78"/>
        <v>37148</v>
      </c>
      <c r="M824" s="513" t="s">
        <v>34</v>
      </c>
      <c r="N824" s="513" t="s">
        <v>1978</v>
      </c>
      <c r="O824" s="513" t="s">
        <v>1219</v>
      </c>
    </row>
    <row r="825" spans="1:15" ht="15" x14ac:dyDescent="0.25">
      <c r="A825" s="15">
        <v>55</v>
      </c>
      <c r="B825" s="513" t="s">
        <v>833</v>
      </c>
      <c r="C825" s="513">
        <v>20</v>
      </c>
      <c r="D825" s="513" t="s">
        <v>1976</v>
      </c>
      <c r="E825" s="513">
        <v>1.7</v>
      </c>
      <c r="F825" s="513">
        <v>1590</v>
      </c>
      <c r="G825" s="513">
        <v>8336</v>
      </c>
      <c r="H825" s="513">
        <v>8479</v>
      </c>
      <c r="I825" s="515">
        <f t="shared" si="77"/>
        <v>2703</v>
      </c>
      <c r="J825" s="513">
        <v>57820</v>
      </c>
      <c r="K825" s="513">
        <v>0</v>
      </c>
      <c r="L825" s="513">
        <f t="shared" si="78"/>
        <v>60523</v>
      </c>
      <c r="M825" s="513" t="s">
        <v>34</v>
      </c>
      <c r="N825" s="513" t="s">
        <v>1979</v>
      </c>
      <c r="O825" s="513" t="s">
        <v>1219</v>
      </c>
    </row>
    <row r="826" spans="1:15" ht="15" x14ac:dyDescent="0.25">
      <c r="A826" s="15">
        <v>56</v>
      </c>
      <c r="B826" s="15" t="s">
        <v>593</v>
      </c>
      <c r="C826" s="15">
        <v>15</v>
      </c>
      <c r="D826" s="15" t="s">
        <v>1982</v>
      </c>
      <c r="E826" s="16">
        <v>2</v>
      </c>
      <c r="F826" s="15">
        <v>974</v>
      </c>
      <c r="G826" s="16">
        <v>8340</v>
      </c>
      <c r="H826" s="15">
        <v>8480</v>
      </c>
      <c r="I826" s="16">
        <f t="shared" si="77"/>
        <v>1948</v>
      </c>
      <c r="J826" s="16">
        <v>11775</v>
      </c>
      <c r="K826" s="16">
        <v>2600</v>
      </c>
      <c r="L826" s="15">
        <f t="shared" si="78"/>
        <v>16323</v>
      </c>
      <c r="M826" s="15" t="s">
        <v>1082</v>
      </c>
      <c r="N826" s="15" t="s">
        <v>1980</v>
      </c>
      <c r="O826" s="15" t="s">
        <v>1219</v>
      </c>
    </row>
    <row r="827" spans="1:15" ht="15" x14ac:dyDescent="0.25">
      <c r="A827" s="15">
        <v>57</v>
      </c>
      <c r="B827" s="513" t="s">
        <v>580</v>
      </c>
      <c r="C827" s="513">
        <v>20</v>
      </c>
      <c r="D827" s="513" t="s">
        <v>1982</v>
      </c>
      <c r="E827" s="515">
        <v>1</v>
      </c>
      <c r="F827" s="513">
        <v>1327</v>
      </c>
      <c r="G827" s="515">
        <v>8341</v>
      </c>
      <c r="H827" s="513">
        <v>8481</v>
      </c>
      <c r="I827" s="515">
        <f t="shared" si="77"/>
        <v>1327</v>
      </c>
      <c r="J827" s="513">
        <f>2397*20</f>
        <v>47940</v>
      </c>
      <c r="K827" s="517">
        <v>0</v>
      </c>
      <c r="L827" s="515">
        <f t="shared" si="78"/>
        <v>49267</v>
      </c>
      <c r="M827" s="513" t="s">
        <v>34</v>
      </c>
      <c r="N827" s="513" t="s">
        <v>1983</v>
      </c>
      <c r="O827" s="513" t="s">
        <v>1219</v>
      </c>
    </row>
    <row r="828" spans="1:15" ht="15" x14ac:dyDescent="0.25">
      <c r="A828" s="15">
        <v>58</v>
      </c>
      <c r="B828" s="15" t="s">
        <v>582</v>
      </c>
      <c r="C828" s="15">
        <v>20</v>
      </c>
      <c r="D828" s="15" t="s">
        <v>1982</v>
      </c>
      <c r="E828" s="16">
        <v>0</v>
      </c>
      <c r="F828" s="15">
        <v>1386</v>
      </c>
      <c r="G828" s="16">
        <v>8342</v>
      </c>
      <c r="H828" s="15">
        <v>8482</v>
      </c>
      <c r="I828" s="16">
        <f t="shared" si="77"/>
        <v>0</v>
      </c>
      <c r="J828" s="15">
        <v>48660</v>
      </c>
      <c r="K828" s="217">
        <v>0</v>
      </c>
      <c r="L828" s="16">
        <f t="shared" si="78"/>
        <v>48660</v>
      </c>
      <c r="M828" s="15" t="s">
        <v>1082</v>
      </c>
      <c r="N828" s="15" t="s">
        <v>1984</v>
      </c>
      <c r="O828" s="15" t="s">
        <v>1219</v>
      </c>
    </row>
    <row r="829" spans="1:15" ht="15" x14ac:dyDescent="0.25">
      <c r="A829" s="15">
        <v>59</v>
      </c>
      <c r="B829" s="15" t="s">
        <v>588</v>
      </c>
      <c r="C829" s="15">
        <v>20</v>
      </c>
      <c r="D829" s="15" t="s">
        <v>1982</v>
      </c>
      <c r="E829" s="16">
        <v>3</v>
      </c>
      <c r="F829" s="15">
        <v>1408</v>
      </c>
      <c r="G829" s="16">
        <v>8343</v>
      </c>
      <c r="H829" s="15">
        <v>8483</v>
      </c>
      <c r="I829" s="16">
        <f t="shared" si="77"/>
        <v>4224</v>
      </c>
      <c r="J829" s="15">
        <v>57420</v>
      </c>
      <c r="K829" s="217">
        <v>0</v>
      </c>
      <c r="L829" s="217">
        <f t="shared" si="78"/>
        <v>61644</v>
      </c>
      <c r="M829" s="15" t="s">
        <v>1252</v>
      </c>
      <c r="N829" s="15" t="s">
        <v>1985</v>
      </c>
      <c r="O829" s="15" t="s">
        <v>1219</v>
      </c>
    </row>
    <row r="830" spans="1:15" ht="15" x14ac:dyDescent="0.25">
      <c r="A830" s="15">
        <v>60</v>
      </c>
      <c r="B830" s="513" t="s">
        <v>585</v>
      </c>
      <c r="C830" s="513">
        <v>24</v>
      </c>
      <c r="D830" s="513" t="s">
        <v>1982</v>
      </c>
      <c r="E830" s="515">
        <v>3</v>
      </c>
      <c r="F830" s="513">
        <v>1943</v>
      </c>
      <c r="G830" s="515">
        <v>8361</v>
      </c>
      <c r="H830" s="513">
        <v>8484</v>
      </c>
      <c r="I830" s="515">
        <f t="shared" si="77"/>
        <v>5829</v>
      </c>
      <c r="J830" s="513">
        <v>78790</v>
      </c>
      <c r="K830" s="515">
        <v>3000</v>
      </c>
      <c r="L830" s="517">
        <f t="shared" si="78"/>
        <v>87619</v>
      </c>
      <c r="M830" s="513" t="s">
        <v>34</v>
      </c>
      <c r="N830" s="513" t="s">
        <v>1986</v>
      </c>
      <c r="O830" s="513" t="s">
        <v>1219</v>
      </c>
    </row>
    <row r="831" spans="1:15" ht="15" x14ac:dyDescent="0.25">
      <c r="A831" s="15">
        <v>61</v>
      </c>
      <c r="B831" s="15" t="s">
        <v>813</v>
      </c>
      <c r="C831" s="15">
        <v>20</v>
      </c>
      <c r="D831" s="15" t="s">
        <v>1982</v>
      </c>
      <c r="E831" s="16">
        <v>1</v>
      </c>
      <c r="F831" s="15">
        <v>1538</v>
      </c>
      <c r="G831" s="16">
        <v>8360</v>
      </c>
      <c r="H831" s="15">
        <v>8485</v>
      </c>
      <c r="I831" s="16">
        <f t="shared" si="77"/>
        <v>1538</v>
      </c>
      <c r="J831" s="15">
        <v>30140</v>
      </c>
      <c r="K831" s="217">
        <v>0</v>
      </c>
      <c r="L831" s="16">
        <f t="shared" si="78"/>
        <v>31678</v>
      </c>
      <c r="M831" s="15" t="s">
        <v>1082</v>
      </c>
      <c r="N831" s="15" t="s">
        <v>1987</v>
      </c>
      <c r="O831" s="15" t="s">
        <v>1219</v>
      </c>
    </row>
    <row r="832" spans="1:15" ht="15" x14ac:dyDescent="0.25">
      <c r="A832" s="15">
        <v>62</v>
      </c>
      <c r="B832" s="15" t="s">
        <v>583</v>
      </c>
      <c r="C832" s="15">
        <v>21</v>
      </c>
      <c r="D832" s="15" t="s">
        <v>1989</v>
      </c>
      <c r="E832" s="16">
        <v>7.96</v>
      </c>
      <c r="F832" s="15">
        <v>1518</v>
      </c>
      <c r="G832" s="16">
        <v>8345</v>
      </c>
      <c r="H832" s="15">
        <v>8486</v>
      </c>
      <c r="I832" s="16">
        <f t="shared" si="77"/>
        <v>12083.28</v>
      </c>
      <c r="J832" s="15">
        <v>130620</v>
      </c>
      <c r="K832" s="16">
        <v>0</v>
      </c>
      <c r="L832" s="16">
        <f t="shared" si="78"/>
        <v>142703.28</v>
      </c>
      <c r="M832" s="15" t="s">
        <v>1252</v>
      </c>
      <c r="N832" s="15" t="s">
        <v>1988</v>
      </c>
      <c r="O832" s="15" t="s">
        <v>1219</v>
      </c>
    </row>
    <row r="833" spans="1:15" ht="15" x14ac:dyDescent="0.25">
      <c r="A833" s="15">
        <v>63</v>
      </c>
      <c r="B833" s="15" t="s">
        <v>821</v>
      </c>
      <c r="C833" s="15">
        <v>20</v>
      </c>
      <c r="D833" s="15" t="s">
        <v>1989</v>
      </c>
      <c r="E833" s="16">
        <v>2</v>
      </c>
      <c r="F833" s="15">
        <v>1521</v>
      </c>
      <c r="G833" s="16">
        <v>8346</v>
      </c>
      <c r="H833" s="15">
        <v>8487</v>
      </c>
      <c r="I833" s="16">
        <f t="shared" si="77"/>
        <v>3042</v>
      </c>
      <c r="J833" s="16">
        <v>44620</v>
      </c>
      <c r="K833" s="15">
        <v>0</v>
      </c>
      <c r="L833" s="15">
        <f t="shared" si="78"/>
        <v>47662</v>
      </c>
      <c r="M833" s="15" t="s">
        <v>1252</v>
      </c>
      <c r="N833" s="15" t="s">
        <v>1990</v>
      </c>
      <c r="O833" s="15" t="s">
        <v>1219</v>
      </c>
    </row>
    <row r="834" spans="1:15" ht="15" x14ac:dyDescent="0.25">
      <c r="A834" s="15">
        <v>64</v>
      </c>
      <c r="B834" s="15" t="s">
        <v>584</v>
      </c>
      <c r="C834" s="15">
        <v>20</v>
      </c>
      <c r="D834" s="15" t="s">
        <v>1992</v>
      </c>
      <c r="E834" s="16">
        <v>2</v>
      </c>
      <c r="F834" s="15">
        <v>1314</v>
      </c>
      <c r="G834" s="16">
        <v>8347</v>
      </c>
      <c r="H834" s="15">
        <v>8488</v>
      </c>
      <c r="I834" s="16">
        <f t="shared" si="77"/>
        <v>2628</v>
      </c>
      <c r="J834" s="15">
        <v>18720</v>
      </c>
      <c r="K834" s="16">
        <v>0</v>
      </c>
      <c r="L834" s="16">
        <f t="shared" si="78"/>
        <v>21348</v>
      </c>
      <c r="M834" s="15" t="s">
        <v>1082</v>
      </c>
      <c r="N834" s="15" t="s">
        <v>1991</v>
      </c>
      <c r="O834" s="15" t="s">
        <v>1219</v>
      </c>
    </row>
    <row r="835" spans="1:15" ht="15" x14ac:dyDescent="0.25">
      <c r="A835" s="15">
        <v>65</v>
      </c>
      <c r="B835" s="15" t="s">
        <v>589</v>
      </c>
      <c r="C835" s="15">
        <v>9</v>
      </c>
      <c r="D835" s="15" t="s">
        <v>1992</v>
      </c>
      <c r="E835" s="16">
        <v>0</v>
      </c>
      <c r="F835" s="15">
        <v>717</v>
      </c>
      <c r="G835" s="16">
        <v>8348</v>
      </c>
      <c r="H835" s="15">
        <v>8489</v>
      </c>
      <c r="I835" s="16">
        <f t="shared" si="77"/>
        <v>0</v>
      </c>
      <c r="J835" s="15">
        <v>9027</v>
      </c>
      <c r="K835" s="15">
        <v>0</v>
      </c>
      <c r="L835" s="15">
        <f t="shared" si="78"/>
        <v>9027</v>
      </c>
      <c r="M835" s="15" t="s">
        <v>1082</v>
      </c>
      <c r="N835" s="15" t="s">
        <v>1993</v>
      </c>
      <c r="O835" s="15" t="s">
        <v>1219</v>
      </c>
    </row>
    <row r="836" spans="1:15" ht="15" x14ac:dyDescent="0.25">
      <c r="A836" s="15">
        <v>66</v>
      </c>
      <c r="B836" s="15" t="s">
        <v>593</v>
      </c>
      <c r="C836" s="15">
        <v>9</v>
      </c>
      <c r="D836" s="15" t="s">
        <v>1992</v>
      </c>
      <c r="E836" s="16">
        <v>2</v>
      </c>
      <c r="F836" s="15">
        <v>607</v>
      </c>
      <c r="G836" s="16">
        <v>8349</v>
      </c>
      <c r="H836" s="15">
        <v>8490</v>
      </c>
      <c r="I836" s="16">
        <f t="shared" si="77"/>
        <v>1214</v>
      </c>
      <c r="J836" s="15">
        <v>8676</v>
      </c>
      <c r="K836" s="16">
        <v>1400</v>
      </c>
      <c r="L836" s="15">
        <f t="shared" ref="L836" si="79">I836+J836+K836</f>
        <v>11290</v>
      </c>
      <c r="M836" s="15" t="s">
        <v>1082</v>
      </c>
      <c r="N836" s="15" t="s">
        <v>1994</v>
      </c>
      <c r="O836" s="15" t="s">
        <v>1219</v>
      </c>
    </row>
    <row r="837" spans="1:15" ht="15" x14ac:dyDescent="0.25">
      <c r="A837" s="15">
        <v>67</v>
      </c>
      <c r="B837" s="15" t="s">
        <v>836</v>
      </c>
      <c r="C837" s="15">
        <v>9</v>
      </c>
      <c r="D837" s="15" t="s">
        <v>1992</v>
      </c>
      <c r="E837" s="16">
        <v>1.5</v>
      </c>
      <c r="F837" s="15">
        <v>596</v>
      </c>
      <c r="G837" s="16">
        <v>8350</v>
      </c>
      <c r="H837" s="15">
        <v>8491</v>
      </c>
      <c r="I837" s="16">
        <f t="shared" si="77"/>
        <v>894</v>
      </c>
      <c r="J837" s="15">
        <v>10125</v>
      </c>
      <c r="K837" s="15">
        <v>0</v>
      </c>
      <c r="L837" s="15">
        <f t="shared" si="78"/>
        <v>11019</v>
      </c>
      <c r="M837" s="15" t="s">
        <v>1082</v>
      </c>
      <c r="N837" s="15" t="s">
        <v>1995</v>
      </c>
      <c r="O837" s="15" t="s">
        <v>1219</v>
      </c>
    </row>
    <row r="838" spans="1:15" ht="15" x14ac:dyDescent="0.25">
      <c r="A838" s="15">
        <v>68</v>
      </c>
      <c r="B838" s="15" t="s">
        <v>579</v>
      </c>
      <c r="C838" s="15">
        <v>20</v>
      </c>
      <c r="D838" s="15" t="s">
        <v>1992</v>
      </c>
      <c r="E838" s="16">
        <v>1</v>
      </c>
      <c r="F838" s="15">
        <v>1662</v>
      </c>
      <c r="G838" s="16">
        <v>8351</v>
      </c>
      <c r="H838" s="15">
        <v>8492</v>
      </c>
      <c r="I838" s="16">
        <f t="shared" si="77"/>
        <v>1662</v>
      </c>
      <c r="J838" s="16">
        <v>60900</v>
      </c>
      <c r="K838" s="15">
        <v>0</v>
      </c>
      <c r="L838" s="15">
        <f t="shared" si="78"/>
        <v>62562</v>
      </c>
      <c r="M838" s="15" t="s">
        <v>1252</v>
      </c>
      <c r="N838" s="15" t="s">
        <v>1996</v>
      </c>
      <c r="O838" s="15" t="s">
        <v>1219</v>
      </c>
    </row>
    <row r="839" spans="1:15" ht="15" x14ac:dyDescent="0.25">
      <c r="A839" s="15">
        <v>69</v>
      </c>
      <c r="B839" s="15" t="s">
        <v>587</v>
      </c>
      <c r="C839" s="16">
        <v>20</v>
      </c>
      <c r="D839" s="15" t="s">
        <v>1998</v>
      </c>
      <c r="E839" s="16">
        <v>2</v>
      </c>
      <c r="F839" s="16">
        <v>1305</v>
      </c>
      <c r="G839" s="16">
        <v>8352</v>
      </c>
      <c r="H839" s="15">
        <v>8493</v>
      </c>
      <c r="I839" s="16">
        <f t="shared" si="77"/>
        <v>2610</v>
      </c>
      <c r="J839" s="16">
        <v>22580</v>
      </c>
      <c r="K839" s="16">
        <v>0</v>
      </c>
      <c r="L839" s="16">
        <f t="shared" si="78"/>
        <v>25190</v>
      </c>
      <c r="M839" s="15" t="s">
        <v>1252</v>
      </c>
      <c r="N839" s="15" t="s">
        <v>1997</v>
      </c>
      <c r="O839" s="15" t="s">
        <v>1219</v>
      </c>
    </row>
    <row r="840" spans="1:15" ht="15" x14ac:dyDescent="0.25">
      <c r="A840" s="15">
        <v>70</v>
      </c>
      <c r="B840" s="15" t="s">
        <v>813</v>
      </c>
      <c r="C840" s="16">
        <v>20</v>
      </c>
      <c r="D840" s="15" t="s">
        <v>2004</v>
      </c>
      <c r="E840" s="16">
        <v>1</v>
      </c>
      <c r="F840" s="15">
        <v>1449</v>
      </c>
      <c r="G840" s="16">
        <v>8362</v>
      </c>
      <c r="H840" s="15">
        <v>8500</v>
      </c>
      <c r="I840" s="16">
        <f t="shared" si="77"/>
        <v>1449</v>
      </c>
      <c r="J840" s="15">
        <v>30140</v>
      </c>
      <c r="K840" s="16"/>
      <c r="L840" s="16">
        <f t="shared" si="78"/>
        <v>31589</v>
      </c>
      <c r="M840" s="15" t="s">
        <v>1156</v>
      </c>
      <c r="N840" s="15" t="s">
        <v>2003</v>
      </c>
      <c r="O840" s="15" t="s">
        <v>1219</v>
      </c>
    </row>
    <row r="841" spans="1:15" ht="15" x14ac:dyDescent="0.25">
      <c r="A841" s="15">
        <v>71</v>
      </c>
      <c r="B841" s="15" t="s">
        <v>593</v>
      </c>
      <c r="C841" s="15">
        <v>9</v>
      </c>
      <c r="D841" s="15" t="s">
        <v>2004</v>
      </c>
      <c r="E841" s="15">
        <v>2</v>
      </c>
      <c r="F841" s="15">
        <v>643</v>
      </c>
      <c r="G841" s="15">
        <v>8363</v>
      </c>
      <c r="H841" s="15">
        <v>8501</v>
      </c>
      <c r="I841" s="15">
        <f t="shared" si="77"/>
        <v>1286</v>
      </c>
      <c r="J841" s="15">
        <v>8676</v>
      </c>
      <c r="K841" s="15">
        <v>1400</v>
      </c>
      <c r="L841" s="15">
        <f>I841+J841+K841</f>
        <v>11362</v>
      </c>
      <c r="M841" s="15" t="s">
        <v>1156</v>
      </c>
      <c r="N841" s="15" t="s">
        <v>2005</v>
      </c>
      <c r="O841" s="15" t="s">
        <v>1219</v>
      </c>
    </row>
    <row r="842" spans="1:15" ht="15" x14ac:dyDescent="0.25">
      <c r="A842" s="15">
        <v>72</v>
      </c>
      <c r="B842" s="15" t="s">
        <v>581</v>
      </c>
      <c r="C842" s="15">
        <v>20</v>
      </c>
      <c r="D842" s="15" t="s">
        <v>2004</v>
      </c>
      <c r="E842" s="15">
        <v>1.5</v>
      </c>
      <c r="F842" s="15">
        <v>1570</v>
      </c>
      <c r="G842" s="15">
        <v>8364</v>
      </c>
      <c r="H842" s="15">
        <v>8502</v>
      </c>
      <c r="I842" s="15">
        <f t="shared" si="77"/>
        <v>2355</v>
      </c>
      <c r="J842" s="15">
        <v>92000</v>
      </c>
      <c r="K842" s="15">
        <v>0</v>
      </c>
      <c r="L842" s="15">
        <f>I842+J842+K842</f>
        <v>94355</v>
      </c>
      <c r="M842" s="15" t="s">
        <v>591</v>
      </c>
      <c r="N842" s="15" t="s">
        <v>2006</v>
      </c>
      <c r="O842" s="15" t="s">
        <v>1219</v>
      </c>
    </row>
    <row r="843" spans="1:15" ht="15" x14ac:dyDescent="0.25">
      <c r="A843" s="15">
        <v>73</v>
      </c>
      <c r="B843" s="513" t="s">
        <v>582</v>
      </c>
      <c r="C843" s="513">
        <v>20</v>
      </c>
      <c r="D843" s="513" t="s">
        <v>2008</v>
      </c>
      <c r="E843" s="513">
        <v>0</v>
      </c>
      <c r="F843" s="513">
        <v>1481</v>
      </c>
      <c r="G843" s="513">
        <v>8365</v>
      </c>
      <c r="H843" s="513">
        <v>8503</v>
      </c>
      <c r="I843" s="513">
        <f t="shared" si="77"/>
        <v>0</v>
      </c>
      <c r="J843" s="513">
        <v>46560</v>
      </c>
      <c r="K843" s="513">
        <v>0</v>
      </c>
      <c r="L843" s="513">
        <f t="shared" ref="L843:L859" si="80">I843+J843+K843</f>
        <v>46560</v>
      </c>
      <c r="M843" s="513" t="s">
        <v>34</v>
      </c>
      <c r="N843" s="513" t="s">
        <v>2007</v>
      </c>
      <c r="O843" s="513" t="s">
        <v>1219</v>
      </c>
    </row>
    <row r="844" spans="1:15" ht="15" x14ac:dyDescent="0.25">
      <c r="A844" s="15">
        <v>74</v>
      </c>
      <c r="B844" s="513" t="s">
        <v>583</v>
      </c>
      <c r="C844" s="513">
        <v>21</v>
      </c>
      <c r="D844" s="513" t="s">
        <v>2008</v>
      </c>
      <c r="E844" s="513">
        <v>7.96</v>
      </c>
      <c r="F844" s="513">
        <v>1353</v>
      </c>
      <c r="G844" s="513">
        <v>8366</v>
      </c>
      <c r="H844" s="513">
        <v>8504</v>
      </c>
      <c r="I844" s="513">
        <f t="shared" si="77"/>
        <v>10769.88</v>
      </c>
      <c r="J844" s="513">
        <f>6095*21</f>
        <v>127995</v>
      </c>
      <c r="K844" s="513">
        <v>0</v>
      </c>
      <c r="L844" s="515">
        <f t="shared" si="80"/>
        <v>138764.88</v>
      </c>
      <c r="M844" s="513" t="s">
        <v>34</v>
      </c>
      <c r="N844" s="513" t="s">
        <v>2009</v>
      </c>
      <c r="O844" s="513" t="s">
        <v>1219</v>
      </c>
    </row>
    <row r="845" spans="1:15" ht="15" x14ac:dyDescent="0.25">
      <c r="A845" s="15">
        <v>75</v>
      </c>
      <c r="B845" s="15" t="s">
        <v>587</v>
      </c>
      <c r="C845" s="15">
        <v>15</v>
      </c>
      <c r="D845" s="15" t="s">
        <v>2008</v>
      </c>
      <c r="E845" s="15">
        <v>2</v>
      </c>
      <c r="F845" s="15">
        <v>965</v>
      </c>
      <c r="G845" s="15">
        <v>8367</v>
      </c>
      <c r="H845" s="15">
        <v>8505</v>
      </c>
      <c r="I845" s="15">
        <f t="shared" si="77"/>
        <v>1930</v>
      </c>
      <c r="J845" s="15">
        <v>18500</v>
      </c>
      <c r="K845" s="15">
        <v>0</v>
      </c>
      <c r="L845" s="16">
        <f t="shared" si="80"/>
        <v>20430</v>
      </c>
      <c r="M845" s="15" t="s">
        <v>1156</v>
      </c>
      <c r="N845" s="15" t="s">
        <v>2010</v>
      </c>
      <c r="O845" s="15" t="s">
        <v>1219</v>
      </c>
    </row>
    <row r="846" spans="1:15" ht="15" x14ac:dyDescent="0.25">
      <c r="A846" s="15">
        <v>76</v>
      </c>
      <c r="B846" s="513" t="s">
        <v>579</v>
      </c>
      <c r="C846" s="513">
        <v>20</v>
      </c>
      <c r="D846" s="513" t="s">
        <v>2008</v>
      </c>
      <c r="E846" s="513">
        <v>1</v>
      </c>
      <c r="F846" s="513">
        <v>1671</v>
      </c>
      <c r="G846" s="513">
        <v>8368</v>
      </c>
      <c r="H846" s="513">
        <v>8506</v>
      </c>
      <c r="I846" s="513">
        <f t="shared" si="77"/>
        <v>1671</v>
      </c>
      <c r="J846" s="515">
        <v>60500</v>
      </c>
      <c r="K846" s="513">
        <v>0</v>
      </c>
      <c r="L846" s="513">
        <f t="shared" si="80"/>
        <v>62171</v>
      </c>
      <c r="M846" s="513" t="s">
        <v>34</v>
      </c>
      <c r="N846" s="513" t="s">
        <v>2011</v>
      </c>
      <c r="O846" s="513" t="s">
        <v>1219</v>
      </c>
    </row>
    <row r="847" spans="1:15" ht="15" x14ac:dyDescent="0.25">
      <c r="A847" s="15">
        <v>77</v>
      </c>
      <c r="B847" s="15" t="s">
        <v>590</v>
      </c>
      <c r="C847" s="15">
        <v>20</v>
      </c>
      <c r="D847" s="15" t="s">
        <v>2000</v>
      </c>
      <c r="E847" s="15">
        <v>4</v>
      </c>
      <c r="F847" s="15">
        <v>1638</v>
      </c>
      <c r="G847" s="15">
        <v>8369</v>
      </c>
      <c r="H847" s="15">
        <v>8507</v>
      </c>
      <c r="I847" s="15">
        <f t="shared" si="77"/>
        <v>6552</v>
      </c>
      <c r="J847" s="15">
        <v>70180</v>
      </c>
      <c r="K847" s="15">
        <v>0</v>
      </c>
      <c r="L847" s="15">
        <f t="shared" si="80"/>
        <v>76732</v>
      </c>
      <c r="M847" s="15" t="s">
        <v>1156</v>
      </c>
      <c r="N847" s="15" t="s">
        <v>1999</v>
      </c>
      <c r="O847" s="15" t="s">
        <v>1219</v>
      </c>
    </row>
    <row r="848" spans="1:15" ht="15" x14ac:dyDescent="0.25">
      <c r="A848" s="15">
        <v>78</v>
      </c>
      <c r="B848" s="15" t="s">
        <v>592</v>
      </c>
      <c r="C848" s="15">
        <v>20</v>
      </c>
      <c r="D848" s="3" t="s">
        <v>2000</v>
      </c>
      <c r="E848" s="15">
        <v>2</v>
      </c>
      <c r="F848" s="15">
        <v>1393</v>
      </c>
      <c r="G848" s="15">
        <v>8370</v>
      </c>
      <c r="H848" s="15">
        <v>8508</v>
      </c>
      <c r="I848" s="15">
        <f t="shared" si="77"/>
        <v>2786</v>
      </c>
      <c r="J848" s="15">
        <v>36520</v>
      </c>
      <c r="K848" s="15">
        <v>0</v>
      </c>
      <c r="L848" s="15">
        <f t="shared" si="80"/>
        <v>39306</v>
      </c>
      <c r="M848" s="15" t="s">
        <v>1156</v>
      </c>
      <c r="N848" s="15" t="s">
        <v>2001</v>
      </c>
      <c r="O848" s="15" t="s">
        <v>1219</v>
      </c>
    </row>
    <row r="849" spans="1:15" ht="15" x14ac:dyDescent="0.25">
      <c r="A849" s="15">
        <v>79</v>
      </c>
      <c r="B849" s="15" t="s">
        <v>821</v>
      </c>
      <c r="C849" s="17">
        <v>15</v>
      </c>
      <c r="D849" s="3" t="s">
        <v>2000</v>
      </c>
      <c r="E849" s="15">
        <v>2</v>
      </c>
      <c r="F849" s="15">
        <v>1120</v>
      </c>
      <c r="G849" s="15">
        <v>8371</v>
      </c>
      <c r="H849" s="15">
        <v>8509</v>
      </c>
      <c r="I849" s="15">
        <f t="shared" si="77"/>
        <v>2240</v>
      </c>
      <c r="J849" s="15">
        <v>38000</v>
      </c>
      <c r="K849" s="15">
        <v>0</v>
      </c>
      <c r="L849" s="15">
        <f t="shared" si="80"/>
        <v>40240</v>
      </c>
      <c r="M849" s="15" t="s">
        <v>1156</v>
      </c>
      <c r="N849" s="15" t="s">
        <v>2002</v>
      </c>
      <c r="O849" s="15" t="s">
        <v>1219</v>
      </c>
    </row>
    <row r="850" spans="1:15" ht="15" x14ac:dyDescent="0.25">
      <c r="A850" s="15">
        <v>80</v>
      </c>
      <c r="B850" s="283" t="s">
        <v>593</v>
      </c>
      <c r="C850" s="30">
        <v>9</v>
      </c>
      <c r="D850" s="283" t="s">
        <v>2013</v>
      </c>
      <c r="E850" s="397">
        <v>2</v>
      </c>
      <c r="F850" s="30">
        <v>685</v>
      </c>
      <c r="G850" s="397">
        <v>8353</v>
      </c>
      <c r="H850" s="30">
        <v>8510</v>
      </c>
      <c r="I850" s="397">
        <f t="shared" si="77"/>
        <v>1370</v>
      </c>
      <c r="J850" s="15">
        <v>8676</v>
      </c>
      <c r="K850" s="397">
        <v>1400</v>
      </c>
      <c r="L850" s="397">
        <f t="shared" si="80"/>
        <v>11446</v>
      </c>
      <c r="M850" s="30" t="s">
        <v>1156</v>
      </c>
      <c r="N850" s="3" t="s">
        <v>2012</v>
      </c>
      <c r="O850" s="15" t="s">
        <v>1219</v>
      </c>
    </row>
    <row r="851" spans="1:15" ht="15" x14ac:dyDescent="0.25">
      <c r="A851" s="15">
        <v>81</v>
      </c>
      <c r="B851" s="283" t="s">
        <v>836</v>
      </c>
      <c r="C851" s="30">
        <v>9</v>
      </c>
      <c r="D851" s="283" t="s">
        <v>2013</v>
      </c>
      <c r="E851" s="397">
        <v>1.5</v>
      </c>
      <c r="F851" s="30">
        <v>669</v>
      </c>
      <c r="G851" s="397">
        <v>8354</v>
      </c>
      <c r="H851" s="30">
        <v>8511</v>
      </c>
      <c r="I851" s="397">
        <f t="shared" si="77"/>
        <v>1003.5</v>
      </c>
      <c r="J851" s="397">
        <v>10125</v>
      </c>
      <c r="K851" s="397">
        <v>0</v>
      </c>
      <c r="L851" s="397">
        <f t="shared" si="80"/>
        <v>11128.5</v>
      </c>
      <c r="M851" s="30" t="s">
        <v>1156</v>
      </c>
      <c r="N851" s="3" t="s">
        <v>2014</v>
      </c>
      <c r="O851" s="15" t="s">
        <v>1219</v>
      </c>
    </row>
    <row r="852" spans="1:15" ht="15" x14ac:dyDescent="0.25">
      <c r="A852" s="15">
        <v>82</v>
      </c>
      <c r="B852" s="283" t="s">
        <v>822</v>
      </c>
      <c r="C852" s="30">
        <v>15</v>
      </c>
      <c r="D852" s="283" t="s">
        <v>2013</v>
      </c>
      <c r="E852" s="397">
        <v>1.75</v>
      </c>
      <c r="F852" s="30">
        <v>885</v>
      </c>
      <c r="G852" s="397">
        <v>8355</v>
      </c>
      <c r="H852" s="30">
        <v>8512</v>
      </c>
      <c r="I852" s="397">
        <f t="shared" si="77"/>
        <v>1548.75</v>
      </c>
      <c r="J852" s="412">
        <v>28500</v>
      </c>
      <c r="K852" s="397">
        <v>0</v>
      </c>
      <c r="L852" s="397">
        <f t="shared" si="80"/>
        <v>30048.75</v>
      </c>
      <c r="M852" s="30" t="s">
        <v>1156</v>
      </c>
      <c r="N852" s="3" t="s">
        <v>2015</v>
      </c>
      <c r="O852" s="15" t="s">
        <v>1219</v>
      </c>
    </row>
    <row r="853" spans="1:15" ht="15" x14ac:dyDescent="0.25">
      <c r="A853" s="15">
        <v>83</v>
      </c>
      <c r="B853" s="283" t="s">
        <v>584</v>
      </c>
      <c r="C853" s="30">
        <v>15</v>
      </c>
      <c r="D853" s="283" t="s">
        <v>2013</v>
      </c>
      <c r="E853" s="397">
        <v>2</v>
      </c>
      <c r="F853" s="30">
        <v>1070</v>
      </c>
      <c r="G853" s="397">
        <v>8356</v>
      </c>
      <c r="H853" s="30">
        <v>8513</v>
      </c>
      <c r="I853" s="397">
        <f t="shared" si="77"/>
        <v>2140</v>
      </c>
      <c r="J853" s="397">
        <v>17000</v>
      </c>
      <c r="K853" s="397">
        <v>0</v>
      </c>
      <c r="L853" s="397">
        <f t="shared" si="80"/>
        <v>19140</v>
      </c>
      <c r="M853" s="30" t="s">
        <v>1156</v>
      </c>
      <c r="N853" s="3" t="s">
        <v>2016</v>
      </c>
      <c r="O853" s="15" t="s">
        <v>1219</v>
      </c>
    </row>
    <row r="854" spans="1:15" ht="15" x14ac:dyDescent="0.25">
      <c r="A854" s="15">
        <v>84</v>
      </c>
      <c r="B854" s="283" t="s">
        <v>589</v>
      </c>
      <c r="C854" s="30">
        <v>9</v>
      </c>
      <c r="D854" s="283" t="s">
        <v>2013</v>
      </c>
      <c r="E854" s="397">
        <v>0</v>
      </c>
      <c r="F854" s="30">
        <v>653</v>
      </c>
      <c r="G854" s="397">
        <v>8357</v>
      </c>
      <c r="H854" s="30">
        <v>8514</v>
      </c>
      <c r="I854" s="397">
        <f t="shared" si="77"/>
        <v>0</v>
      </c>
      <c r="J854" s="397">
        <v>9027</v>
      </c>
      <c r="K854" s="397">
        <v>0</v>
      </c>
      <c r="L854" s="397">
        <f t="shared" si="80"/>
        <v>9027</v>
      </c>
      <c r="M854" s="30" t="s">
        <v>1156</v>
      </c>
      <c r="N854" s="3" t="s">
        <v>2017</v>
      </c>
      <c r="O854" s="15" t="s">
        <v>1219</v>
      </c>
    </row>
    <row r="855" spans="1:15" ht="15" x14ac:dyDescent="0.25">
      <c r="A855" s="15">
        <v>85</v>
      </c>
      <c r="B855" s="427" t="s">
        <v>588</v>
      </c>
      <c r="C855" s="519">
        <v>20</v>
      </c>
      <c r="D855" s="427" t="s">
        <v>2013</v>
      </c>
      <c r="E855" s="519">
        <v>3</v>
      </c>
      <c r="F855" s="519">
        <v>1498</v>
      </c>
      <c r="G855" s="519">
        <v>8358</v>
      </c>
      <c r="H855" s="519">
        <v>8515</v>
      </c>
      <c r="I855" s="519">
        <f t="shared" si="77"/>
        <v>4494</v>
      </c>
      <c r="J855" s="519">
        <f>2781*20</f>
        <v>55620</v>
      </c>
      <c r="K855" s="519">
        <v>0</v>
      </c>
      <c r="L855" s="519">
        <f t="shared" si="80"/>
        <v>60114</v>
      </c>
      <c r="M855" s="427" t="s">
        <v>34</v>
      </c>
      <c r="N855" s="97" t="s">
        <v>2018</v>
      </c>
      <c r="O855" s="513" t="s">
        <v>1219</v>
      </c>
    </row>
    <row r="856" spans="1:15" ht="15" x14ac:dyDescent="0.25">
      <c r="A856" s="15">
        <v>86</v>
      </c>
      <c r="B856" s="283" t="s">
        <v>579</v>
      </c>
      <c r="C856" s="30">
        <v>20</v>
      </c>
      <c r="D856" s="283" t="s">
        <v>2013</v>
      </c>
      <c r="E856" s="397">
        <v>1</v>
      </c>
      <c r="F856" s="30">
        <v>1380</v>
      </c>
      <c r="G856" s="397">
        <v>8359</v>
      </c>
      <c r="H856" s="30">
        <v>8516</v>
      </c>
      <c r="I856" s="397">
        <f t="shared" si="77"/>
        <v>1380</v>
      </c>
      <c r="J856" s="397">
        <v>60900</v>
      </c>
      <c r="K856" s="397">
        <v>0</v>
      </c>
      <c r="L856" s="397">
        <f t="shared" si="80"/>
        <v>62280</v>
      </c>
      <c r="M856" s="30" t="s">
        <v>1252</v>
      </c>
      <c r="N856" s="3" t="s">
        <v>2019</v>
      </c>
      <c r="O856" s="15" t="s">
        <v>1219</v>
      </c>
    </row>
    <row r="857" spans="1:15" x14ac:dyDescent="0.25">
      <c r="A857" s="15">
        <v>87</v>
      </c>
      <c r="B857" s="283" t="s">
        <v>866</v>
      </c>
      <c r="C857" s="30">
        <v>20</v>
      </c>
      <c r="D857" s="283" t="s">
        <v>2021</v>
      </c>
      <c r="E857" s="397">
        <v>4</v>
      </c>
      <c r="F857" s="30">
        <v>1584</v>
      </c>
      <c r="G857" s="293">
        <v>8390</v>
      </c>
      <c r="H857" s="30">
        <v>8517</v>
      </c>
      <c r="I857" s="399">
        <f t="shared" si="77"/>
        <v>6336</v>
      </c>
      <c r="J857" s="248">
        <v>71960</v>
      </c>
      <c r="K857" s="293">
        <v>0</v>
      </c>
      <c r="L857" s="397">
        <f t="shared" si="80"/>
        <v>78296</v>
      </c>
      <c r="M857" s="283" t="s">
        <v>1252</v>
      </c>
      <c r="N857" s="476" t="s">
        <v>2020</v>
      </c>
      <c r="O857" s="15" t="s">
        <v>1219</v>
      </c>
    </row>
    <row r="858" spans="1:15" x14ac:dyDescent="0.25">
      <c r="A858" s="15">
        <v>88</v>
      </c>
      <c r="B858" s="283" t="s">
        <v>849</v>
      </c>
      <c r="C858" s="30">
        <v>15</v>
      </c>
      <c r="D858" s="283" t="s">
        <v>1139</v>
      </c>
      <c r="E858" s="397">
        <v>1</v>
      </c>
      <c r="F858" s="30">
        <v>1150</v>
      </c>
      <c r="G858" s="293">
        <v>8391</v>
      </c>
      <c r="H858" s="30">
        <v>8530</v>
      </c>
      <c r="I858" s="399">
        <f t="shared" si="77"/>
        <v>1150</v>
      </c>
      <c r="J858" s="248">
        <v>66855</v>
      </c>
      <c r="K858" s="293">
        <v>0</v>
      </c>
      <c r="L858" s="397">
        <f t="shared" si="80"/>
        <v>68005</v>
      </c>
      <c r="M858" s="283" t="s">
        <v>2023</v>
      </c>
      <c r="N858" s="476" t="s">
        <v>2022</v>
      </c>
      <c r="O858" s="15" t="s">
        <v>1219</v>
      </c>
    </row>
    <row r="859" spans="1:15" x14ac:dyDescent="0.25">
      <c r="A859" s="15">
        <v>89</v>
      </c>
      <c r="B859" s="283" t="s">
        <v>581</v>
      </c>
      <c r="C859" s="30">
        <v>20</v>
      </c>
      <c r="D859" s="283" t="s">
        <v>1139</v>
      </c>
      <c r="E859" s="397">
        <v>1.5</v>
      </c>
      <c r="F859" s="30">
        <v>1493</v>
      </c>
      <c r="G859" s="293">
        <v>8392</v>
      </c>
      <c r="H859" s="30">
        <v>8531</v>
      </c>
      <c r="I859" s="399">
        <f t="shared" si="77"/>
        <v>2239.5</v>
      </c>
      <c r="J859" s="248">
        <v>92000</v>
      </c>
      <c r="K859" s="293">
        <v>0</v>
      </c>
      <c r="L859" s="397">
        <f t="shared" si="80"/>
        <v>94239.5</v>
      </c>
      <c r="M859" s="283" t="s">
        <v>2025</v>
      </c>
      <c r="N859" s="476" t="s">
        <v>2024</v>
      </c>
      <c r="O859" s="15" t="s">
        <v>1219</v>
      </c>
    </row>
    <row r="860" spans="1:15" x14ac:dyDescent="0.25">
      <c r="A860" s="293"/>
      <c r="B860" s="294"/>
      <c r="C860" s="431">
        <f>SUM(C771:C859)</f>
        <v>1602</v>
      </c>
      <c r="D860" s="295"/>
      <c r="E860" s="442"/>
      <c r="F860" s="431">
        <f>SUM(F771:F859)</f>
        <v>115768</v>
      </c>
      <c r="G860" s="293"/>
      <c r="H860" s="293"/>
      <c r="I860" s="293"/>
      <c r="J860" s="248"/>
      <c r="K860" s="293"/>
      <c r="L860" s="548">
        <f>SUM(L771:L859)</f>
        <v>4716437.3199999994</v>
      </c>
      <c r="M860" s="293"/>
      <c r="N860" s="293"/>
      <c r="O860" s="293"/>
    </row>
    <row r="861" spans="1:15" x14ac:dyDescent="0.25">
      <c r="A861" s="293"/>
      <c r="B861" s="511">
        <v>42736</v>
      </c>
      <c r="C861" s="509"/>
      <c r="D861" s="293"/>
      <c r="E861" s="435"/>
      <c r="F861" s="293"/>
      <c r="G861" s="293"/>
      <c r="H861" s="293"/>
      <c r="I861" s="293"/>
      <c r="J861" s="248"/>
      <c r="K861" s="525">
        <v>4.4999999999999998E-2</v>
      </c>
      <c r="L861" s="510">
        <f>L860*K861</f>
        <v>212239.67939999996</v>
      </c>
      <c r="M861" s="293"/>
      <c r="N861" s="293"/>
      <c r="O861" s="293"/>
    </row>
    <row r="862" spans="1:15" x14ac:dyDescent="0.25">
      <c r="A862" s="293"/>
      <c r="B862" s="511"/>
      <c r="C862" s="509"/>
      <c r="D862" s="293"/>
      <c r="E862" s="435"/>
      <c r="F862" s="293"/>
      <c r="G862" s="293"/>
      <c r="H862" s="293"/>
      <c r="I862" s="293"/>
      <c r="J862" s="248"/>
      <c r="K862" s="525"/>
      <c r="L862" s="510">
        <f>SUM(L860:L861)</f>
        <v>4928676.9993999992</v>
      </c>
      <c r="M862" s="293">
        <f>L862/C860</f>
        <v>3076.5774028714104</v>
      </c>
      <c r="N862" s="293"/>
      <c r="O862" s="293"/>
    </row>
    <row r="863" spans="1:15" ht="39" x14ac:dyDescent="0.25">
      <c r="A863" s="335" t="s">
        <v>798</v>
      </c>
      <c r="B863" s="335" t="s">
        <v>0</v>
      </c>
      <c r="C863" s="335" t="s">
        <v>1020</v>
      </c>
      <c r="D863" s="335" t="s">
        <v>341</v>
      </c>
      <c r="E863" s="335" t="s">
        <v>345</v>
      </c>
      <c r="F863" s="335" t="s">
        <v>342</v>
      </c>
      <c r="G863" s="335" t="s">
        <v>348</v>
      </c>
      <c r="H863" s="532" t="s">
        <v>343</v>
      </c>
      <c r="I863" s="335" t="s">
        <v>272</v>
      </c>
      <c r="J863" s="335" t="s">
        <v>2133</v>
      </c>
      <c r="K863" s="335" t="s">
        <v>1202</v>
      </c>
      <c r="L863" s="335" t="s">
        <v>599</v>
      </c>
      <c r="M863" s="335" t="s">
        <v>941</v>
      </c>
      <c r="N863" s="335" t="s">
        <v>1511</v>
      </c>
      <c r="O863" s="329" t="s">
        <v>1205</v>
      </c>
    </row>
    <row r="864" spans="1:15" ht="15" x14ac:dyDescent="0.25">
      <c r="A864" s="435">
        <v>1</v>
      </c>
      <c r="B864" s="390" t="s">
        <v>813</v>
      </c>
      <c r="C864" s="435">
        <v>20</v>
      </c>
      <c r="D864" s="293" t="s">
        <v>2027</v>
      </c>
      <c r="E864" s="435">
        <v>1</v>
      </c>
      <c r="F864" s="435">
        <v>1289</v>
      </c>
      <c r="G864" s="293">
        <v>8410</v>
      </c>
      <c r="H864" s="435">
        <v>8540</v>
      </c>
      <c r="I864" s="293">
        <f>E864*F864</f>
        <v>1289</v>
      </c>
      <c r="J864" s="293">
        <v>28000</v>
      </c>
      <c r="K864" s="293">
        <v>0</v>
      </c>
      <c r="L864" s="399">
        <f>I864+J864+K864</f>
        <v>29289</v>
      </c>
      <c r="M864" s="390" t="s">
        <v>2023</v>
      </c>
      <c r="N864" s="435" t="s">
        <v>2026</v>
      </c>
      <c r="O864" s="293" t="s">
        <v>1219</v>
      </c>
    </row>
    <row r="865" spans="1:15" ht="15" x14ac:dyDescent="0.25">
      <c r="A865" s="435">
        <v>2</v>
      </c>
      <c r="B865" s="390" t="s">
        <v>590</v>
      </c>
      <c r="C865" s="435">
        <v>20</v>
      </c>
      <c r="D865" s="293" t="s">
        <v>2029</v>
      </c>
      <c r="E865" s="435">
        <v>4</v>
      </c>
      <c r="F865" s="435">
        <v>1209</v>
      </c>
      <c r="G865" s="293">
        <v>8411</v>
      </c>
      <c r="H865" s="435">
        <v>8541</v>
      </c>
      <c r="I865" s="293">
        <f t="shared" ref="I865:I928" si="81">E865*F865</f>
        <v>4836</v>
      </c>
      <c r="J865" s="293">
        <v>70000</v>
      </c>
      <c r="K865" s="293"/>
      <c r="L865" s="399">
        <f t="shared" ref="L865:L928" si="82">I865+J865+K865</f>
        <v>74836</v>
      </c>
      <c r="M865" s="390" t="s">
        <v>2023</v>
      </c>
      <c r="N865" s="435" t="s">
        <v>2028</v>
      </c>
      <c r="O865" s="293" t="s">
        <v>1219</v>
      </c>
    </row>
    <row r="866" spans="1:15" ht="15" x14ac:dyDescent="0.25">
      <c r="A866" s="435">
        <v>3</v>
      </c>
      <c r="B866" s="390" t="s">
        <v>833</v>
      </c>
      <c r="C866" s="435">
        <v>20</v>
      </c>
      <c r="D866" s="293" t="s">
        <v>2029</v>
      </c>
      <c r="E866" s="435">
        <v>1.7</v>
      </c>
      <c r="F866" s="435">
        <v>1377</v>
      </c>
      <c r="G866" s="294">
        <v>8488</v>
      </c>
      <c r="H866" s="435">
        <v>8542</v>
      </c>
      <c r="I866" s="293">
        <f t="shared" si="81"/>
        <v>2340.9</v>
      </c>
      <c r="J866" s="294">
        <v>56500</v>
      </c>
      <c r="K866" s="293"/>
      <c r="L866" s="399">
        <f t="shared" si="82"/>
        <v>58840.9</v>
      </c>
      <c r="M866" s="390" t="s">
        <v>34</v>
      </c>
      <c r="N866" s="435" t="s">
        <v>2030</v>
      </c>
      <c r="O866" s="293" t="s">
        <v>1219</v>
      </c>
    </row>
    <row r="867" spans="1:15" ht="15" x14ac:dyDescent="0.25">
      <c r="A867" s="435">
        <v>4</v>
      </c>
      <c r="B867" s="390" t="s">
        <v>582</v>
      </c>
      <c r="C867" s="435">
        <v>20</v>
      </c>
      <c r="D867" s="293" t="s">
        <v>2029</v>
      </c>
      <c r="E867" s="435">
        <v>0</v>
      </c>
      <c r="F867" s="435">
        <v>1566</v>
      </c>
      <c r="G867" s="293">
        <v>8412</v>
      </c>
      <c r="H867" s="435">
        <v>8543</v>
      </c>
      <c r="I867" s="293">
        <f t="shared" si="81"/>
        <v>0</v>
      </c>
      <c r="J867" s="293">
        <v>44500</v>
      </c>
      <c r="K867" s="293"/>
      <c r="L867" s="399">
        <f t="shared" si="82"/>
        <v>44500</v>
      </c>
      <c r="M867" s="390" t="s">
        <v>2023</v>
      </c>
      <c r="N867" s="435" t="s">
        <v>2031</v>
      </c>
      <c r="O867" s="293" t="s">
        <v>1219</v>
      </c>
    </row>
    <row r="868" spans="1:15" ht="15" x14ac:dyDescent="0.25">
      <c r="A868" s="435">
        <v>5</v>
      </c>
      <c r="B868" s="390" t="s">
        <v>579</v>
      </c>
      <c r="C868" s="435">
        <v>20</v>
      </c>
      <c r="D868" s="293" t="s">
        <v>2029</v>
      </c>
      <c r="E868" s="435">
        <v>1</v>
      </c>
      <c r="F868" s="435">
        <v>1533</v>
      </c>
      <c r="G868" s="294">
        <v>8413</v>
      </c>
      <c r="H868" s="435">
        <v>8544</v>
      </c>
      <c r="I868" s="293">
        <f t="shared" si="81"/>
        <v>1533</v>
      </c>
      <c r="J868" s="294">
        <v>53500</v>
      </c>
      <c r="K868" s="293"/>
      <c r="L868" s="399">
        <f t="shared" si="82"/>
        <v>55033</v>
      </c>
      <c r="M868" s="390" t="s">
        <v>34</v>
      </c>
      <c r="N868" s="435" t="s">
        <v>2032</v>
      </c>
      <c r="O868" s="293" t="s">
        <v>1219</v>
      </c>
    </row>
    <row r="869" spans="1:15" ht="15" x14ac:dyDescent="0.25">
      <c r="A869" s="435">
        <v>6</v>
      </c>
      <c r="B869" s="390" t="s">
        <v>836</v>
      </c>
      <c r="C869" s="435">
        <v>9</v>
      </c>
      <c r="D869" s="293" t="s">
        <v>2029</v>
      </c>
      <c r="E869" s="435">
        <v>1.5</v>
      </c>
      <c r="F869" s="435">
        <v>649</v>
      </c>
      <c r="G869" s="293">
        <v>8414</v>
      </c>
      <c r="H869" s="435">
        <v>8545</v>
      </c>
      <c r="I869" s="293">
        <f t="shared" si="81"/>
        <v>973.5</v>
      </c>
      <c r="J869" s="293">
        <v>10125</v>
      </c>
      <c r="K869" s="293">
        <v>0</v>
      </c>
      <c r="L869" s="399">
        <f t="shared" si="82"/>
        <v>11098.5</v>
      </c>
      <c r="M869" s="390" t="s">
        <v>2023</v>
      </c>
      <c r="N869" s="435" t="s">
        <v>2033</v>
      </c>
      <c r="O869" s="293" t="s">
        <v>1219</v>
      </c>
    </row>
    <row r="870" spans="1:15" ht="15" x14ac:dyDescent="0.25">
      <c r="A870" s="435">
        <v>7</v>
      </c>
      <c r="B870" s="390" t="s">
        <v>587</v>
      </c>
      <c r="C870" s="435">
        <v>20</v>
      </c>
      <c r="D870" s="293" t="s">
        <v>2035</v>
      </c>
      <c r="E870" s="435">
        <v>2</v>
      </c>
      <c r="F870" s="435">
        <v>1367</v>
      </c>
      <c r="G870" s="293">
        <v>8415</v>
      </c>
      <c r="H870" s="435">
        <v>8546</v>
      </c>
      <c r="I870" s="293">
        <f t="shared" si="81"/>
        <v>2734</v>
      </c>
      <c r="J870" s="293">
        <v>22580</v>
      </c>
      <c r="K870" s="293"/>
      <c r="L870" s="399">
        <f t="shared" si="82"/>
        <v>25314</v>
      </c>
      <c r="M870" s="390" t="s">
        <v>1252</v>
      </c>
      <c r="N870" s="435" t="s">
        <v>2034</v>
      </c>
      <c r="O870" s="293" t="s">
        <v>1219</v>
      </c>
    </row>
    <row r="871" spans="1:15" ht="15" x14ac:dyDescent="0.25">
      <c r="A871" s="435">
        <v>8</v>
      </c>
      <c r="B871" s="390" t="s">
        <v>581</v>
      </c>
      <c r="C871" s="435">
        <v>20</v>
      </c>
      <c r="D871" s="293" t="s">
        <v>2035</v>
      </c>
      <c r="E871" s="435">
        <v>1.5</v>
      </c>
      <c r="F871" s="435">
        <v>1519</v>
      </c>
      <c r="G871" s="293">
        <v>8416</v>
      </c>
      <c r="H871" s="435">
        <v>8547</v>
      </c>
      <c r="I871" s="293">
        <f t="shared" si="81"/>
        <v>2278.5</v>
      </c>
      <c r="J871" s="293">
        <v>92000</v>
      </c>
      <c r="K871" s="293"/>
      <c r="L871" s="399">
        <f t="shared" si="82"/>
        <v>94278.5</v>
      </c>
      <c r="M871" s="390" t="s">
        <v>2025</v>
      </c>
      <c r="N871" s="435" t="s">
        <v>2036</v>
      </c>
      <c r="O871" s="293" t="s">
        <v>1219</v>
      </c>
    </row>
    <row r="872" spans="1:15" ht="15" x14ac:dyDescent="0.25">
      <c r="A872" s="435">
        <v>9</v>
      </c>
      <c r="B872" s="390" t="s">
        <v>839</v>
      </c>
      <c r="C872" s="435">
        <v>15</v>
      </c>
      <c r="D872" s="435" t="s">
        <v>2035</v>
      </c>
      <c r="E872" s="435">
        <v>2</v>
      </c>
      <c r="F872" s="435">
        <v>947</v>
      </c>
      <c r="G872" s="294">
        <v>8417</v>
      </c>
      <c r="H872" s="417">
        <v>8548</v>
      </c>
      <c r="I872" s="294">
        <f t="shared" si="81"/>
        <v>1894</v>
      </c>
      <c r="J872" s="294">
        <v>27500</v>
      </c>
      <c r="K872" s="293"/>
      <c r="L872" s="399">
        <f t="shared" si="82"/>
        <v>29394</v>
      </c>
      <c r="M872" s="390" t="s">
        <v>2025</v>
      </c>
      <c r="N872" s="435" t="s">
        <v>2037</v>
      </c>
      <c r="O872" s="293" t="s">
        <v>1219</v>
      </c>
    </row>
    <row r="873" spans="1:15" ht="15" x14ac:dyDescent="0.25">
      <c r="A873" s="435">
        <v>10</v>
      </c>
      <c r="B873" s="390" t="s">
        <v>583</v>
      </c>
      <c r="C873" s="435">
        <v>20</v>
      </c>
      <c r="D873" s="293" t="s">
        <v>2035</v>
      </c>
      <c r="E873" s="435">
        <v>7.96</v>
      </c>
      <c r="F873" s="435">
        <v>1435</v>
      </c>
      <c r="G873" s="294">
        <v>8418</v>
      </c>
      <c r="H873" s="417">
        <v>8549</v>
      </c>
      <c r="I873" s="294">
        <f t="shared" si="81"/>
        <v>11422.6</v>
      </c>
      <c r="J873" s="294">
        <v>119000</v>
      </c>
      <c r="K873" s="293"/>
      <c r="L873" s="399">
        <f t="shared" si="82"/>
        <v>130422.6</v>
      </c>
      <c r="M873" s="390" t="s">
        <v>34</v>
      </c>
      <c r="N873" s="435" t="s">
        <v>2038</v>
      </c>
      <c r="O873" s="293" t="s">
        <v>1219</v>
      </c>
    </row>
    <row r="874" spans="1:15" ht="15" x14ac:dyDescent="0.25">
      <c r="A874" s="435">
        <v>11</v>
      </c>
      <c r="B874" s="390" t="s">
        <v>813</v>
      </c>
      <c r="C874" s="435">
        <v>20</v>
      </c>
      <c r="D874" s="293" t="s">
        <v>2035</v>
      </c>
      <c r="E874" s="435">
        <v>1</v>
      </c>
      <c r="F874" s="435">
        <v>1343</v>
      </c>
      <c r="G874" s="293">
        <v>8419</v>
      </c>
      <c r="H874" s="435">
        <v>8550</v>
      </c>
      <c r="I874" s="293">
        <f t="shared" si="81"/>
        <v>1343</v>
      </c>
      <c r="J874" s="293">
        <v>28000</v>
      </c>
      <c r="K874" s="293"/>
      <c r="L874" s="399">
        <f t="shared" si="82"/>
        <v>29343</v>
      </c>
      <c r="M874" s="390" t="s">
        <v>2023</v>
      </c>
      <c r="N874" s="435" t="s">
        <v>2039</v>
      </c>
      <c r="O874" s="293" t="s">
        <v>1219</v>
      </c>
    </row>
    <row r="875" spans="1:15" ht="15" x14ac:dyDescent="0.25">
      <c r="A875" s="435">
        <v>12</v>
      </c>
      <c r="B875" s="390" t="s">
        <v>592</v>
      </c>
      <c r="C875" s="435">
        <v>15</v>
      </c>
      <c r="D875" s="293" t="s">
        <v>2035</v>
      </c>
      <c r="E875" s="435">
        <v>1</v>
      </c>
      <c r="F875" s="435">
        <v>1135</v>
      </c>
      <c r="G875" s="293">
        <v>8420</v>
      </c>
      <c r="H875" s="435">
        <v>8551</v>
      </c>
      <c r="I875" s="293">
        <f t="shared" si="81"/>
        <v>1135</v>
      </c>
      <c r="J875" s="293">
        <v>27000</v>
      </c>
      <c r="K875" s="293"/>
      <c r="L875" s="399">
        <f t="shared" si="82"/>
        <v>28135</v>
      </c>
      <c r="M875" s="390" t="s">
        <v>2023</v>
      </c>
      <c r="N875" s="435" t="s">
        <v>2040</v>
      </c>
      <c r="O875" s="293" t="s">
        <v>1219</v>
      </c>
    </row>
    <row r="876" spans="1:15" ht="15" x14ac:dyDescent="0.25">
      <c r="A876" s="435">
        <v>13</v>
      </c>
      <c r="B876" s="390" t="s">
        <v>822</v>
      </c>
      <c r="C876" s="435">
        <v>15</v>
      </c>
      <c r="D876" s="293" t="s">
        <v>2035</v>
      </c>
      <c r="E876" s="435">
        <v>1.75</v>
      </c>
      <c r="F876" s="435">
        <v>1200</v>
      </c>
      <c r="G876" s="293">
        <v>8421</v>
      </c>
      <c r="H876" s="435">
        <v>8552</v>
      </c>
      <c r="I876" s="293">
        <f t="shared" si="81"/>
        <v>2100</v>
      </c>
      <c r="J876" s="293">
        <v>27800</v>
      </c>
      <c r="K876" s="293"/>
      <c r="L876" s="399">
        <f t="shared" si="82"/>
        <v>29900</v>
      </c>
      <c r="M876" s="390" t="s">
        <v>2023</v>
      </c>
      <c r="N876" s="435" t="s">
        <v>2041</v>
      </c>
      <c r="O876" s="293" t="s">
        <v>1208</v>
      </c>
    </row>
    <row r="877" spans="1:15" ht="15" x14ac:dyDescent="0.25">
      <c r="A877" s="435">
        <v>14</v>
      </c>
      <c r="B877" s="390" t="s">
        <v>580</v>
      </c>
      <c r="C877" s="435">
        <v>15</v>
      </c>
      <c r="D877" s="293" t="s">
        <v>2035</v>
      </c>
      <c r="E877" s="435">
        <v>1</v>
      </c>
      <c r="F877" s="435">
        <v>1011</v>
      </c>
      <c r="G877" s="293">
        <v>8422</v>
      </c>
      <c r="H877" s="435">
        <v>8553</v>
      </c>
      <c r="I877" s="293">
        <f t="shared" si="81"/>
        <v>1011</v>
      </c>
      <c r="J877" s="293">
        <v>35500</v>
      </c>
      <c r="K877" s="293"/>
      <c r="L877" s="399">
        <f t="shared" si="82"/>
        <v>36511</v>
      </c>
      <c r="M877" s="390" t="s">
        <v>2023</v>
      </c>
      <c r="N877" s="435" t="s">
        <v>2042</v>
      </c>
      <c r="O877" s="293" t="s">
        <v>1208</v>
      </c>
    </row>
    <row r="878" spans="1:15" ht="15" x14ac:dyDescent="0.25">
      <c r="A878" s="435">
        <v>15</v>
      </c>
      <c r="B878" s="390" t="s">
        <v>582</v>
      </c>
      <c r="C878" s="435">
        <v>20</v>
      </c>
      <c r="D878" s="293" t="s">
        <v>2044</v>
      </c>
      <c r="E878" s="435">
        <v>0</v>
      </c>
      <c r="F878" s="435">
        <v>1372</v>
      </c>
      <c r="G878" s="293">
        <v>8423</v>
      </c>
      <c r="H878" s="435">
        <v>8554</v>
      </c>
      <c r="I878" s="293">
        <f t="shared" si="81"/>
        <v>0</v>
      </c>
      <c r="J878" s="293">
        <v>43800</v>
      </c>
      <c r="K878" s="293"/>
      <c r="L878" s="399">
        <f t="shared" si="82"/>
        <v>43800</v>
      </c>
      <c r="M878" s="390" t="s">
        <v>2023</v>
      </c>
      <c r="N878" s="435" t="s">
        <v>2043</v>
      </c>
      <c r="O878" s="293" t="s">
        <v>1208</v>
      </c>
    </row>
    <row r="879" spans="1:15" ht="15" x14ac:dyDescent="0.25">
      <c r="A879" s="435">
        <v>16</v>
      </c>
      <c r="B879" s="390" t="s">
        <v>851</v>
      </c>
      <c r="C879" s="435">
        <v>20</v>
      </c>
      <c r="D879" s="293" t="s">
        <v>2044</v>
      </c>
      <c r="E879" s="435">
        <v>4</v>
      </c>
      <c r="F879" s="435">
        <v>1276</v>
      </c>
      <c r="G879" s="294">
        <v>8495</v>
      </c>
      <c r="H879" s="435">
        <v>8555</v>
      </c>
      <c r="I879" s="293">
        <f t="shared" si="81"/>
        <v>5104</v>
      </c>
      <c r="J879" s="294">
        <v>90000</v>
      </c>
      <c r="K879" s="293"/>
      <c r="L879" s="399">
        <f t="shared" si="82"/>
        <v>95104</v>
      </c>
      <c r="M879" s="390" t="s">
        <v>40</v>
      </c>
      <c r="N879" s="435" t="s">
        <v>2045</v>
      </c>
      <c r="O879" s="293" t="s">
        <v>1219</v>
      </c>
    </row>
    <row r="880" spans="1:15" ht="15" x14ac:dyDescent="0.25">
      <c r="A880" s="435">
        <v>17</v>
      </c>
      <c r="B880" s="390" t="s">
        <v>585</v>
      </c>
      <c r="C880" s="435">
        <v>20</v>
      </c>
      <c r="D880" s="293" t="s">
        <v>2047</v>
      </c>
      <c r="E880" s="435">
        <v>3</v>
      </c>
      <c r="F880" s="435">
        <v>1308</v>
      </c>
      <c r="G880" s="293">
        <v>8424</v>
      </c>
      <c r="H880" s="435">
        <v>8556</v>
      </c>
      <c r="I880" s="293">
        <f t="shared" si="81"/>
        <v>3924</v>
      </c>
      <c r="J880" s="293">
        <v>61100</v>
      </c>
      <c r="K880" s="293">
        <v>3000</v>
      </c>
      <c r="L880" s="399">
        <f t="shared" si="82"/>
        <v>68024</v>
      </c>
      <c r="M880" s="390" t="s">
        <v>34</v>
      </c>
      <c r="N880" s="435" t="s">
        <v>2046</v>
      </c>
      <c r="O880" s="293" t="s">
        <v>1219</v>
      </c>
    </row>
    <row r="881" spans="1:15" ht="15" x14ac:dyDescent="0.25">
      <c r="A881" s="435">
        <v>18</v>
      </c>
      <c r="B881" s="390" t="s">
        <v>579</v>
      </c>
      <c r="C881" s="435">
        <v>20</v>
      </c>
      <c r="D881" s="293" t="s">
        <v>2047</v>
      </c>
      <c r="E881" s="435">
        <v>1</v>
      </c>
      <c r="F881" s="435">
        <v>1335</v>
      </c>
      <c r="G881" s="293">
        <v>8425</v>
      </c>
      <c r="H881" s="435">
        <v>8557</v>
      </c>
      <c r="I881" s="293">
        <f t="shared" si="81"/>
        <v>1335</v>
      </c>
      <c r="J881" s="34">
        <v>51000</v>
      </c>
      <c r="K881" s="293"/>
      <c r="L881" s="399">
        <f t="shared" si="82"/>
        <v>52335</v>
      </c>
      <c r="M881" s="390" t="s">
        <v>972</v>
      </c>
      <c r="N881" s="435" t="s">
        <v>2048</v>
      </c>
      <c r="O881" s="293" t="s">
        <v>1219</v>
      </c>
    </row>
    <row r="882" spans="1:15" ht="15" x14ac:dyDescent="0.25">
      <c r="A882" s="435">
        <v>19</v>
      </c>
      <c r="B882" s="390" t="s">
        <v>588</v>
      </c>
      <c r="C882" s="435">
        <v>20</v>
      </c>
      <c r="D882" s="293" t="s">
        <v>2050</v>
      </c>
      <c r="E882" s="435">
        <v>3</v>
      </c>
      <c r="F882" s="435">
        <v>1494</v>
      </c>
      <c r="G882" s="293">
        <v>8426</v>
      </c>
      <c r="H882" s="435">
        <v>8558</v>
      </c>
      <c r="I882" s="293">
        <f t="shared" si="81"/>
        <v>4482</v>
      </c>
      <c r="J882" s="293">
        <v>51000</v>
      </c>
      <c r="K882" s="293"/>
      <c r="L882" s="399">
        <f t="shared" si="82"/>
        <v>55482</v>
      </c>
      <c r="M882" s="390" t="s">
        <v>34</v>
      </c>
      <c r="N882" s="435" t="s">
        <v>2049</v>
      </c>
      <c r="O882" s="293" t="s">
        <v>1208</v>
      </c>
    </row>
    <row r="883" spans="1:15" ht="15" x14ac:dyDescent="0.25">
      <c r="A883" s="435">
        <v>20</v>
      </c>
      <c r="B883" s="390" t="s">
        <v>582</v>
      </c>
      <c r="C883" s="435">
        <v>20</v>
      </c>
      <c r="D883" s="293" t="s">
        <v>2050</v>
      </c>
      <c r="E883" s="435">
        <v>0</v>
      </c>
      <c r="F883" s="435">
        <v>1711</v>
      </c>
      <c r="G883" s="294">
        <v>8434</v>
      </c>
      <c r="H883" s="417">
        <v>8608</v>
      </c>
      <c r="I883" s="294">
        <f t="shared" si="81"/>
        <v>0</v>
      </c>
      <c r="J883" s="294">
        <v>39700</v>
      </c>
      <c r="K883" s="294"/>
      <c r="L883" s="399">
        <f t="shared" si="82"/>
        <v>39700</v>
      </c>
      <c r="M883" s="398" t="s">
        <v>2052</v>
      </c>
      <c r="N883" s="435" t="s">
        <v>2051</v>
      </c>
      <c r="O883" s="293" t="s">
        <v>1208</v>
      </c>
    </row>
    <row r="884" spans="1:15" ht="15" x14ac:dyDescent="0.25">
      <c r="A884" s="435">
        <v>21</v>
      </c>
      <c r="B884" s="390" t="s">
        <v>821</v>
      </c>
      <c r="C884" s="435">
        <v>20</v>
      </c>
      <c r="D884" s="293" t="s">
        <v>2050</v>
      </c>
      <c r="E884" s="435">
        <v>2</v>
      </c>
      <c r="F884" s="435">
        <v>1398</v>
      </c>
      <c r="G884" s="294">
        <v>8407</v>
      </c>
      <c r="H884" s="417">
        <v>8559</v>
      </c>
      <c r="I884" s="294">
        <f t="shared" si="81"/>
        <v>2796</v>
      </c>
      <c r="J884" s="294">
        <v>39000</v>
      </c>
      <c r="K884" s="294"/>
      <c r="L884" s="399">
        <f t="shared" si="82"/>
        <v>41796</v>
      </c>
      <c r="M884" s="398" t="s">
        <v>2023</v>
      </c>
      <c r="N884" s="435" t="s">
        <v>2053</v>
      </c>
      <c r="O884" s="293" t="s">
        <v>1208</v>
      </c>
    </row>
    <row r="885" spans="1:15" ht="15" x14ac:dyDescent="0.25">
      <c r="A885" s="435">
        <v>22</v>
      </c>
      <c r="B885" s="390" t="s">
        <v>579</v>
      </c>
      <c r="C885" s="435">
        <v>20</v>
      </c>
      <c r="D885" s="293" t="s">
        <v>2050</v>
      </c>
      <c r="E885" s="435">
        <v>1</v>
      </c>
      <c r="F885" s="435">
        <v>1385</v>
      </c>
      <c r="G885" s="293">
        <v>8408</v>
      </c>
      <c r="H885" s="435">
        <v>8560</v>
      </c>
      <c r="I885" s="293">
        <f t="shared" si="81"/>
        <v>1385</v>
      </c>
      <c r="J885" s="293">
        <v>51000</v>
      </c>
      <c r="K885" s="293"/>
      <c r="L885" s="399">
        <f t="shared" si="82"/>
        <v>52385</v>
      </c>
      <c r="M885" s="390" t="s">
        <v>34</v>
      </c>
      <c r="N885" s="435" t="s">
        <v>2054</v>
      </c>
      <c r="O885" s="293" t="s">
        <v>1208</v>
      </c>
    </row>
    <row r="886" spans="1:15" ht="15" x14ac:dyDescent="0.25">
      <c r="A886" s="435">
        <v>23</v>
      </c>
      <c r="B886" s="390" t="s">
        <v>593</v>
      </c>
      <c r="C886" s="435">
        <v>9</v>
      </c>
      <c r="D886" s="293" t="s">
        <v>2056</v>
      </c>
      <c r="E886" s="435">
        <v>2</v>
      </c>
      <c r="F886" s="435">
        <v>643</v>
      </c>
      <c r="G886" s="293">
        <v>8409</v>
      </c>
      <c r="H886" s="435">
        <v>8561</v>
      </c>
      <c r="I886" s="293">
        <f t="shared" si="81"/>
        <v>1286</v>
      </c>
      <c r="J886" s="293">
        <v>7974</v>
      </c>
      <c r="K886" s="293">
        <v>1400</v>
      </c>
      <c r="L886" s="399">
        <f t="shared" si="82"/>
        <v>10660</v>
      </c>
      <c r="M886" s="390" t="s">
        <v>2023</v>
      </c>
      <c r="N886" s="435" t="s">
        <v>2055</v>
      </c>
      <c r="O886" s="293" t="s">
        <v>1208</v>
      </c>
    </row>
    <row r="887" spans="1:15" ht="15" x14ac:dyDescent="0.25">
      <c r="A887" s="435">
        <v>24</v>
      </c>
      <c r="B887" s="390" t="s">
        <v>592</v>
      </c>
      <c r="C887" s="435">
        <v>20</v>
      </c>
      <c r="D887" s="293" t="s">
        <v>2056</v>
      </c>
      <c r="E887" s="435">
        <v>1</v>
      </c>
      <c r="F887" s="435">
        <v>1360</v>
      </c>
      <c r="G887" s="293">
        <v>8430</v>
      </c>
      <c r="H887" s="435">
        <v>8562</v>
      </c>
      <c r="I887" s="293">
        <f t="shared" si="81"/>
        <v>1360</v>
      </c>
      <c r="J887" s="293">
        <v>29900</v>
      </c>
      <c r="K887" s="293"/>
      <c r="L887" s="399">
        <f t="shared" si="82"/>
        <v>31260</v>
      </c>
      <c r="M887" s="390" t="s">
        <v>34</v>
      </c>
      <c r="N887" s="435" t="s">
        <v>2057</v>
      </c>
      <c r="O887" s="293" t="s">
        <v>1208</v>
      </c>
    </row>
    <row r="888" spans="1:15" ht="15" x14ac:dyDescent="0.25">
      <c r="A888" s="435">
        <v>25</v>
      </c>
      <c r="B888" s="390" t="s">
        <v>581</v>
      </c>
      <c r="C888" s="435">
        <v>20</v>
      </c>
      <c r="D888" s="293" t="s">
        <v>2056</v>
      </c>
      <c r="E888" s="435">
        <v>1.5</v>
      </c>
      <c r="F888" s="435">
        <v>1517</v>
      </c>
      <c r="G888" s="293">
        <v>8431</v>
      </c>
      <c r="H888" s="435">
        <v>8563</v>
      </c>
      <c r="I888" s="293">
        <f t="shared" si="81"/>
        <v>2275.5</v>
      </c>
      <c r="J888" s="293">
        <v>92000</v>
      </c>
      <c r="K888" s="293"/>
      <c r="L888" s="399">
        <f t="shared" si="82"/>
        <v>94275.5</v>
      </c>
      <c r="M888" s="390" t="s">
        <v>2025</v>
      </c>
      <c r="N888" s="435" t="s">
        <v>2058</v>
      </c>
      <c r="O888" s="293" t="s">
        <v>1219</v>
      </c>
    </row>
    <row r="889" spans="1:15" ht="15" x14ac:dyDescent="0.25">
      <c r="A889" s="435">
        <v>26</v>
      </c>
      <c r="B889" s="390" t="s">
        <v>813</v>
      </c>
      <c r="C889" s="435">
        <v>20</v>
      </c>
      <c r="D889" s="293" t="s">
        <v>2056</v>
      </c>
      <c r="E889" s="435">
        <v>1</v>
      </c>
      <c r="F889" s="435">
        <v>1525</v>
      </c>
      <c r="G889" s="293">
        <v>8406</v>
      </c>
      <c r="H889" s="435">
        <v>8609</v>
      </c>
      <c r="I889" s="293">
        <f t="shared" si="81"/>
        <v>1525</v>
      </c>
      <c r="J889" s="293">
        <v>26800</v>
      </c>
      <c r="K889" s="293"/>
      <c r="L889" s="399">
        <f t="shared" si="82"/>
        <v>28325</v>
      </c>
      <c r="M889" s="390" t="s">
        <v>2060</v>
      </c>
      <c r="N889" s="435" t="s">
        <v>2059</v>
      </c>
      <c r="O889" s="293" t="s">
        <v>1219</v>
      </c>
    </row>
    <row r="890" spans="1:15" ht="15" x14ac:dyDescent="0.25">
      <c r="A890" s="435">
        <v>27</v>
      </c>
      <c r="B890" s="390" t="s">
        <v>584</v>
      </c>
      <c r="C890" s="435">
        <v>20</v>
      </c>
      <c r="D890" s="293" t="s">
        <v>2062</v>
      </c>
      <c r="E890" s="435">
        <v>2</v>
      </c>
      <c r="F890" s="435">
        <v>1386</v>
      </c>
      <c r="G890" s="294">
        <v>8435</v>
      </c>
      <c r="H890" s="417">
        <v>8610</v>
      </c>
      <c r="I890" s="294">
        <f t="shared" si="81"/>
        <v>2772</v>
      </c>
      <c r="J890" s="294">
        <v>18720</v>
      </c>
      <c r="K890" s="294"/>
      <c r="L890" s="399">
        <f t="shared" si="82"/>
        <v>21492</v>
      </c>
      <c r="M890" s="398" t="s">
        <v>2052</v>
      </c>
      <c r="N890" s="435" t="s">
        <v>2061</v>
      </c>
      <c r="O890" s="293" t="s">
        <v>1219</v>
      </c>
    </row>
    <row r="891" spans="1:15" ht="15" x14ac:dyDescent="0.25">
      <c r="A891" s="435">
        <v>28</v>
      </c>
      <c r="B891" s="390" t="s">
        <v>587</v>
      </c>
      <c r="C891" s="435">
        <v>20</v>
      </c>
      <c r="D891" s="293" t="s">
        <v>2062</v>
      </c>
      <c r="E891" s="435">
        <v>2</v>
      </c>
      <c r="F891" s="435">
        <v>1336</v>
      </c>
      <c r="G891" s="294">
        <v>8432</v>
      </c>
      <c r="H891" s="417">
        <v>8564</v>
      </c>
      <c r="I891" s="294">
        <f t="shared" si="81"/>
        <v>2672</v>
      </c>
      <c r="J891" s="294">
        <v>20600</v>
      </c>
      <c r="K891" s="294"/>
      <c r="L891" s="399">
        <f t="shared" si="82"/>
        <v>23272</v>
      </c>
      <c r="M891" s="398" t="s">
        <v>2023</v>
      </c>
      <c r="N891" s="435" t="s">
        <v>2063</v>
      </c>
      <c r="O891" s="293" t="s">
        <v>1219</v>
      </c>
    </row>
    <row r="892" spans="1:15" ht="15" x14ac:dyDescent="0.25">
      <c r="A892" s="435">
        <v>29</v>
      </c>
      <c r="B892" s="390" t="s">
        <v>583</v>
      </c>
      <c r="C892" s="435">
        <v>20</v>
      </c>
      <c r="D892" s="293" t="s">
        <v>2062</v>
      </c>
      <c r="E892" s="435">
        <v>7.96</v>
      </c>
      <c r="F892" s="435">
        <v>1329</v>
      </c>
      <c r="G892" s="293">
        <v>8427</v>
      </c>
      <c r="H892" s="435">
        <v>8611</v>
      </c>
      <c r="I892" s="293">
        <f t="shared" si="81"/>
        <v>10578.84</v>
      </c>
      <c r="J892" s="293">
        <v>106400</v>
      </c>
      <c r="K892" s="293"/>
      <c r="L892" s="399">
        <f t="shared" si="82"/>
        <v>116978.84</v>
      </c>
      <c r="M892" s="390" t="s">
        <v>2060</v>
      </c>
      <c r="N892" s="435" t="s">
        <v>2064</v>
      </c>
      <c r="O892" s="293" t="s">
        <v>1219</v>
      </c>
    </row>
    <row r="893" spans="1:15" ht="15" x14ac:dyDescent="0.25">
      <c r="A893" s="435">
        <v>30</v>
      </c>
      <c r="B893" s="390" t="s">
        <v>833</v>
      </c>
      <c r="C893" s="435">
        <v>20</v>
      </c>
      <c r="D893" s="293" t="s">
        <v>2062</v>
      </c>
      <c r="E893" s="435">
        <v>1.7</v>
      </c>
      <c r="F893" s="435">
        <v>1464</v>
      </c>
      <c r="G893" s="293">
        <v>8428</v>
      </c>
      <c r="H893" s="435">
        <v>8565</v>
      </c>
      <c r="I893" s="293">
        <f t="shared" si="81"/>
        <v>2488.7999999999997</v>
      </c>
      <c r="J893" s="293">
        <v>50400</v>
      </c>
      <c r="K893" s="293"/>
      <c r="L893" s="399">
        <f t="shared" si="82"/>
        <v>52888.800000000003</v>
      </c>
      <c r="M893" s="390" t="s">
        <v>2023</v>
      </c>
      <c r="N893" s="435" t="s">
        <v>2065</v>
      </c>
      <c r="O893" s="293" t="s">
        <v>1219</v>
      </c>
    </row>
    <row r="894" spans="1:15" ht="15" x14ac:dyDescent="0.25">
      <c r="A894" s="435">
        <v>31</v>
      </c>
      <c r="B894" s="390" t="s">
        <v>582</v>
      </c>
      <c r="C894" s="435">
        <v>20</v>
      </c>
      <c r="D894" s="293" t="s">
        <v>2062</v>
      </c>
      <c r="E894" s="435">
        <v>0</v>
      </c>
      <c r="F894" s="435">
        <v>1613</v>
      </c>
      <c r="G894" s="293">
        <v>8436</v>
      </c>
      <c r="H894" s="435">
        <v>8612</v>
      </c>
      <c r="I894" s="293">
        <f t="shared" si="81"/>
        <v>0</v>
      </c>
      <c r="J894" s="293">
        <v>39700</v>
      </c>
      <c r="K894" s="293"/>
      <c r="L894" s="399">
        <f t="shared" si="82"/>
        <v>39700</v>
      </c>
      <c r="M894" s="390" t="s">
        <v>2052</v>
      </c>
      <c r="N894" s="435" t="s">
        <v>2066</v>
      </c>
      <c r="O894" s="293" t="s">
        <v>1219</v>
      </c>
    </row>
    <row r="895" spans="1:15" ht="15" x14ac:dyDescent="0.25">
      <c r="A895" s="435">
        <v>32</v>
      </c>
      <c r="B895" s="390" t="s">
        <v>579</v>
      </c>
      <c r="C895" s="435">
        <v>20</v>
      </c>
      <c r="D895" s="293" t="s">
        <v>2062</v>
      </c>
      <c r="E895" s="435">
        <v>1</v>
      </c>
      <c r="F895" s="435">
        <v>1509</v>
      </c>
      <c r="G895" s="293">
        <v>8429</v>
      </c>
      <c r="H895" s="435">
        <v>8566</v>
      </c>
      <c r="I895" s="293">
        <f t="shared" si="81"/>
        <v>1509</v>
      </c>
      <c r="J895" s="34">
        <v>51000</v>
      </c>
      <c r="K895" s="293"/>
      <c r="L895" s="399">
        <f t="shared" si="82"/>
        <v>52509</v>
      </c>
      <c r="M895" s="390" t="s">
        <v>972</v>
      </c>
      <c r="N895" s="435" t="s">
        <v>2067</v>
      </c>
      <c r="O895" s="293" t="s">
        <v>1219</v>
      </c>
    </row>
    <row r="896" spans="1:15" ht="15" x14ac:dyDescent="0.25">
      <c r="A896" s="435">
        <v>33</v>
      </c>
      <c r="B896" s="390" t="s">
        <v>813</v>
      </c>
      <c r="C896" s="435">
        <v>20</v>
      </c>
      <c r="D896" s="293" t="s">
        <v>2069</v>
      </c>
      <c r="E896" s="435">
        <v>1</v>
      </c>
      <c r="F896" s="435">
        <v>1399</v>
      </c>
      <c r="G896" s="293">
        <v>8440</v>
      </c>
      <c r="H896" s="435">
        <v>8613</v>
      </c>
      <c r="I896" s="293">
        <f t="shared" si="81"/>
        <v>1399</v>
      </c>
      <c r="J896" s="293">
        <v>26800</v>
      </c>
      <c r="K896" s="293"/>
      <c r="L896" s="399">
        <f t="shared" si="82"/>
        <v>28199</v>
      </c>
      <c r="M896" s="390" t="s">
        <v>2060</v>
      </c>
      <c r="N896" s="435" t="s">
        <v>2068</v>
      </c>
      <c r="O896" s="293" t="s">
        <v>1219</v>
      </c>
    </row>
    <row r="897" spans="1:15" ht="15" x14ac:dyDescent="0.25">
      <c r="A897" s="435">
        <v>34</v>
      </c>
      <c r="B897" s="390" t="s">
        <v>580</v>
      </c>
      <c r="C897" s="435">
        <v>20</v>
      </c>
      <c r="D897" s="293" t="s">
        <v>2069</v>
      </c>
      <c r="E897" s="435">
        <v>1</v>
      </c>
      <c r="F897" s="435">
        <v>1467</v>
      </c>
      <c r="G897" s="293">
        <v>8441</v>
      </c>
      <c r="H897" s="435">
        <v>8567</v>
      </c>
      <c r="I897" s="293">
        <f t="shared" si="81"/>
        <v>1467</v>
      </c>
      <c r="J897" s="293">
        <v>40800</v>
      </c>
      <c r="K897" s="293"/>
      <c r="L897" s="399">
        <f t="shared" si="82"/>
        <v>42267</v>
      </c>
      <c r="M897" s="390" t="s">
        <v>972</v>
      </c>
      <c r="N897" s="435" t="s">
        <v>2070</v>
      </c>
      <c r="O897" s="293" t="s">
        <v>1219</v>
      </c>
    </row>
    <row r="898" spans="1:15" ht="15" x14ac:dyDescent="0.25">
      <c r="A898" s="435">
        <v>35</v>
      </c>
      <c r="B898" s="390" t="s">
        <v>821</v>
      </c>
      <c r="C898" s="435">
        <v>20</v>
      </c>
      <c r="D898" s="293" t="s">
        <v>2069</v>
      </c>
      <c r="E898" s="435">
        <v>2</v>
      </c>
      <c r="F898" s="435">
        <v>1450</v>
      </c>
      <c r="G898" s="293">
        <v>8442</v>
      </c>
      <c r="H898" s="435">
        <v>8568</v>
      </c>
      <c r="I898" s="293">
        <f t="shared" si="81"/>
        <v>2900</v>
      </c>
      <c r="J898" s="293">
        <v>39000</v>
      </c>
      <c r="K898" s="293"/>
      <c r="L898" s="399">
        <f t="shared" si="82"/>
        <v>41900</v>
      </c>
      <c r="M898" s="390" t="s">
        <v>2023</v>
      </c>
      <c r="N898" s="435" t="s">
        <v>2071</v>
      </c>
      <c r="O898" s="293" t="s">
        <v>1219</v>
      </c>
    </row>
    <row r="899" spans="1:15" ht="15" x14ac:dyDescent="0.25">
      <c r="A899" s="435">
        <v>36</v>
      </c>
      <c r="B899" s="390" t="s">
        <v>836</v>
      </c>
      <c r="C899" s="435">
        <v>9</v>
      </c>
      <c r="D899" s="293" t="s">
        <v>513</v>
      </c>
      <c r="E899" s="435">
        <v>1.5</v>
      </c>
      <c r="F899" s="435">
        <v>590</v>
      </c>
      <c r="G899" s="293">
        <v>8443</v>
      </c>
      <c r="H899" s="435">
        <v>8569</v>
      </c>
      <c r="I899" s="293">
        <f t="shared" si="81"/>
        <v>885</v>
      </c>
      <c r="J899" s="293">
        <v>8532</v>
      </c>
      <c r="K899" s="293">
        <v>0</v>
      </c>
      <c r="L899" s="399">
        <f t="shared" si="82"/>
        <v>9417</v>
      </c>
      <c r="M899" s="390" t="s">
        <v>2023</v>
      </c>
      <c r="N899" s="435" t="s">
        <v>2072</v>
      </c>
      <c r="O899" s="293" t="s">
        <v>1219</v>
      </c>
    </row>
    <row r="900" spans="1:15" ht="15" x14ac:dyDescent="0.25">
      <c r="A900" s="435">
        <v>37</v>
      </c>
      <c r="B900" s="390" t="s">
        <v>849</v>
      </c>
      <c r="C900" s="435">
        <v>15</v>
      </c>
      <c r="D900" s="293" t="s">
        <v>2074</v>
      </c>
      <c r="E900" s="435">
        <v>1</v>
      </c>
      <c r="F900" s="435">
        <v>1010</v>
      </c>
      <c r="G900" s="293">
        <v>8444</v>
      </c>
      <c r="H900" s="435">
        <v>8570</v>
      </c>
      <c r="I900" s="293">
        <f t="shared" si="81"/>
        <v>1010</v>
      </c>
      <c r="J900" s="34">
        <v>60000</v>
      </c>
      <c r="K900" s="293"/>
      <c r="L900" s="399">
        <f t="shared" si="82"/>
        <v>61010</v>
      </c>
      <c r="M900" s="390" t="s">
        <v>972</v>
      </c>
      <c r="N900" s="435" t="s">
        <v>2073</v>
      </c>
      <c r="O900" s="293" t="s">
        <v>1219</v>
      </c>
    </row>
    <row r="901" spans="1:15" ht="15" x14ac:dyDescent="0.25">
      <c r="A901" s="435">
        <v>38</v>
      </c>
      <c r="B901" s="390" t="s">
        <v>813</v>
      </c>
      <c r="C901" s="435">
        <v>20</v>
      </c>
      <c r="D901" s="293" t="s">
        <v>2074</v>
      </c>
      <c r="E901" s="435">
        <v>1</v>
      </c>
      <c r="F901" s="435">
        <v>1350</v>
      </c>
      <c r="G901" s="293">
        <v>8445</v>
      </c>
      <c r="H901" s="435">
        <v>8571</v>
      </c>
      <c r="I901" s="293">
        <f t="shared" si="81"/>
        <v>1350</v>
      </c>
      <c r="J901" s="293">
        <v>26800</v>
      </c>
      <c r="K901" s="293"/>
      <c r="L901" s="399">
        <f t="shared" si="82"/>
        <v>28150</v>
      </c>
      <c r="M901" s="390" t="s">
        <v>972</v>
      </c>
      <c r="N901" s="435" t="s">
        <v>2075</v>
      </c>
      <c r="O901" s="293" t="s">
        <v>1219</v>
      </c>
    </row>
    <row r="902" spans="1:15" ht="15" x14ac:dyDescent="0.25">
      <c r="A902" s="435">
        <v>39</v>
      </c>
      <c r="B902" s="390" t="s">
        <v>582</v>
      </c>
      <c r="C902" s="435">
        <v>20</v>
      </c>
      <c r="D902" s="293" t="s">
        <v>2074</v>
      </c>
      <c r="E902" s="435">
        <v>0</v>
      </c>
      <c r="F902" s="435">
        <v>1582</v>
      </c>
      <c r="G902" s="294">
        <v>8437</v>
      </c>
      <c r="H902" s="417">
        <v>8614</v>
      </c>
      <c r="I902" s="294">
        <f t="shared" si="81"/>
        <v>0</v>
      </c>
      <c r="J902" s="294">
        <v>39700</v>
      </c>
      <c r="K902" s="294"/>
      <c r="L902" s="399">
        <f t="shared" si="82"/>
        <v>39700</v>
      </c>
      <c r="M902" s="398" t="s">
        <v>2052</v>
      </c>
      <c r="N902" s="435" t="s">
        <v>2076</v>
      </c>
      <c r="O902" s="293" t="s">
        <v>1219</v>
      </c>
    </row>
    <row r="903" spans="1:15" ht="15" x14ac:dyDescent="0.25">
      <c r="A903" s="435">
        <v>40</v>
      </c>
      <c r="B903" s="390" t="s">
        <v>866</v>
      </c>
      <c r="C903" s="435">
        <v>20</v>
      </c>
      <c r="D903" s="293" t="s">
        <v>2078</v>
      </c>
      <c r="E903" s="435">
        <v>4</v>
      </c>
      <c r="F903" s="435">
        <v>1602</v>
      </c>
      <c r="G903" s="294">
        <v>8446</v>
      </c>
      <c r="H903" s="417">
        <v>8615</v>
      </c>
      <c r="I903" s="294">
        <f t="shared" si="81"/>
        <v>6408</v>
      </c>
      <c r="J903" s="294">
        <v>60400</v>
      </c>
      <c r="K903" s="294"/>
      <c r="L903" s="399">
        <f t="shared" si="82"/>
        <v>66808</v>
      </c>
      <c r="M903" s="398" t="s">
        <v>2060</v>
      </c>
      <c r="N903" s="435" t="s">
        <v>2077</v>
      </c>
      <c r="O903" s="293" t="s">
        <v>1219</v>
      </c>
    </row>
    <row r="904" spans="1:15" ht="15" x14ac:dyDescent="0.25">
      <c r="A904" s="435">
        <v>41</v>
      </c>
      <c r="B904" s="390" t="s">
        <v>590</v>
      </c>
      <c r="C904" s="435">
        <v>20</v>
      </c>
      <c r="D904" s="293" t="s">
        <v>2078</v>
      </c>
      <c r="E904" s="435">
        <v>4</v>
      </c>
      <c r="F904" s="435">
        <v>1363</v>
      </c>
      <c r="G904" s="294">
        <v>8438</v>
      </c>
      <c r="H904" s="417">
        <v>8616</v>
      </c>
      <c r="I904" s="294">
        <f t="shared" si="81"/>
        <v>5452</v>
      </c>
      <c r="J904" s="294">
        <v>68600</v>
      </c>
      <c r="K904" s="294"/>
      <c r="L904" s="399">
        <f t="shared" si="82"/>
        <v>74052</v>
      </c>
      <c r="M904" s="398" t="s">
        <v>2080</v>
      </c>
      <c r="N904" s="435" t="s">
        <v>2079</v>
      </c>
      <c r="O904" s="293" t="s">
        <v>1219</v>
      </c>
    </row>
    <row r="905" spans="1:15" ht="15" x14ac:dyDescent="0.25">
      <c r="A905" s="435">
        <v>42</v>
      </c>
      <c r="B905" s="390" t="s">
        <v>579</v>
      </c>
      <c r="C905" s="435">
        <v>20</v>
      </c>
      <c r="D905" s="293" t="s">
        <v>2082</v>
      </c>
      <c r="E905" s="435">
        <v>1</v>
      </c>
      <c r="F905" s="435">
        <v>1211</v>
      </c>
      <c r="G905" s="293">
        <v>8447</v>
      </c>
      <c r="H905" s="435">
        <v>8572</v>
      </c>
      <c r="I905" s="293">
        <f t="shared" si="81"/>
        <v>1211</v>
      </c>
      <c r="J905" s="293">
        <v>51000</v>
      </c>
      <c r="K905" s="293"/>
      <c r="L905" s="399">
        <f t="shared" si="82"/>
        <v>52211</v>
      </c>
      <c r="M905" s="390" t="s">
        <v>34</v>
      </c>
      <c r="N905" s="435" t="s">
        <v>2081</v>
      </c>
      <c r="O905" s="293" t="s">
        <v>1219</v>
      </c>
    </row>
    <row r="906" spans="1:15" ht="15" x14ac:dyDescent="0.25">
      <c r="A906" s="435">
        <v>43</v>
      </c>
      <c r="B906" s="390" t="s">
        <v>592</v>
      </c>
      <c r="C906" s="435">
        <v>20</v>
      </c>
      <c r="D906" s="293" t="s">
        <v>2082</v>
      </c>
      <c r="E906" s="435">
        <v>1</v>
      </c>
      <c r="F906" s="435">
        <v>1402</v>
      </c>
      <c r="G906" s="293">
        <v>8448</v>
      </c>
      <c r="H906" s="435">
        <v>8573</v>
      </c>
      <c r="I906" s="293">
        <f t="shared" si="81"/>
        <v>1402</v>
      </c>
      <c r="J906" s="293">
        <v>29900</v>
      </c>
      <c r="K906" s="293"/>
      <c r="L906" s="399">
        <f t="shared" si="82"/>
        <v>31302</v>
      </c>
      <c r="M906" s="390" t="s">
        <v>34</v>
      </c>
      <c r="N906" s="435" t="s">
        <v>2083</v>
      </c>
      <c r="O906" s="293" t="s">
        <v>1219</v>
      </c>
    </row>
    <row r="907" spans="1:15" ht="15" x14ac:dyDescent="0.25">
      <c r="A907" s="435">
        <v>44</v>
      </c>
      <c r="B907" s="390" t="s">
        <v>581</v>
      </c>
      <c r="C907" s="435">
        <v>20</v>
      </c>
      <c r="D907" s="293" t="s">
        <v>2082</v>
      </c>
      <c r="E907" s="435">
        <v>1.5</v>
      </c>
      <c r="F907" s="435">
        <v>1515</v>
      </c>
      <c r="G907" s="293">
        <v>8449</v>
      </c>
      <c r="H907" s="435">
        <v>8574</v>
      </c>
      <c r="I907" s="293">
        <f t="shared" si="81"/>
        <v>2272.5</v>
      </c>
      <c r="J907" s="293">
        <v>92000</v>
      </c>
      <c r="K907" s="293"/>
      <c r="L907" s="399">
        <f t="shared" si="82"/>
        <v>94272.5</v>
      </c>
      <c r="M907" s="390" t="s">
        <v>2025</v>
      </c>
      <c r="N907" s="435" t="s">
        <v>2084</v>
      </c>
      <c r="O907" s="293" t="s">
        <v>1219</v>
      </c>
    </row>
    <row r="908" spans="1:15" ht="15" x14ac:dyDescent="0.25">
      <c r="A908" s="435">
        <v>45</v>
      </c>
      <c r="B908" s="390" t="s">
        <v>813</v>
      </c>
      <c r="C908" s="435">
        <v>20</v>
      </c>
      <c r="D908" s="293" t="s">
        <v>2082</v>
      </c>
      <c r="E908" s="435">
        <v>1</v>
      </c>
      <c r="F908" s="435">
        <v>1200</v>
      </c>
      <c r="G908" s="293">
        <v>8450</v>
      </c>
      <c r="H908" s="435">
        <v>8575</v>
      </c>
      <c r="I908" s="293">
        <f t="shared" si="81"/>
        <v>1200</v>
      </c>
      <c r="J908" s="293">
        <v>26800</v>
      </c>
      <c r="K908" s="293"/>
      <c r="L908" s="399">
        <f t="shared" si="82"/>
        <v>28000</v>
      </c>
      <c r="M908" s="390" t="s">
        <v>2023</v>
      </c>
      <c r="N908" s="435" t="s">
        <v>2085</v>
      </c>
      <c r="O908" s="293" t="s">
        <v>1219</v>
      </c>
    </row>
    <row r="909" spans="1:15" ht="15" x14ac:dyDescent="0.25">
      <c r="A909" s="435">
        <v>46</v>
      </c>
      <c r="B909" s="390" t="s">
        <v>584</v>
      </c>
      <c r="C909" s="435">
        <v>20</v>
      </c>
      <c r="D909" s="293" t="s">
        <v>2082</v>
      </c>
      <c r="E909" s="435">
        <v>2</v>
      </c>
      <c r="F909" s="435">
        <v>1305</v>
      </c>
      <c r="G909" s="293">
        <v>8439</v>
      </c>
      <c r="H909" s="435">
        <v>8617</v>
      </c>
      <c r="I909" s="293">
        <f t="shared" si="81"/>
        <v>2610</v>
      </c>
      <c r="J909" s="293">
        <v>18720</v>
      </c>
      <c r="K909" s="293"/>
      <c r="L909" s="399">
        <f t="shared" si="82"/>
        <v>21330</v>
      </c>
      <c r="M909" s="390" t="s">
        <v>2080</v>
      </c>
      <c r="N909" s="435" t="s">
        <v>2086</v>
      </c>
      <c r="O909" s="293" t="s">
        <v>1208</v>
      </c>
    </row>
    <row r="910" spans="1:15" ht="15" x14ac:dyDescent="0.25">
      <c r="A910" s="435">
        <v>47</v>
      </c>
      <c r="B910" s="390" t="s">
        <v>587</v>
      </c>
      <c r="C910" s="435">
        <v>20</v>
      </c>
      <c r="D910" s="293" t="s">
        <v>2082</v>
      </c>
      <c r="E910" s="435">
        <v>2</v>
      </c>
      <c r="F910" s="435">
        <v>1278</v>
      </c>
      <c r="G910" s="293">
        <v>8451</v>
      </c>
      <c r="H910" s="435">
        <v>8576</v>
      </c>
      <c r="I910" s="293">
        <f t="shared" si="81"/>
        <v>2556</v>
      </c>
      <c r="J910" s="293">
        <v>20600</v>
      </c>
      <c r="K910" s="293"/>
      <c r="L910" s="399">
        <f t="shared" si="82"/>
        <v>23156</v>
      </c>
      <c r="M910" s="390" t="s">
        <v>2023</v>
      </c>
      <c r="N910" s="435" t="s">
        <v>2087</v>
      </c>
      <c r="O910" s="293"/>
    </row>
    <row r="911" spans="1:15" ht="15" x14ac:dyDescent="0.25">
      <c r="A911" s="435">
        <v>48</v>
      </c>
      <c r="B911" s="390" t="s">
        <v>589</v>
      </c>
      <c r="C911" s="435">
        <v>9</v>
      </c>
      <c r="D911" s="293" t="s">
        <v>2082</v>
      </c>
      <c r="E911" s="435">
        <v>0</v>
      </c>
      <c r="F911" s="435">
        <v>631</v>
      </c>
      <c r="G911" s="293">
        <v>8452</v>
      </c>
      <c r="H911" s="435">
        <v>8577</v>
      </c>
      <c r="I911" s="293">
        <f t="shared" si="81"/>
        <v>0</v>
      </c>
      <c r="J911" s="293">
        <v>7641</v>
      </c>
      <c r="K911" s="293"/>
      <c r="L911" s="399">
        <f t="shared" si="82"/>
        <v>7641</v>
      </c>
      <c r="M911" s="390" t="s">
        <v>2023</v>
      </c>
      <c r="N911" s="435" t="s">
        <v>2088</v>
      </c>
      <c r="O911" s="293" t="s">
        <v>1208</v>
      </c>
    </row>
    <row r="912" spans="1:15" ht="15" x14ac:dyDescent="0.25">
      <c r="A912" s="435">
        <v>49</v>
      </c>
      <c r="B912" s="390" t="s">
        <v>851</v>
      </c>
      <c r="C912" s="435">
        <v>20</v>
      </c>
      <c r="D912" s="293" t="s">
        <v>2090</v>
      </c>
      <c r="E912" s="435">
        <v>4</v>
      </c>
      <c r="F912" s="435">
        <v>1155</v>
      </c>
      <c r="G912" s="293">
        <v>8453</v>
      </c>
      <c r="H912" s="435">
        <v>8618</v>
      </c>
      <c r="I912" s="293">
        <f t="shared" si="81"/>
        <v>4620</v>
      </c>
      <c r="J912" s="293">
        <v>79800</v>
      </c>
      <c r="K912" s="293"/>
      <c r="L912" s="399">
        <f t="shared" si="82"/>
        <v>84420</v>
      </c>
      <c r="M912" s="390" t="s">
        <v>2060</v>
      </c>
      <c r="N912" s="435" t="s">
        <v>2089</v>
      </c>
      <c r="O912" s="293"/>
    </row>
    <row r="913" spans="1:15" ht="15" x14ac:dyDescent="0.25">
      <c r="A913" s="435">
        <v>50</v>
      </c>
      <c r="B913" s="390" t="s">
        <v>593</v>
      </c>
      <c r="C913" s="435">
        <v>9</v>
      </c>
      <c r="D913" s="293" t="s">
        <v>2090</v>
      </c>
      <c r="E913" s="435">
        <v>2</v>
      </c>
      <c r="F913" s="435">
        <v>589</v>
      </c>
      <c r="G913" s="293">
        <v>8454</v>
      </c>
      <c r="H913" s="435">
        <v>8578</v>
      </c>
      <c r="I913" s="293">
        <f t="shared" si="81"/>
        <v>1178</v>
      </c>
      <c r="J913" s="293">
        <v>7974</v>
      </c>
      <c r="K913" s="293">
        <v>1400</v>
      </c>
      <c r="L913" s="399">
        <f t="shared" si="82"/>
        <v>10552</v>
      </c>
      <c r="M913" s="390" t="s">
        <v>2023</v>
      </c>
      <c r="N913" s="435" t="s">
        <v>2091</v>
      </c>
      <c r="O913" s="293" t="s">
        <v>1208</v>
      </c>
    </row>
    <row r="914" spans="1:15" ht="15" x14ac:dyDescent="0.25">
      <c r="A914" s="435">
        <v>51</v>
      </c>
      <c r="B914" s="390" t="s">
        <v>588</v>
      </c>
      <c r="C914" s="435">
        <v>20</v>
      </c>
      <c r="D914" s="293" t="s">
        <v>2093</v>
      </c>
      <c r="E914" s="435">
        <v>3</v>
      </c>
      <c r="F914" s="435">
        <v>1491</v>
      </c>
      <c r="G914" s="293">
        <v>8455</v>
      </c>
      <c r="H914" s="435">
        <v>8579</v>
      </c>
      <c r="I914" s="293">
        <f t="shared" si="81"/>
        <v>4473</v>
      </c>
      <c r="J914" s="293">
        <v>51000</v>
      </c>
      <c r="K914" s="293"/>
      <c r="L914" s="399">
        <f t="shared" si="82"/>
        <v>55473</v>
      </c>
      <c r="M914" s="390" t="s">
        <v>34</v>
      </c>
      <c r="N914" s="435" t="s">
        <v>2092</v>
      </c>
      <c r="O914" s="293"/>
    </row>
    <row r="915" spans="1:15" ht="15" x14ac:dyDescent="0.25">
      <c r="A915" s="435">
        <v>52</v>
      </c>
      <c r="B915" s="390" t="s">
        <v>585</v>
      </c>
      <c r="C915" s="435">
        <v>20</v>
      </c>
      <c r="D915" s="293" t="s">
        <v>2093</v>
      </c>
      <c r="E915" s="435">
        <v>3</v>
      </c>
      <c r="F915" s="435">
        <v>1485</v>
      </c>
      <c r="G915" s="293">
        <v>8456</v>
      </c>
      <c r="H915" s="435">
        <v>8580</v>
      </c>
      <c r="I915" s="293">
        <f t="shared" si="81"/>
        <v>4455</v>
      </c>
      <c r="J915" s="293">
        <v>61100</v>
      </c>
      <c r="K915" s="293">
        <v>3000</v>
      </c>
      <c r="L915" s="399">
        <f t="shared" si="82"/>
        <v>68555</v>
      </c>
      <c r="M915" s="390" t="s">
        <v>34</v>
      </c>
      <c r="N915" s="435" t="s">
        <v>2094</v>
      </c>
      <c r="O915" s="293"/>
    </row>
    <row r="916" spans="1:15" ht="15" x14ac:dyDescent="0.25">
      <c r="A916" s="435">
        <v>53</v>
      </c>
      <c r="B916" s="390" t="s">
        <v>822</v>
      </c>
      <c r="C916" s="435">
        <v>15</v>
      </c>
      <c r="D916" s="293" t="s">
        <v>2093</v>
      </c>
      <c r="E916" s="435">
        <v>1.75</v>
      </c>
      <c r="F916" s="435">
        <v>1178</v>
      </c>
      <c r="G916" s="293">
        <v>8493</v>
      </c>
      <c r="H916" s="435">
        <v>8619</v>
      </c>
      <c r="I916" s="293">
        <f t="shared" si="81"/>
        <v>2061.5</v>
      </c>
      <c r="J916" s="293">
        <v>25200</v>
      </c>
      <c r="K916" s="293"/>
      <c r="L916" s="399">
        <f t="shared" si="82"/>
        <v>27261.5</v>
      </c>
      <c r="M916" s="390" t="s">
        <v>2080</v>
      </c>
      <c r="N916" s="435" t="s">
        <v>2095</v>
      </c>
      <c r="O916" s="293"/>
    </row>
    <row r="917" spans="1:15" ht="15" x14ac:dyDescent="0.25">
      <c r="A917" s="435">
        <v>54</v>
      </c>
      <c r="B917" s="390" t="s">
        <v>813</v>
      </c>
      <c r="C917" s="435">
        <v>20</v>
      </c>
      <c r="D917" s="293" t="s">
        <v>2093</v>
      </c>
      <c r="E917" s="435">
        <v>1</v>
      </c>
      <c r="F917" s="435">
        <v>1219</v>
      </c>
      <c r="G917" s="293">
        <v>8457</v>
      </c>
      <c r="H917" s="435">
        <v>8620</v>
      </c>
      <c r="I917" s="293">
        <f t="shared" si="81"/>
        <v>1219</v>
      </c>
      <c r="J917" s="293">
        <v>26800</v>
      </c>
      <c r="K917" s="293"/>
      <c r="L917" s="399">
        <f t="shared" si="82"/>
        <v>28019</v>
      </c>
      <c r="M917" s="390" t="s">
        <v>2060</v>
      </c>
      <c r="N917" s="435" t="s">
        <v>2096</v>
      </c>
      <c r="O917" s="293"/>
    </row>
    <row r="918" spans="1:15" ht="15" x14ac:dyDescent="0.25">
      <c r="A918" s="435">
        <v>55</v>
      </c>
      <c r="B918" s="390" t="s">
        <v>581</v>
      </c>
      <c r="C918" s="435">
        <v>20</v>
      </c>
      <c r="D918" s="293" t="s">
        <v>2098</v>
      </c>
      <c r="E918" s="435">
        <v>1.5</v>
      </c>
      <c r="F918" s="435">
        <v>1527</v>
      </c>
      <c r="G918" s="293">
        <v>8458</v>
      </c>
      <c r="H918" s="435">
        <v>8581</v>
      </c>
      <c r="I918" s="293">
        <f t="shared" si="81"/>
        <v>2290.5</v>
      </c>
      <c r="J918" s="293">
        <v>94000</v>
      </c>
      <c r="K918" s="293"/>
      <c r="L918" s="399">
        <f t="shared" si="82"/>
        <v>96290.5</v>
      </c>
      <c r="M918" s="390" t="s">
        <v>1009</v>
      </c>
      <c r="N918" s="435" t="s">
        <v>2097</v>
      </c>
      <c r="O918" s="293"/>
    </row>
    <row r="919" spans="1:15" ht="15" x14ac:dyDescent="0.25">
      <c r="A919" s="435">
        <v>56</v>
      </c>
      <c r="B919" s="390" t="s">
        <v>593</v>
      </c>
      <c r="C919" s="435">
        <v>9</v>
      </c>
      <c r="D919" s="293" t="s">
        <v>2100</v>
      </c>
      <c r="E919" s="435">
        <v>2</v>
      </c>
      <c r="F919" s="435">
        <v>645</v>
      </c>
      <c r="G919" s="293">
        <v>8459</v>
      </c>
      <c r="H919" s="435">
        <v>8582</v>
      </c>
      <c r="I919" s="293">
        <f t="shared" si="81"/>
        <v>1290</v>
      </c>
      <c r="J919" s="293">
        <v>7974</v>
      </c>
      <c r="K919" s="293">
        <v>1400</v>
      </c>
      <c r="L919" s="399">
        <f t="shared" si="82"/>
        <v>10664</v>
      </c>
      <c r="M919" s="390" t="s">
        <v>2023</v>
      </c>
      <c r="N919" s="435" t="s">
        <v>2099</v>
      </c>
      <c r="O919" s="293" t="s">
        <v>1208</v>
      </c>
    </row>
    <row r="920" spans="1:15" ht="15" x14ac:dyDescent="0.25">
      <c r="A920" s="435">
        <v>57</v>
      </c>
      <c r="B920" s="390" t="s">
        <v>836</v>
      </c>
      <c r="C920" s="435">
        <v>15</v>
      </c>
      <c r="D920" s="293" t="s">
        <v>2100</v>
      </c>
      <c r="E920" s="435">
        <v>1.5</v>
      </c>
      <c r="F920" s="435">
        <v>928</v>
      </c>
      <c r="G920" s="293">
        <v>8460</v>
      </c>
      <c r="H920" s="435">
        <v>8621</v>
      </c>
      <c r="I920" s="293">
        <f t="shared" si="81"/>
        <v>1392</v>
      </c>
      <c r="J920" s="34">
        <v>11340</v>
      </c>
      <c r="K920" s="293"/>
      <c r="L920" s="399">
        <f t="shared" si="82"/>
        <v>12732</v>
      </c>
      <c r="M920" s="390" t="s">
        <v>2060</v>
      </c>
      <c r="N920" s="435" t="s">
        <v>2101</v>
      </c>
      <c r="O920" s="293" t="s">
        <v>1208</v>
      </c>
    </row>
    <row r="921" spans="1:15" ht="15" x14ac:dyDescent="0.25">
      <c r="A921" s="435">
        <v>58</v>
      </c>
      <c r="B921" s="390" t="s">
        <v>584</v>
      </c>
      <c r="C921" s="435">
        <v>20</v>
      </c>
      <c r="D921" s="293" t="s">
        <v>2100</v>
      </c>
      <c r="E921" s="435">
        <v>2</v>
      </c>
      <c r="F921" s="435">
        <v>1280</v>
      </c>
      <c r="G921" s="293">
        <v>8489</v>
      </c>
      <c r="H921" s="435">
        <v>8622</v>
      </c>
      <c r="I921" s="293">
        <f t="shared" si="81"/>
        <v>2560</v>
      </c>
      <c r="J921" s="293">
        <v>18720</v>
      </c>
      <c r="K921" s="293"/>
      <c r="L921" s="399">
        <f t="shared" si="82"/>
        <v>21280</v>
      </c>
      <c r="M921" s="390" t="s">
        <v>2080</v>
      </c>
      <c r="N921" s="435" t="s">
        <v>2102</v>
      </c>
      <c r="O921" s="293"/>
    </row>
    <row r="922" spans="1:15" ht="15" x14ac:dyDescent="0.25">
      <c r="A922" s="435">
        <v>59</v>
      </c>
      <c r="B922" s="390" t="s">
        <v>579</v>
      </c>
      <c r="C922" s="435">
        <v>20</v>
      </c>
      <c r="D922" s="293" t="s">
        <v>2100</v>
      </c>
      <c r="E922" s="435">
        <v>1</v>
      </c>
      <c r="F922" s="435">
        <v>1456</v>
      </c>
      <c r="G922" s="293">
        <v>8461</v>
      </c>
      <c r="H922" s="435">
        <v>8583</v>
      </c>
      <c r="I922" s="293">
        <f t="shared" si="81"/>
        <v>1456</v>
      </c>
      <c r="J922" s="34">
        <v>51000</v>
      </c>
      <c r="K922" s="293"/>
      <c r="L922" s="399">
        <f t="shared" si="82"/>
        <v>52456</v>
      </c>
      <c r="M922" s="390" t="s">
        <v>972</v>
      </c>
      <c r="N922" s="435" t="s">
        <v>2103</v>
      </c>
      <c r="O922" s="293"/>
    </row>
    <row r="923" spans="1:15" ht="15" x14ac:dyDescent="0.25">
      <c r="A923" s="435">
        <v>60</v>
      </c>
      <c r="B923" s="390" t="s">
        <v>587</v>
      </c>
      <c r="C923" s="435">
        <v>20</v>
      </c>
      <c r="D923" s="293" t="s">
        <v>2100</v>
      </c>
      <c r="E923" s="435">
        <v>2</v>
      </c>
      <c r="F923" s="435">
        <v>1268</v>
      </c>
      <c r="G923" s="293">
        <v>8462</v>
      </c>
      <c r="H923" s="435">
        <v>8584</v>
      </c>
      <c r="I923" s="293">
        <f t="shared" si="81"/>
        <v>2536</v>
      </c>
      <c r="J923" s="293">
        <v>20600</v>
      </c>
      <c r="K923" s="293"/>
      <c r="L923" s="399">
        <f t="shared" si="82"/>
        <v>23136</v>
      </c>
      <c r="M923" s="390" t="s">
        <v>2023</v>
      </c>
      <c r="N923" s="435" t="s">
        <v>2104</v>
      </c>
      <c r="O923" s="293"/>
    </row>
    <row r="924" spans="1:15" ht="15" x14ac:dyDescent="0.25">
      <c r="A924" s="435">
        <v>61</v>
      </c>
      <c r="B924" s="390" t="s">
        <v>579</v>
      </c>
      <c r="C924" s="435">
        <v>20</v>
      </c>
      <c r="D924" s="293" t="s">
        <v>2106</v>
      </c>
      <c r="E924" s="435">
        <v>1</v>
      </c>
      <c r="F924" s="435">
        <v>1610</v>
      </c>
      <c r="G924" s="294">
        <v>8463</v>
      </c>
      <c r="H924" s="417">
        <v>8585</v>
      </c>
      <c r="I924" s="293">
        <f t="shared" si="81"/>
        <v>1610</v>
      </c>
      <c r="J924" s="293">
        <v>51000</v>
      </c>
      <c r="K924" s="293"/>
      <c r="L924" s="399">
        <f t="shared" si="82"/>
        <v>52610</v>
      </c>
      <c r="M924" s="390" t="s">
        <v>34</v>
      </c>
      <c r="N924" s="435" t="s">
        <v>2105</v>
      </c>
      <c r="O924" s="293"/>
    </row>
    <row r="925" spans="1:15" ht="15" x14ac:dyDescent="0.25">
      <c r="A925" s="435">
        <v>62</v>
      </c>
      <c r="B925" s="390" t="s">
        <v>589</v>
      </c>
      <c r="C925" s="435">
        <v>9</v>
      </c>
      <c r="D925" s="293" t="s">
        <v>2106</v>
      </c>
      <c r="E925" s="435">
        <v>0</v>
      </c>
      <c r="F925" s="435">
        <v>573</v>
      </c>
      <c r="G925" s="293">
        <v>8464</v>
      </c>
      <c r="H925" s="435">
        <v>8586</v>
      </c>
      <c r="I925" s="293">
        <f t="shared" si="81"/>
        <v>0</v>
      </c>
      <c r="J925" s="293">
        <v>7641</v>
      </c>
      <c r="K925" s="293"/>
      <c r="L925" s="399">
        <f t="shared" si="82"/>
        <v>7641</v>
      </c>
      <c r="M925" s="390" t="s">
        <v>2023</v>
      </c>
      <c r="N925" s="435" t="s">
        <v>2107</v>
      </c>
      <c r="O925" s="293" t="s">
        <v>1208</v>
      </c>
    </row>
    <row r="926" spans="1:15" ht="15" x14ac:dyDescent="0.25">
      <c r="A926" s="435">
        <v>63</v>
      </c>
      <c r="B926" s="390" t="s">
        <v>580</v>
      </c>
      <c r="C926" s="435">
        <v>20</v>
      </c>
      <c r="D926" s="293" t="s">
        <v>2109</v>
      </c>
      <c r="E926" s="435">
        <v>1</v>
      </c>
      <c r="F926" s="435">
        <v>1530</v>
      </c>
      <c r="G926" s="293">
        <v>8465</v>
      </c>
      <c r="H926" s="435">
        <v>8587</v>
      </c>
      <c r="I926" s="293">
        <f t="shared" si="81"/>
        <v>1530</v>
      </c>
      <c r="J926" s="293">
        <v>40800</v>
      </c>
      <c r="K926" s="293"/>
      <c r="L926" s="399">
        <f t="shared" si="82"/>
        <v>42330</v>
      </c>
      <c r="M926" s="390" t="s">
        <v>972</v>
      </c>
      <c r="N926" s="435" t="s">
        <v>2108</v>
      </c>
      <c r="O926" s="293"/>
    </row>
    <row r="927" spans="1:15" ht="15" x14ac:dyDescent="0.25">
      <c r="A927" s="435">
        <v>64</v>
      </c>
      <c r="B927" s="390" t="s">
        <v>592</v>
      </c>
      <c r="C927" s="435">
        <v>20</v>
      </c>
      <c r="D927" s="293" t="s">
        <v>2109</v>
      </c>
      <c r="E927" s="435">
        <v>1</v>
      </c>
      <c r="F927" s="435">
        <v>1476</v>
      </c>
      <c r="G927" s="293">
        <v>8466</v>
      </c>
      <c r="H927" s="435">
        <v>8588</v>
      </c>
      <c r="I927" s="293">
        <f t="shared" si="81"/>
        <v>1476</v>
      </c>
      <c r="J927" s="293">
        <v>29900</v>
      </c>
      <c r="K927" s="293"/>
      <c r="L927" s="399">
        <f t="shared" si="82"/>
        <v>31376</v>
      </c>
      <c r="M927" s="390" t="s">
        <v>34</v>
      </c>
      <c r="N927" s="435" t="s">
        <v>2110</v>
      </c>
      <c r="O927" s="293"/>
    </row>
    <row r="928" spans="1:15" ht="15" x14ac:dyDescent="0.25">
      <c r="A928" s="435">
        <v>65</v>
      </c>
      <c r="B928" s="390" t="s">
        <v>590</v>
      </c>
      <c r="C928" s="435">
        <v>20</v>
      </c>
      <c r="D928" s="293" t="s">
        <v>2109</v>
      </c>
      <c r="E928" s="435">
        <v>4</v>
      </c>
      <c r="F928" s="435">
        <v>1305</v>
      </c>
      <c r="G928" s="294">
        <v>8494</v>
      </c>
      <c r="H928" s="417">
        <v>8627</v>
      </c>
      <c r="I928" s="293">
        <f t="shared" si="81"/>
        <v>5220</v>
      </c>
      <c r="J928" s="293">
        <v>71000</v>
      </c>
      <c r="K928" s="293"/>
      <c r="L928" s="399">
        <f t="shared" si="82"/>
        <v>76220</v>
      </c>
      <c r="M928" s="390" t="s">
        <v>34</v>
      </c>
      <c r="N928" s="435" t="s">
        <v>2111</v>
      </c>
      <c r="O928" s="293"/>
    </row>
    <row r="929" spans="1:15" ht="15" x14ac:dyDescent="0.25">
      <c r="A929" s="435">
        <v>66</v>
      </c>
      <c r="B929" s="390" t="s">
        <v>582</v>
      </c>
      <c r="C929" s="435">
        <v>20</v>
      </c>
      <c r="D929" s="293" t="s">
        <v>2109</v>
      </c>
      <c r="E929" s="435">
        <v>0</v>
      </c>
      <c r="F929" s="435">
        <v>1480</v>
      </c>
      <c r="G929" s="294">
        <v>8490</v>
      </c>
      <c r="H929" s="512">
        <v>8628</v>
      </c>
      <c r="I929" s="294">
        <f t="shared" ref="I929:I952" si="83">E929*F929</f>
        <v>0</v>
      </c>
      <c r="J929" s="294">
        <v>39700</v>
      </c>
      <c r="K929" s="294"/>
      <c r="L929" s="399">
        <f t="shared" ref="L929:L952" si="84">I929+J929+K929</f>
        <v>39700</v>
      </c>
      <c r="M929" s="398" t="s">
        <v>2080</v>
      </c>
      <c r="N929" s="435" t="s">
        <v>2112</v>
      </c>
      <c r="O929" s="293"/>
    </row>
    <row r="930" spans="1:15" ht="15" x14ac:dyDescent="0.25">
      <c r="A930" s="435">
        <v>67</v>
      </c>
      <c r="B930" s="390" t="s">
        <v>583</v>
      </c>
      <c r="C930" s="435">
        <v>20</v>
      </c>
      <c r="D930" s="293" t="s">
        <v>2114</v>
      </c>
      <c r="E930" s="435">
        <v>7.96</v>
      </c>
      <c r="F930" s="435">
        <v>1376</v>
      </c>
      <c r="G930" s="293">
        <v>8467</v>
      </c>
      <c r="H930" s="435">
        <v>8623</v>
      </c>
      <c r="I930" s="293">
        <f t="shared" si="83"/>
        <v>10952.96</v>
      </c>
      <c r="J930" s="293">
        <v>106400</v>
      </c>
      <c r="K930" s="293"/>
      <c r="L930" s="399">
        <f t="shared" si="84"/>
        <v>117352.95999999999</v>
      </c>
      <c r="M930" s="390" t="s">
        <v>2060</v>
      </c>
      <c r="N930" s="435" t="s">
        <v>2113</v>
      </c>
      <c r="O930" s="293" t="s">
        <v>1229</v>
      </c>
    </row>
    <row r="931" spans="1:15" ht="15" x14ac:dyDescent="0.25">
      <c r="A931" s="435">
        <v>68</v>
      </c>
      <c r="B931" s="390" t="s">
        <v>821</v>
      </c>
      <c r="C931" s="435">
        <v>20</v>
      </c>
      <c r="D931" s="293" t="s">
        <v>2114</v>
      </c>
      <c r="E931" s="435">
        <v>2</v>
      </c>
      <c r="F931" s="435">
        <v>1498</v>
      </c>
      <c r="G931" s="293">
        <v>8468</v>
      </c>
      <c r="H931" s="435">
        <v>8590</v>
      </c>
      <c r="I931" s="293">
        <f t="shared" si="83"/>
        <v>2996</v>
      </c>
      <c r="J931" s="293">
        <v>39000</v>
      </c>
      <c r="K931" s="293"/>
      <c r="L931" s="399">
        <f t="shared" si="84"/>
        <v>41996</v>
      </c>
      <c r="M931" s="390" t="s">
        <v>2023</v>
      </c>
      <c r="N931" s="435" t="s">
        <v>2115</v>
      </c>
      <c r="O931" s="293"/>
    </row>
    <row r="932" spans="1:15" ht="15" x14ac:dyDescent="0.25">
      <c r="A932" s="435">
        <v>69</v>
      </c>
      <c r="B932" s="390" t="s">
        <v>813</v>
      </c>
      <c r="C932" s="435">
        <v>20</v>
      </c>
      <c r="D932" s="293" t="s">
        <v>2117</v>
      </c>
      <c r="E932" s="435">
        <v>1</v>
      </c>
      <c r="F932" s="435">
        <v>1525</v>
      </c>
      <c r="G932" s="293">
        <v>8469</v>
      </c>
      <c r="H932" s="435">
        <v>8597</v>
      </c>
      <c r="I932" s="293">
        <f t="shared" si="83"/>
        <v>1525</v>
      </c>
      <c r="J932" s="293">
        <v>26800</v>
      </c>
      <c r="K932" s="293"/>
      <c r="L932" s="399">
        <f t="shared" si="84"/>
        <v>28325</v>
      </c>
      <c r="M932" s="390" t="s">
        <v>972</v>
      </c>
      <c r="N932" s="435" t="s">
        <v>2116</v>
      </c>
      <c r="O932" s="293" t="s">
        <v>1211</v>
      </c>
    </row>
    <row r="933" spans="1:15" ht="15" x14ac:dyDescent="0.25">
      <c r="A933" s="435">
        <v>70</v>
      </c>
      <c r="B933" s="390" t="s">
        <v>579</v>
      </c>
      <c r="C933" s="435">
        <v>20</v>
      </c>
      <c r="D933" s="293" t="s">
        <v>2117</v>
      </c>
      <c r="E933" s="435">
        <v>1</v>
      </c>
      <c r="F933" s="435">
        <v>1360</v>
      </c>
      <c r="G933" s="293">
        <v>8470</v>
      </c>
      <c r="H933" s="435">
        <v>8598</v>
      </c>
      <c r="I933" s="293">
        <f t="shared" si="83"/>
        <v>1360</v>
      </c>
      <c r="J933" s="34">
        <v>51000</v>
      </c>
      <c r="K933" s="293"/>
      <c r="L933" s="399">
        <f t="shared" si="84"/>
        <v>52360</v>
      </c>
      <c r="M933" s="390" t="s">
        <v>972</v>
      </c>
      <c r="N933" s="435" t="s">
        <v>2118</v>
      </c>
      <c r="O933" s="293"/>
    </row>
    <row r="934" spans="1:15" ht="15" x14ac:dyDescent="0.25">
      <c r="A934" s="435">
        <v>71</v>
      </c>
      <c r="B934" s="390" t="s">
        <v>822</v>
      </c>
      <c r="C934" s="435">
        <v>20</v>
      </c>
      <c r="D934" s="293" t="s">
        <v>2117</v>
      </c>
      <c r="E934" s="435">
        <v>1.75</v>
      </c>
      <c r="F934" s="435">
        <v>1125</v>
      </c>
      <c r="G934" s="293">
        <v>8471</v>
      </c>
      <c r="H934" s="435">
        <v>8599</v>
      </c>
      <c r="I934" s="293">
        <f t="shared" si="83"/>
        <v>1968.75</v>
      </c>
      <c r="J934" s="293">
        <v>30000</v>
      </c>
      <c r="K934" s="293"/>
      <c r="L934" s="399">
        <f t="shared" si="84"/>
        <v>31968.75</v>
      </c>
      <c r="M934" s="390" t="s">
        <v>2023</v>
      </c>
      <c r="N934" s="435" t="s">
        <v>2119</v>
      </c>
      <c r="O934" s="293"/>
    </row>
    <row r="935" spans="1:15" ht="15" x14ac:dyDescent="0.25">
      <c r="A935" s="435">
        <v>72</v>
      </c>
      <c r="B935" s="390" t="s">
        <v>836</v>
      </c>
      <c r="C935" s="435">
        <v>9</v>
      </c>
      <c r="D935" s="293" t="s">
        <v>2121</v>
      </c>
      <c r="E935" s="435">
        <v>1.5</v>
      </c>
      <c r="F935" s="435">
        <v>565</v>
      </c>
      <c r="G935" s="293">
        <v>8472</v>
      </c>
      <c r="H935" s="435">
        <v>8600</v>
      </c>
      <c r="I935" s="293">
        <f t="shared" si="83"/>
        <v>847.5</v>
      </c>
      <c r="J935" s="293">
        <v>8532</v>
      </c>
      <c r="K935" s="293">
        <v>0</v>
      </c>
      <c r="L935" s="399">
        <f t="shared" si="84"/>
        <v>9379.5</v>
      </c>
      <c r="M935" s="390" t="s">
        <v>2023</v>
      </c>
      <c r="N935" s="435" t="s">
        <v>2120</v>
      </c>
      <c r="O935" s="293" t="s">
        <v>1208</v>
      </c>
    </row>
    <row r="936" spans="1:15" ht="15" x14ac:dyDescent="0.25">
      <c r="A936" s="435">
        <v>73</v>
      </c>
      <c r="B936" s="390" t="s">
        <v>593</v>
      </c>
      <c r="C936" s="435">
        <v>9</v>
      </c>
      <c r="D936" s="293" t="s">
        <v>2121</v>
      </c>
      <c r="E936" s="435">
        <v>2</v>
      </c>
      <c r="F936" s="435">
        <v>600</v>
      </c>
      <c r="G936" s="293">
        <v>8473</v>
      </c>
      <c r="H936" s="435">
        <v>8601</v>
      </c>
      <c r="I936" s="293">
        <f t="shared" si="83"/>
        <v>1200</v>
      </c>
      <c r="J936" s="293">
        <v>7974</v>
      </c>
      <c r="K936" s="293">
        <v>1400</v>
      </c>
      <c r="L936" s="399">
        <f t="shared" si="84"/>
        <v>10574</v>
      </c>
      <c r="M936" s="390" t="s">
        <v>2023</v>
      </c>
      <c r="N936" s="435" t="s">
        <v>2122</v>
      </c>
      <c r="O936" s="293" t="s">
        <v>1208</v>
      </c>
    </row>
    <row r="937" spans="1:15" ht="15" x14ac:dyDescent="0.25">
      <c r="A937" s="435">
        <v>74</v>
      </c>
      <c r="B937" s="390" t="s">
        <v>589</v>
      </c>
      <c r="C937" s="435">
        <v>9</v>
      </c>
      <c r="D937" s="293" t="s">
        <v>2121</v>
      </c>
      <c r="E937" s="435">
        <v>0</v>
      </c>
      <c r="F937" s="435">
        <v>580</v>
      </c>
      <c r="G937" s="293">
        <v>8474</v>
      </c>
      <c r="H937" s="435">
        <v>8602</v>
      </c>
      <c r="I937" s="293">
        <f t="shared" si="83"/>
        <v>0</v>
      </c>
      <c r="J937" s="293">
        <v>7641</v>
      </c>
      <c r="K937" s="293"/>
      <c r="L937" s="399">
        <f t="shared" si="84"/>
        <v>7641</v>
      </c>
      <c r="M937" s="390" t="s">
        <v>2023</v>
      </c>
      <c r="N937" s="435" t="s">
        <v>2123</v>
      </c>
      <c r="O937" s="293" t="s">
        <v>1208</v>
      </c>
    </row>
    <row r="938" spans="1:15" ht="15" x14ac:dyDescent="0.25">
      <c r="A938" s="435">
        <v>75</v>
      </c>
      <c r="B938" s="390" t="s">
        <v>833</v>
      </c>
      <c r="C938" s="435">
        <v>20</v>
      </c>
      <c r="D938" s="293" t="s">
        <v>2121</v>
      </c>
      <c r="E938" s="435">
        <v>1.7</v>
      </c>
      <c r="F938" s="435">
        <v>1515</v>
      </c>
      <c r="G938" s="293">
        <v>8475</v>
      </c>
      <c r="H938" s="435">
        <v>8603</v>
      </c>
      <c r="I938" s="293">
        <f t="shared" si="83"/>
        <v>2575.5</v>
      </c>
      <c r="J938" s="293">
        <v>50400</v>
      </c>
      <c r="K938" s="293"/>
      <c r="L938" s="399">
        <f t="shared" si="84"/>
        <v>52975.5</v>
      </c>
      <c r="M938" s="390" t="s">
        <v>2023</v>
      </c>
      <c r="N938" s="435" t="s">
        <v>2124</v>
      </c>
      <c r="O938" s="293" t="s">
        <v>1219</v>
      </c>
    </row>
    <row r="939" spans="1:15" ht="15" x14ac:dyDescent="0.25">
      <c r="A939" s="435">
        <v>76</v>
      </c>
      <c r="B939" s="390" t="s">
        <v>584</v>
      </c>
      <c r="C939" s="435">
        <v>20</v>
      </c>
      <c r="D939" s="293" t="s">
        <v>2121</v>
      </c>
      <c r="E939" s="435">
        <v>2</v>
      </c>
      <c r="F939" s="435">
        <v>1271</v>
      </c>
      <c r="G939" s="293">
        <v>8491</v>
      </c>
      <c r="H939" s="435">
        <v>8624</v>
      </c>
      <c r="I939" s="293">
        <f t="shared" si="83"/>
        <v>2542</v>
      </c>
      <c r="J939" s="293">
        <v>18720</v>
      </c>
      <c r="K939" s="293"/>
      <c r="L939" s="399">
        <f t="shared" si="84"/>
        <v>21262</v>
      </c>
      <c r="M939" s="390" t="s">
        <v>2080</v>
      </c>
      <c r="N939" s="435" t="s">
        <v>2125</v>
      </c>
      <c r="O939" s="293" t="s">
        <v>1219</v>
      </c>
    </row>
    <row r="940" spans="1:15" ht="15" x14ac:dyDescent="0.25">
      <c r="A940" s="435">
        <v>77</v>
      </c>
      <c r="B940" s="390" t="s">
        <v>579</v>
      </c>
      <c r="C940" s="435">
        <v>20</v>
      </c>
      <c r="D940" s="293" t="s">
        <v>2121</v>
      </c>
      <c r="E940" s="435">
        <v>1</v>
      </c>
      <c r="F940" s="435">
        <v>1404</v>
      </c>
      <c r="G940" s="293">
        <v>8476</v>
      </c>
      <c r="H940" s="435">
        <v>8604</v>
      </c>
      <c r="I940" s="293">
        <f t="shared" si="83"/>
        <v>1404</v>
      </c>
      <c r="J940" s="293">
        <v>51000</v>
      </c>
      <c r="K940" s="293"/>
      <c r="L940" s="399">
        <f t="shared" si="84"/>
        <v>52404</v>
      </c>
      <c r="M940" s="390" t="s">
        <v>34</v>
      </c>
      <c r="N940" s="435" t="s">
        <v>2126</v>
      </c>
      <c r="O940" s="293" t="s">
        <v>1219</v>
      </c>
    </row>
    <row r="941" spans="1:15" ht="15" x14ac:dyDescent="0.25">
      <c r="A941" s="435">
        <v>78</v>
      </c>
      <c r="B941" s="390" t="s">
        <v>587</v>
      </c>
      <c r="C941" s="435">
        <v>20</v>
      </c>
      <c r="D941" s="293" t="s">
        <v>2128</v>
      </c>
      <c r="E941" s="435">
        <v>2</v>
      </c>
      <c r="F941" s="435">
        <v>1285</v>
      </c>
      <c r="G941" s="293">
        <v>8477</v>
      </c>
      <c r="H941" s="435">
        <v>8605</v>
      </c>
      <c r="I941" s="293">
        <f t="shared" si="83"/>
        <v>2570</v>
      </c>
      <c r="J941" s="293">
        <v>20600</v>
      </c>
      <c r="K941" s="293"/>
      <c r="L941" s="399">
        <f t="shared" si="84"/>
        <v>23170</v>
      </c>
      <c r="M941" s="390" t="s">
        <v>2023</v>
      </c>
      <c r="N941" s="435" t="s">
        <v>2127</v>
      </c>
      <c r="O941" s="293" t="s">
        <v>1219</v>
      </c>
    </row>
    <row r="942" spans="1:15" ht="15" x14ac:dyDescent="0.25">
      <c r="A942" s="435">
        <v>79</v>
      </c>
      <c r="B942" s="390" t="s">
        <v>588</v>
      </c>
      <c r="C942" s="435">
        <v>20</v>
      </c>
      <c r="D942" s="293" t="s">
        <v>2128</v>
      </c>
      <c r="E942" s="435">
        <v>3</v>
      </c>
      <c r="F942" s="435">
        <v>1495</v>
      </c>
      <c r="G942" s="293">
        <v>8478</v>
      </c>
      <c r="H942" s="435">
        <v>8606</v>
      </c>
      <c r="I942" s="293">
        <f t="shared" si="83"/>
        <v>4485</v>
      </c>
      <c r="J942" s="293">
        <v>51000</v>
      </c>
      <c r="K942" s="293"/>
      <c r="L942" s="399">
        <f t="shared" si="84"/>
        <v>55485</v>
      </c>
      <c r="M942" s="390" t="s">
        <v>2023</v>
      </c>
      <c r="N942" s="435" t="s">
        <v>2129</v>
      </c>
      <c r="O942" s="293" t="s">
        <v>1219</v>
      </c>
    </row>
    <row r="943" spans="1:15" ht="15" x14ac:dyDescent="0.25">
      <c r="A943" s="435">
        <v>80</v>
      </c>
      <c r="B943" s="390" t="s">
        <v>813</v>
      </c>
      <c r="C943" s="435">
        <v>20</v>
      </c>
      <c r="D943" s="293" t="s">
        <v>2128</v>
      </c>
      <c r="E943" s="435">
        <v>1</v>
      </c>
      <c r="F943" s="435">
        <v>1295</v>
      </c>
      <c r="G943" s="293">
        <v>8479</v>
      </c>
      <c r="H943" s="435">
        <v>8625</v>
      </c>
      <c r="I943" s="293">
        <f t="shared" si="83"/>
        <v>1295</v>
      </c>
      <c r="J943" s="293">
        <v>26800</v>
      </c>
      <c r="K943" s="293"/>
      <c r="L943" s="399">
        <f t="shared" si="84"/>
        <v>28095</v>
      </c>
      <c r="M943" s="390" t="s">
        <v>2060</v>
      </c>
      <c r="N943" s="435" t="s">
        <v>2130</v>
      </c>
      <c r="O943" s="293" t="s">
        <v>1219</v>
      </c>
    </row>
    <row r="944" spans="1:15" ht="15" x14ac:dyDescent="0.25">
      <c r="A944" s="435">
        <v>81</v>
      </c>
      <c r="B944" s="390" t="s">
        <v>839</v>
      </c>
      <c r="C944" s="435">
        <v>15</v>
      </c>
      <c r="D944" s="293" t="s">
        <v>2128</v>
      </c>
      <c r="E944" s="435">
        <v>2</v>
      </c>
      <c r="F944" s="435">
        <v>816</v>
      </c>
      <c r="G944" s="293">
        <v>8480</v>
      </c>
      <c r="H944" s="435">
        <v>8626</v>
      </c>
      <c r="I944" s="293">
        <f t="shared" si="83"/>
        <v>1632</v>
      </c>
      <c r="J944" s="293">
        <v>34800</v>
      </c>
      <c r="K944" s="293"/>
      <c r="L944" s="399">
        <f t="shared" si="84"/>
        <v>36432</v>
      </c>
      <c r="M944" s="390" t="s">
        <v>2060</v>
      </c>
      <c r="N944" s="435" t="s">
        <v>2131</v>
      </c>
      <c r="O944" s="293" t="s">
        <v>1219</v>
      </c>
    </row>
    <row r="945" spans="1:15" ht="15" x14ac:dyDescent="0.25">
      <c r="A945" s="435">
        <v>82</v>
      </c>
      <c r="B945" s="390" t="s">
        <v>592</v>
      </c>
      <c r="C945" s="435">
        <v>20</v>
      </c>
      <c r="D945" s="293" t="s">
        <v>2128</v>
      </c>
      <c r="E945" s="435">
        <v>1</v>
      </c>
      <c r="F945" s="435">
        <v>1282</v>
      </c>
      <c r="G945" s="293">
        <v>8481</v>
      </c>
      <c r="H945" s="435">
        <v>8607</v>
      </c>
      <c r="I945" s="293">
        <f t="shared" si="83"/>
        <v>1282</v>
      </c>
      <c r="J945" s="293">
        <v>29900</v>
      </c>
      <c r="K945" s="293"/>
      <c r="L945" s="399">
        <f t="shared" si="84"/>
        <v>31182</v>
      </c>
      <c r="M945" s="390" t="s">
        <v>34</v>
      </c>
      <c r="N945" s="435" t="s">
        <v>2132</v>
      </c>
      <c r="O945" s="293" t="s">
        <v>1219</v>
      </c>
    </row>
    <row r="946" spans="1:15" ht="15" x14ac:dyDescent="0.25">
      <c r="A946" s="435">
        <v>83</v>
      </c>
      <c r="B946" s="390" t="s">
        <v>581</v>
      </c>
      <c r="C946" s="435">
        <v>20</v>
      </c>
      <c r="D946" s="293" t="s">
        <v>2136</v>
      </c>
      <c r="E946" s="435">
        <v>1.5</v>
      </c>
      <c r="F946" s="435">
        <v>1598</v>
      </c>
      <c r="G946" s="293">
        <v>8482</v>
      </c>
      <c r="H946" s="435">
        <v>8629</v>
      </c>
      <c r="I946" s="293">
        <f t="shared" si="83"/>
        <v>2397</v>
      </c>
      <c r="J946" s="293">
        <v>91500</v>
      </c>
      <c r="K946" s="293"/>
      <c r="L946" s="399">
        <f t="shared" si="84"/>
        <v>93897</v>
      </c>
      <c r="M946" s="293" t="s">
        <v>602</v>
      </c>
      <c r="N946" s="435" t="s">
        <v>2134</v>
      </c>
      <c r="O946" s="293" t="s">
        <v>1219</v>
      </c>
    </row>
    <row r="947" spans="1:15" ht="15" x14ac:dyDescent="0.25">
      <c r="A947" s="435">
        <v>84</v>
      </c>
      <c r="B947" s="390" t="s">
        <v>581</v>
      </c>
      <c r="C947" s="417">
        <v>20</v>
      </c>
      <c r="D947" s="293" t="s">
        <v>2136</v>
      </c>
      <c r="E947" s="435">
        <v>1.5</v>
      </c>
      <c r="F947" s="435">
        <v>1575</v>
      </c>
      <c r="G947" s="293">
        <v>8483</v>
      </c>
      <c r="H947" s="435">
        <v>8630</v>
      </c>
      <c r="I947" s="293">
        <f t="shared" si="83"/>
        <v>2362.5</v>
      </c>
      <c r="J947" s="293">
        <v>91500</v>
      </c>
      <c r="K947" s="293"/>
      <c r="L947" s="293">
        <f t="shared" si="84"/>
        <v>93862.5</v>
      </c>
      <c r="M947" s="293" t="s">
        <v>602</v>
      </c>
      <c r="N947" s="435" t="s">
        <v>2135</v>
      </c>
      <c r="O947" s="293" t="s">
        <v>1219</v>
      </c>
    </row>
    <row r="948" spans="1:15" ht="15" x14ac:dyDescent="0.25">
      <c r="A948" s="435">
        <v>85</v>
      </c>
      <c r="B948" s="390" t="s">
        <v>849</v>
      </c>
      <c r="C948" s="435">
        <v>15</v>
      </c>
      <c r="D948" s="293" t="s">
        <v>2138</v>
      </c>
      <c r="E948" s="435">
        <v>1</v>
      </c>
      <c r="F948" s="435">
        <v>1134</v>
      </c>
      <c r="G948" s="293">
        <v>8484</v>
      </c>
      <c r="H948" s="435">
        <v>8631</v>
      </c>
      <c r="I948" s="294">
        <f t="shared" si="83"/>
        <v>1134</v>
      </c>
      <c r="J948" s="293">
        <v>60000</v>
      </c>
      <c r="K948" s="293"/>
      <c r="L948" s="293">
        <f t="shared" si="84"/>
        <v>61134</v>
      </c>
      <c r="M948" s="390" t="s">
        <v>1038</v>
      </c>
      <c r="N948" s="435" t="s">
        <v>2137</v>
      </c>
      <c r="O948" s="293" t="s">
        <v>1219</v>
      </c>
    </row>
    <row r="949" spans="1:15" x14ac:dyDescent="0.25">
      <c r="A949" s="435">
        <v>86</v>
      </c>
      <c r="B949" s="390" t="s">
        <v>582</v>
      </c>
      <c r="C949" s="435">
        <v>20</v>
      </c>
      <c r="D949" s="293" t="s">
        <v>2138</v>
      </c>
      <c r="E949" s="435">
        <v>0</v>
      </c>
      <c r="F949" s="435">
        <v>1445</v>
      </c>
      <c r="G949" s="293">
        <v>8492</v>
      </c>
      <c r="H949" s="435">
        <v>8632</v>
      </c>
      <c r="I949" s="294">
        <f t="shared" si="83"/>
        <v>0</v>
      </c>
      <c r="J949" s="248">
        <v>39700</v>
      </c>
      <c r="K949" s="293"/>
      <c r="L949" s="293">
        <f t="shared" si="84"/>
        <v>39700</v>
      </c>
      <c r="M949" s="390" t="s">
        <v>2080</v>
      </c>
      <c r="N949" s="435" t="s">
        <v>2139</v>
      </c>
      <c r="O949" s="293" t="s">
        <v>1219</v>
      </c>
    </row>
    <row r="950" spans="1:15" x14ac:dyDescent="0.25">
      <c r="A950" s="435">
        <v>87</v>
      </c>
      <c r="B950" s="390" t="s">
        <v>583</v>
      </c>
      <c r="C950" s="435">
        <v>20</v>
      </c>
      <c r="D950" s="293" t="s">
        <v>2138</v>
      </c>
      <c r="E950" s="435">
        <v>7.96</v>
      </c>
      <c r="F950" s="435">
        <v>1340</v>
      </c>
      <c r="G950" s="293">
        <v>8485</v>
      </c>
      <c r="H950" s="435">
        <v>8633</v>
      </c>
      <c r="I950" s="294">
        <f t="shared" si="83"/>
        <v>10666.4</v>
      </c>
      <c r="J950" s="248">
        <v>106400</v>
      </c>
      <c r="K950" s="293"/>
      <c r="L950" s="293">
        <f t="shared" si="84"/>
        <v>117066.4</v>
      </c>
      <c r="M950" s="390" t="s">
        <v>2060</v>
      </c>
      <c r="N950" s="435" t="s">
        <v>2140</v>
      </c>
      <c r="O950" s="293" t="s">
        <v>1219</v>
      </c>
    </row>
    <row r="951" spans="1:15" x14ac:dyDescent="0.25">
      <c r="A951" s="435">
        <v>88</v>
      </c>
      <c r="B951" s="390" t="s">
        <v>821</v>
      </c>
      <c r="C951" s="435">
        <v>20</v>
      </c>
      <c r="D951" s="293" t="s">
        <v>2138</v>
      </c>
      <c r="E951" s="435">
        <v>2</v>
      </c>
      <c r="F951" s="435">
        <v>1489</v>
      </c>
      <c r="G951" s="293">
        <v>8486</v>
      </c>
      <c r="H951" s="435">
        <v>8634</v>
      </c>
      <c r="I951" s="294">
        <f t="shared" si="83"/>
        <v>2978</v>
      </c>
      <c r="J951" s="248">
        <v>39000</v>
      </c>
      <c r="K951" s="293"/>
      <c r="L951" s="293">
        <f t="shared" si="84"/>
        <v>41978</v>
      </c>
      <c r="M951" s="390" t="s">
        <v>2023</v>
      </c>
      <c r="N951" s="435" t="s">
        <v>2141</v>
      </c>
      <c r="O951" s="293" t="s">
        <v>1219</v>
      </c>
    </row>
    <row r="952" spans="1:15" x14ac:dyDescent="0.25">
      <c r="A952" s="435">
        <v>89</v>
      </c>
      <c r="B952" s="390" t="s">
        <v>585</v>
      </c>
      <c r="C952" s="435">
        <v>20</v>
      </c>
      <c r="D952" s="293" t="s">
        <v>2138</v>
      </c>
      <c r="E952" s="435">
        <v>3</v>
      </c>
      <c r="F952" s="435">
        <v>1599</v>
      </c>
      <c r="G952" s="293">
        <v>8487</v>
      </c>
      <c r="H952" s="435">
        <v>8635</v>
      </c>
      <c r="I952" s="294">
        <f t="shared" si="83"/>
        <v>4797</v>
      </c>
      <c r="J952" s="248">
        <v>61100</v>
      </c>
      <c r="K952" s="293">
        <v>3000</v>
      </c>
      <c r="L952" s="293">
        <f t="shared" si="84"/>
        <v>68897</v>
      </c>
      <c r="M952" s="390" t="s">
        <v>34</v>
      </c>
      <c r="N952" s="435" t="s">
        <v>2142</v>
      </c>
      <c r="O952" s="293" t="s">
        <v>1219</v>
      </c>
    </row>
    <row r="953" spans="1:15" x14ac:dyDescent="0.25">
      <c r="C953" s="295">
        <f>SUM(C864:C952)</f>
        <v>1625</v>
      </c>
      <c r="D953" s="293"/>
      <c r="E953" s="435"/>
      <c r="F953" s="293"/>
      <c r="G953" s="293"/>
      <c r="H953" s="293"/>
      <c r="I953" s="293"/>
      <c r="J953" s="287"/>
      <c r="K953" s="431"/>
      <c r="L953" s="431">
        <f>SUM(L864:L952)</f>
        <v>4104151.75</v>
      </c>
    </row>
    <row r="954" spans="1:15" x14ac:dyDescent="0.25">
      <c r="K954" s="431" t="s">
        <v>2143</v>
      </c>
      <c r="L954" s="431">
        <f>L953*4.5%</f>
        <v>184686.82874999999</v>
      </c>
    </row>
    <row r="955" spans="1:15" x14ac:dyDescent="0.25">
      <c r="K955" s="431" t="s">
        <v>93</v>
      </c>
      <c r="L955" s="431">
        <f>SUM(L953:L954)</f>
        <v>4288838.5787500003</v>
      </c>
      <c r="M955" s="34">
        <f>L955/C953</f>
        <v>2639.2852792307694</v>
      </c>
    </row>
    <row r="956" spans="1:15" x14ac:dyDescent="0.25">
      <c r="A956" s="293"/>
      <c r="B956" s="511">
        <v>42767</v>
      </c>
      <c r="C956" s="509"/>
      <c r="D956" s="293"/>
      <c r="E956" s="435"/>
      <c r="F956" s="293"/>
      <c r="G956" s="293"/>
      <c r="H956" s="293"/>
      <c r="I956" s="293"/>
      <c r="J956" s="248"/>
      <c r="K956" s="293"/>
      <c r="L956" s="510"/>
      <c r="M956" s="293"/>
      <c r="N956" s="293"/>
      <c r="O956" s="293"/>
    </row>
    <row r="957" spans="1:15" ht="39" x14ac:dyDescent="0.25">
      <c r="A957" s="329" t="s">
        <v>798</v>
      </c>
      <c r="B957" s="329" t="s">
        <v>0</v>
      </c>
      <c r="C957" s="329" t="s">
        <v>1020</v>
      </c>
      <c r="D957" s="329" t="s">
        <v>341</v>
      </c>
      <c r="E957" s="329" t="s">
        <v>345</v>
      </c>
      <c r="F957" s="329" t="s">
        <v>342</v>
      </c>
      <c r="G957" s="329" t="s">
        <v>348</v>
      </c>
      <c r="H957" s="505" t="s">
        <v>343</v>
      </c>
      <c r="I957" s="329" t="s">
        <v>272</v>
      </c>
      <c r="J957" s="329" t="s">
        <v>2181</v>
      </c>
      <c r="K957" s="329" t="s">
        <v>1202</v>
      </c>
      <c r="L957" s="329" t="s">
        <v>599</v>
      </c>
      <c r="M957" s="329" t="s">
        <v>941</v>
      </c>
      <c r="N957" s="329" t="s">
        <v>2180</v>
      </c>
      <c r="O957" s="329" t="s">
        <v>1205</v>
      </c>
    </row>
    <row r="958" spans="1:15" ht="15" x14ac:dyDescent="0.25">
      <c r="A958" s="293">
        <v>1</v>
      </c>
      <c r="B958" s="293" t="s">
        <v>1248</v>
      </c>
      <c r="C958" s="435">
        <v>20</v>
      </c>
      <c r="D958" s="521" t="s">
        <v>2145</v>
      </c>
      <c r="E958" s="435">
        <v>4</v>
      </c>
      <c r="F958" s="435">
        <v>1507</v>
      </c>
      <c r="G958" s="293">
        <v>8509</v>
      </c>
      <c r="H958" s="435">
        <v>8672</v>
      </c>
      <c r="I958" s="293">
        <f>E958*F958</f>
        <v>6028</v>
      </c>
      <c r="J958" s="294">
        <v>68600</v>
      </c>
      <c r="K958" s="293"/>
      <c r="L958" s="293">
        <f>I958+J958+K958</f>
        <v>74628</v>
      </c>
      <c r="M958" s="390" t="s">
        <v>2080</v>
      </c>
      <c r="N958" s="293" t="s">
        <v>2144</v>
      </c>
      <c r="O958" s="293"/>
    </row>
    <row r="959" spans="1:15" ht="15" x14ac:dyDescent="0.25">
      <c r="A959" s="293">
        <v>2</v>
      </c>
      <c r="B959" s="293" t="s">
        <v>581</v>
      </c>
      <c r="C959" s="435">
        <v>20</v>
      </c>
      <c r="D959" s="293" t="s">
        <v>2145</v>
      </c>
      <c r="E959" s="435">
        <v>1.5</v>
      </c>
      <c r="F959" s="435">
        <v>1480</v>
      </c>
      <c r="G959" s="412">
        <v>8496</v>
      </c>
      <c r="H959" s="435">
        <v>8637</v>
      </c>
      <c r="I959" s="293">
        <f t="shared" ref="I959:I1025" si="85">E959*F959</f>
        <v>2220</v>
      </c>
      <c r="J959" s="293">
        <v>94000</v>
      </c>
      <c r="K959" s="293"/>
      <c r="L959" s="293">
        <f t="shared" ref="L959:L1025" si="86">I959+J959+K959</f>
        <v>96220</v>
      </c>
      <c r="M959" s="293" t="s">
        <v>933</v>
      </c>
      <c r="N959" s="293" t="s">
        <v>2146</v>
      </c>
      <c r="O959" s="293"/>
    </row>
    <row r="960" spans="1:15" ht="15" x14ac:dyDescent="0.25">
      <c r="A960" s="293">
        <v>3</v>
      </c>
      <c r="B960" s="293" t="s">
        <v>583</v>
      </c>
      <c r="C960" s="435">
        <v>20</v>
      </c>
      <c r="D960" s="293" t="s">
        <v>2148</v>
      </c>
      <c r="E960" s="435">
        <v>7.96</v>
      </c>
      <c r="F960" s="417">
        <v>1395</v>
      </c>
      <c r="G960" s="412">
        <v>8497</v>
      </c>
      <c r="H960" s="435">
        <v>8638</v>
      </c>
      <c r="I960" s="293">
        <f t="shared" si="85"/>
        <v>11104.2</v>
      </c>
      <c r="J960" s="293">
        <v>106400</v>
      </c>
      <c r="K960" s="293"/>
      <c r="L960" s="293">
        <f t="shared" si="86"/>
        <v>117504.2</v>
      </c>
      <c r="M960" s="390" t="s">
        <v>2060</v>
      </c>
      <c r="N960" s="293" t="s">
        <v>2147</v>
      </c>
      <c r="O960" s="293"/>
    </row>
    <row r="961" spans="1:15" ht="15" x14ac:dyDescent="0.25">
      <c r="A961" s="293">
        <v>4</v>
      </c>
      <c r="B961" s="293" t="s">
        <v>588</v>
      </c>
      <c r="C961" s="435">
        <v>20</v>
      </c>
      <c r="D961" s="293" t="s">
        <v>2150</v>
      </c>
      <c r="E961" s="435">
        <v>3</v>
      </c>
      <c r="F961" s="417">
        <v>1508</v>
      </c>
      <c r="G961" s="412">
        <v>8498</v>
      </c>
      <c r="H961" s="435">
        <v>8639</v>
      </c>
      <c r="I961" s="293">
        <f t="shared" si="85"/>
        <v>4524</v>
      </c>
      <c r="J961" s="293">
        <v>51000</v>
      </c>
      <c r="K961" s="293"/>
      <c r="L961" s="293">
        <f t="shared" si="86"/>
        <v>55524</v>
      </c>
      <c r="M961" s="390" t="s">
        <v>2023</v>
      </c>
      <c r="N961" s="293" t="s">
        <v>2149</v>
      </c>
      <c r="O961" s="293"/>
    </row>
    <row r="962" spans="1:15" ht="15" x14ac:dyDescent="0.25">
      <c r="A962" s="293">
        <v>5</v>
      </c>
      <c r="B962" s="293" t="s">
        <v>833</v>
      </c>
      <c r="C962" s="435">
        <v>20</v>
      </c>
      <c r="D962" s="293" t="s">
        <v>2150</v>
      </c>
      <c r="E962" s="435">
        <v>1.7</v>
      </c>
      <c r="F962" s="417">
        <v>1511</v>
      </c>
      <c r="G962" s="412">
        <v>8499</v>
      </c>
      <c r="H962" s="435">
        <v>8640</v>
      </c>
      <c r="I962" s="293">
        <f t="shared" si="85"/>
        <v>2568.6999999999998</v>
      </c>
      <c r="J962" s="293">
        <v>50400</v>
      </c>
      <c r="K962" s="293"/>
      <c r="L962" s="293">
        <f t="shared" si="86"/>
        <v>52968.7</v>
      </c>
      <c r="M962" s="390" t="s">
        <v>2023</v>
      </c>
      <c r="N962" s="293" t="s">
        <v>2151</v>
      </c>
      <c r="O962" s="293"/>
    </row>
    <row r="963" spans="1:15" ht="15" x14ac:dyDescent="0.25">
      <c r="A963" s="293">
        <v>6</v>
      </c>
      <c r="B963" s="293" t="s">
        <v>582</v>
      </c>
      <c r="C963" s="435">
        <v>20</v>
      </c>
      <c r="D963" s="293" t="s">
        <v>2150</v>
      </c>
      <c r="E963" s="435">
        <v>0</v>
      </c>
      <c r="F963" s="417">
        <v>1451</v>
      </c>
      <c r="G963" s="412">
        <v>8500</v>
      </c>
      <c r="H963" s="435">
        <v>8641</v>
      </c>
      <c r="I963" s="293">
        <f t="shared" si="85"/>
        <v>0</v>
      </c>
      <c r="J963" s="293">
        <v>39700</v>
      </c>
      <c r="K963" s="293"/>
      <c r="L963" s="293">
        <f t="shared" si="86"/>
        <v>39700</v>
      </c>
      <c r="M963" s="390" t="s">
        <v>2080</v>
      </c>
      <c r="N963" s="293" t="s">
        <v>2152</v>
      </c>
      <c r="O963" s="293"/>
    </row>
    <row r="964" spans="1:15" ht="15" x14ac:dyDescent="0.25">
      <c r="A964" s="293">
        <v>7</v>
      </c>
      <c r="B964" s="293" t="s">
        <v>821</v>
      </c>
      <c r="C964" s="435">
        <v>20</v>
      </c>
      <c r="D964" s="293" t="s">
        <v>2150</v>
      </c>
      <c r="E964" s="435">
        <v>2</v>
      </c>
      <c r="F964" s="417">
        <v>1419</v>
      </c>
      <c r="G964" s="412">
        <v>8501</v>
      </c>
      <c r="H964" s="435">
        <v>8642</v>
      </c>
      <c r="I964" s="293">
        <f t="shared" si="85"/>
        <v>2838</v>
      </c>
      <c r="J964" s="293">
        <v>39000</v>
      </c>
      <c r="K964" s="293"/>
      <c r="L964" s="293">
        <f t="shared" si="86"/>
        <v>41838</v>
      </c>
      <c r="M964" s="390" t="s">
        <v>2023</v>
      </c>
      <c r="N964" s="293" t="s">
        <v>2153</v>
      </c>
      <c r="O964" s="293"/>
    </row>
    <row r="965" spans="1:15" ht="15" x14ac:dyDescent="0.25">
      <c r="A965" s="293">
        <v>8</v>
      </c>
      <c r="B965" s="293" t="s">
        <v>581</v>
      </c>
      <c r="C965" s="435">
        <v>20</v>
      </c>
      <c r="D965" s="293" t="s">
        <v>2150</v>
      </c>
      <c r="E965" s="435">
        <v>1.5</v>
      </c>
      <c r="F965" s="417">
        <v>1591</v>
      </c>
      <c r="G965" s="412">
        <v>8502</v>
      </c>
      <c r="H965" s="435">
        <v>8643</v>
      </c>
      <c r="I965" s="293">
        <f t="shared" si="85"/>
        <v>2386.5</v>
      </c>
      <c r="J965" s="293">
        <v>92000</v>
      </c>
      <c r="K965" s="293"/>
      <c r="L965" s="293">
        <f t="shared" si="86"/>
        <v>94386.5</v>
      </c>
      <c r="M965" s="293" t="s">
        <v>591</v>
      </c>
      <c r="N965" s="293" t="s">
        <v>2154</v>
      </c>
      <c r="O965" s="293"/>
    </row>
    <row r="966" spans="1:15" ht="15" x14ac:dyDescent="0.25">
      <c r="A966" s="293">
        <v>9</v>
      </c>
      <c r="B966" s="293" t="s">
        <v>839</v>
      </c>
      <c r="C966" s="435">
        <v>15</v>
      </c>
      <c r="D966" s="293" t="s">
        <v>2150</v>
      </c>
      <c r="E966" s="435">
        <v>2</v>
      </c>
      <c r="F966" s="417">
        <v>996</v>
      </c>
      <c r="G966" s="412">
        <v>8503</v>
      </c>
      <c r="H966" s="435">
        <v>8644</v>
      </c>
      <c r="I966" s="293">
        <f t="shared" si="85"/>
        <v>1992</v>
      </c>
      <c r="J966" s="293">
        <v>34800</v>
      </c>
      <c r="K966" s="293"/>
      <c r="L966" s="293">
        <f t="shared" si="86"/>
        <v>36792</v>
      </c>
      <c r="M966" s="390" t="s">
        <v>2060</v>
      </c>
      <c r="N966" s="293" t="s">
        <v>2155</v>
      </c>
      <c r="O966" s="293"/>
    </row>
    <row r="967" spans="1:15" ht="15" x14ac:dyDescent="0.25">
      <c r="A967" s="293">
        <v>10</v>
      </c>
      <c r="B967" s="293" t="s">
        <v>851</v>
      </c>
      <c r="C967" s="435">
        <v>20</v>
      </c>
      <c r="D967" s="293" t="s">
        <v>2150</v>
      </c>
      <c r="E967" s="435">
        <v>4</v>
      </c>
      <c r="F967" s="417">
        <v>1327</v>
      </c>
      <c r="G967" s="412">
        <v>8504</v>
      </c>
      <c r="H967" s="435">
        <v>8645</v>
      </c>
      <c r="I967" s="293">
        <f t="shared" si="85"/>
        <v>5308</v>
      </c>
      <c r="J967" s="293">
        <v>79800</v>
      </c>
      <c r="K967" s="293"/>
      <c r="L967" s="293">
        <f t="shared" si="86"/>
        <v>85108</v>
      </c>
      <c r="M967" s="390" t="s">
        <v>2060</v>
      </c>
      <c r="N967" s="293" t="s">
        <v>2156</v>
      </c>
      <c r="O967" s="293"/>
    </row>
    <row r="968" spans="1:15" ht="15" x14ac:dyDescent="0.25">
      <c r="A968" s="293">
        <v>11</v>
      </c>
      <c r="B968" s="293" t="s">
        <v>822</v>
      </c>
      <c r="C968" s="435">
        <v>15</v>
      </c>
      <c r="D968" s="293" t="s">
        <v>212</v>
      </c>
      <c r="E968" s="435">
        <v>1.75</v>
      </c>
      <c r="F968" s="417">
        <v>1172</v>
      </c>
      <c r="G968" s="412">
        <v>8505</v>
      </c>
      <c r="H968" s="435">
        <v>8646</v>
      </c>
      <c r="I968" s="293">
        <f t="shared" si="85"/>
        <v>2051</v>
      </c>
      <c r="J968" s="293">
        <v>25200</v>
      </c>
      <c r="K968" s="293"/>
      <c r="L968" s="293">
        <f t="shared" si="86"/>
        <v>27251</v>
      </c>
      <c r="M968" s="390" t="s">
        <v>2080</v>
      </c>
      <c r="N968" s="293" t="s">
        <v>2157</v>
      </c>
      <c r="O968" s="293"/>
    </row>
    <row r="969" spans="1:15" ht="15" x14ac:dyDescent="0.25">
      <c r="A969" s="293">
        <v>12</v>
      </c>
      <c r="B969" s="293" t="s">
        <v>593</v>
      </c>
      <c r="C969" s="435">
        <v>9</v>
      </c>
      <c r="D969" s="293" t="s">
        <v>2159</v>
      </c>
      <c r="E969" s="435">
        <v>2</v>
      </c>
      <c r="F969" s="417">
        <v>725</v>
      </c>
      <c r="G969" s="412">
        <v>8506</v>
      </c>
      <c r="H969" s="435">
        <v>8647</v>
      </c>
      <c r="I969" s="293">
        <f t="shared" si="85"/>
        <v>1450</v>
      </c>
      <c r="J969" s="293">
        <v>7974</v>
      </c>
      <c r="K969" s="293">
        <v>1400</v>
      </c>
      <c r="L969" s="293">
        <f t="shared" si="86"/>
        <v>10824</v>
      </c>
      <c r="M969" s="390" t="s">
        <v>2023</v>
      </c>
      <c r="N969" s="293" t="s">
        <v>2158</v>
      </c>
      <c r="O969" s="293" t="s">
        <v>1208</v>
      </c>
    </row>
    <row r="970" spans="1:15" ht="15" x14ac:dyDescent="0.25">
      <c r="A970" s="293">
        <v>13</v>
      </c>
      <c r="B970" s="293" t="s">
        <v>581</v>
      </c>
      <c r="C970" s="435">
        <v>20</v>
      </c>
      <c r="D970" s="293" t="s">
        <v>2159</v>
      </c>
      <c r="E970" s="435">
        <v>1.5</v>
      </c>
      <c r="F970" s="417">
        <v>1500</v>
      </c>
      <c r="G970" s="293">
        <v>8507</v>
      </c>
      <c r="H970" s="435">
        <v>8648</v>
      </c>
      <c r="I970" s="293">
        <f t="shared" si="85"/>
        <v>2250</v>
      </c>
      <c r="J970" s="293">
        <v>92000</v>
      </c>
      <c r="K970" s="293"/>
      <c r="L970" s="293">
        <f t="shared" si="86"/>
        <v>94250</v>
      </c>
      <c r="M970" s="293" t="s">
        <v>591</v>
      </c>
      <c r="N970" s="293" t="s">
        <v>2160</v>
      </c>
      <c r="O970" s="293"/>
    </row>
    <row r="971" spans="1:15" ht="15" x14ac:dyDescent="0.25">
      <c r="A971" s="293">
        <v>14</v>
      </c>
      <c r="B971" s="293" t="s">
        <v>592</v>
      </c>
      <c r="C971" s="435">
        <v>20</v>
      </c>
      <c r="D971" s="293" t="s">
        <v>2159</v>
      </c>
      <c r="E971" s="435">
        <v>1</v>
      </c>
      <c r="F971" s="522">
        <v>1458</v>
      </c>
      <c r="G971" s="293">
        <v>8508</v>
      </c>
      <c r="H971" s="435">
        <v>8649</v>
      </c>
      <c r="I971" s="293">
        <f t="shared" si="85"/>
        <v>1458</v>
      </c>
      <c r="J971" s="293">
        <v>29900</v>
      </c>
      <c r="K971" s="293"/>
      <c r="L971" s="293">
        <f t="shared" si="86"/>
        <v>31358</v>
      </c>
      <c r="M971" s="390" t="s">
        <v>34</v>
      </c>
      <c r="N971" s="293" t="s">
        <v>2161</v>
      </c>
      <c r="O971" s="293"/>
    </row>
    <row r="972" spans="1:15" ht="15" x14ac:dyDescent="0.25">
      <c r="A972" s="293">
        <v>15</v>
      </c>
      <c r="B972" s="293" t="s">
        <v>579</v>
      </c>
      <c r="C972" s="435">
        <v>20</v>
      </c>
      <c r="D972" s="293" t="s">
        <v>2159</v>
      </c>
      <c r="E972" s="435">
        <v>1</v>
      </c>
      <c r="F972" s="522">
        <v>1510</v>
      </c>
      <c r="G972" s="293">
        <v>8510</v>
      </c>
      <c r="H972" s="435">
        <v>8650</v>
      </c>
      <c r="I972" s="293">
        <f t="shared" si="85"/>
        <v>1510</v>
      </c>
      <c r="J972" s="293">
        <v>51000</v>
      </c>
      <c r="K972" s="293"/>
      <c r="L972" s="293">
        <f>I972+J972+K972</f>
        <v>52510</v>
      </c>
      <c r="M972" s="390" t="s">
        <v>34</v>
      </c>
      <c r="N972" s="293" t="s">
        <v>2162</v>
      </c>
      <c r="O972" s="293"/>
    </row>
    <row r="973" spans="1:15" ht="15" x14ac:dyDescent="0.25">
      <c r="A973" s="293">
        <v>16</v>
      </c>
      <c r="B973" s="293" t="s">
        <v>583</v>
      </c>
      <c r="C973" s="435">
        <v>20</v>
      </c>
      <c r="D973" s="293" t="s">
        <v>2159</v>
      </c>
      <c r="E973" s="435">
        <v>7.96</v>
      </c>
      <c r="F973" s="522">
        <v>1366</v>
      </c>
      <c r="G973" s="293">
        <v>8511</v>
      </c>
      <c r="H973" s="435">
        <v>8651</v>
      </c>
      <c r="I973" s="293">
        <f t="shared" si="85"/>
        <v>10873.36</v>
      </c>
      <c r="J973" s="293">
        <v>106400</v>
      </c>
      <c r="K973" s="293"/>
      <c r="L973" s="293">
        <f t="shared" si="86"/>
        <v>117273.36</v>
      </c>
      <c r="M973" s="390" t="s">
        <v>2060</v>
      </c>
      <c r="N973" s="293" t="s">
        <v>2163</v>
      </c>
      <c r="O973" s="293"/>
    </row>
    <row r="974" spans="1:15" ht="15" x14ac:dyDescent="0.25">
      <c r="A974" s="293">
        <v>17</v>
      </c>
      <c r="B974" s="293" t="s">
        <v>880</v>
      </c>
      <c r="C974" s="435">
        <v>20</v>
      </c>
      <c r="D974" s="293" t="s">
        <v>2165</v>
      </c>
      <c r="E974" s="435">
        <v>1</v>
      </c>
      <c r="F974" s="522">
        <v>1499</v>
      </c>
      <c r="G974" s="293">
        <v>8512</v>
      </c>
      <c r="H974" s="435">
        <v>8652</v>
      </c>
      <c r="I974" s="397">
        <f t="shared" si="85"/>
        <v>1499</v>
      </c>
      <c r="J974" s="293">
        <v>26800</v>
      </c>
      <c r="K974" s="293" t="s">
        <v>2298</v>
      </c>
      <c r="L974" s="293">
        <f>I974+J974</f>
        <v>28299</v>
      </c>
      <c r="M974" s="390" t="s">
        <v>2060</v>
      </c>
      <c r="N974" s="293" t="s">
        <v>2164</v>
      </c>
      <c r="O974" s="293"/>
    </row>
    <row r="975" spans="1:15" ht="15" x14ac:dyDescent="0.25">
      <c r="A975" s="293">
        <v>18</v>
      </c>
      <c r="B975" s="293" t="s">
        <v>588</v>
      </c>
      <c r="C975" s="435">
        <v>20</v>
      </c>
      <c r="D975" s="293" t="s">
        <v>2165</v>
      </c>
      <c r="E975" s="435">
        <v>3</v>
      </c>
      <c r="F975" s="522">
        <v>1503</v>
      </c>
      <c r="G975" s="293">
        <v>8513</v>
      </c>
      <c r="H975" s="435">
        <v>8653</v>
      </c>
      <c r="I975" s="293">
        <f t="shared" si="85"/>
        <v>4509</v>
      </c>
      <c r="J975" s="293">
        <v>51000</v>
      </c>
      <c r="K975" s="293"/>
      <c r="L975" s="293">
        <f t="shared" si="86"/>
        <v>55509</v>
      </c>
      <c r="M975" s="390" t="s">
        <v>34</v>
      </c>
      <c r="N975" s="293" t="s">
        <v>2166</v>
      </c>
      <c r="O975" s="293"/>
    </row>
    <row r="976" spans="1:15" ht="15" x14ac:dyDescent="0.25">
      <c r="A976" s="293">
        <v>19</v>
      </c>
      <c r="B976" s="293" t="s">
        <v>580</v>
      </c>
      <c r="C976" s="435">
        <v>20</v>
      </c>
      <c r="D976" s="293" t="s">
        <v>2165</v>
      </c>
      <c r="E976" s="435">
        <v>1</v>
      </c>
      <c r="F976" s="522">
        <v>1535</v>
      </c>
      <c r="G976" s="293">
        <v>8514</v>
      </c>
      <c r="H976" s="435">
        <v>8654</v>
      </c>
      <c r="I976" s="293">
        <f t="shared" si="85"/>
        <v>1535</v>
      </c>
      <c r="J976" s="293">
        <v>40800</v>
      </c>
      <c r="K976" s="293"/>
      <c r="L976" s="293">
        <f t="shared" si="86"/>
        <v>42335</v>
      </c>
      <c r="M976" s="390" t="s">
        <v>1038</v>
      </c>
      <c r="N976" s="293" t="s">
        <v>2167</v>
      </c>
      <c r="O976" s="293"/>
    </row>
    <row r="977" spans="1:15" ht="15" x14ac:dyDescent="0.25">
      <c r="A977" s="293">
        <v>20</v>
      </c>
      <c r="B977" s="293" t="s">
        <v>587</v>
      </c>
      <c r="C977" s="435">
        <v>20</v>
      </c>
      <c r="D977" s="293" t="s">
        <v>2165</v>
      </c>
      <c r="E977" s="435">
        <v>2</v>
      </c>
      <c r="F977" s="522">
        <v>1478</v>
      </c>
      <c r="G977" s="293">
        <v>8515</v>
      </c>
      <c r="H977" s="435">
        <v>8655</v>
      </c>
      <c r="I977" s="293">
        <f t="shared" si="85"/>
        <v>2956</v>
      </c>
      <c r="J977" s="293">
        <v>20600</v>
      </c>
      <c r="K977" s="293"/>
      <c r="L977" s="293">
        <f t="shared" si="86"/>
        <v>23556</v>
      </c>
      <c r="M977" s="390" t="s">
        <v>2023</v>
      </c>
      <c r="N977" s="293" t="s">
        <v>2168</v>
      </c>
      <c r="O977" s="293"/>
    </row>
    <row r="978" spans="1:15" ht="15" x14ac:dyDescent="0.25">
      <c r="A978" s="293">
        <v>21</v>
      </c>
      <c r="B978" s="293" t="s">
        <v>585</v>
      </c>
      <c r="C978" s="435">
        <v>20</v>
      </c>
      <c r="D978" s="293" t="s">
        <v>2170</v>
      </c>
      <c r="E978" s="435">
        <v>3</v>
      </c>
      <c r="F978" s="522">
        <v>1515</v>
      </c>
      <c r="G978" s="293">
        <v>8516</v>
      </c>
      <c r="H978" s="435">
        <v>8656</v>
      </c>
      <c r="I978" s="293">
        <f t="shared" si="85"/>
        <v>4545</v>
      </c>
      <c r="J978" s="293">
        <v>61100</v>
      </c>
      <c r="K978" s="293">
        <v>3000</v>
      </c>
      <c r="L978" s="293">
        <f t="shared" si="86"/>
        <v>68645</v>
      </c>
      <c r="M978" s="390" t="s">
        <v>34</v>
      </c>
      <c r="N978" s="293" t="s">
        <v>2169</v>
      </c>
      <c r="O978" s="293"/>
    </row>
    <row r="979" spans="1:15" ht="15" x14ac:dyDescent="0.25">
      <c r="A979" s="293">
        <v>22</v>
      </c>
      <c r="B979" s="293" t="s">
        <v>833</v>
      </c>
      <c r="C979" s="435">
        <v>20</v>
      </c>
      <c r="D979" s="293" t="s">
        <v>2170</v>
      </c>
      <c r="E979" s="435">
        <v>1.7</v>
      </c>
      <c r="F979" s="522">
        <v>1473</v>
      </c>
      <c r="G979" s="293">
        <v>8517</v>
      </c>
      <c r="H979" s="435">
        <v>8657</v>
      </c>
      <c r="I979" s="293">
        <f t="shared" si="85"/>
        <v>2504.1</v>
      </c>
      <c r="J979" s="293">
        <v>50400</v>
      </c>
      <c r="K979" s="293"/>
      <c r="L979" s="293">
        <f t="shared" si="86"/>
        <v>52904.1</v>
      </c>
      <c r="M979" s="390" t="s">
        <v>2023</v>
      </c>
      <c r="N979" s="293" t="s">
        <v>2171</v>
      </c>
      <c r="O979" s="293"/>
    </row>
    <row r="980" spans="1:15" ht="15" x14ac:dyDescent="0.25">
      <c r="A980" s="293">
        <v>23</v>
      </c>
      <c r="B980" s="293" t="s">
        <v>581</v>
      </c>
      <c r="C980" s="435">
        <v>20</v>
      </c>
      <c r="D980" s="293" t="s">
        <v>2170</v>
      </c>
      <c r="E980" s="435">
        <v>1.5</v>
      </c>
      <c r="F980" s="522">
        <v>1559</v>
      </c>
      <c r="G980" s="293">
        <v>8518</v>
      </c>
      <c r="H980" s="435">
        <v>8658</v>
      </c>
      <c r="I980" s="293">
        <f t="shared" si="85"/>
        <v>2338.5</v>
      </c>
      <c r="J980" s="293">
        <v>92000</v>
      </c>
      <c r="K980" s="293"/>
      <c r="L980" s="293">
        <f t="shared" si="86"/>
        <v>94338.5</v>
      </c>
      <c r="M980" s="293" t="s">
        <v>591</v>
      </c>
      <c r="N980" s="293" t="s">
        <v>2172</v>
      </c>
      <c r="O980" s="293"/>
    </row>
    <row r="981" spans="1:15" ht="15" x14ac:dyDescent="0.25">
      <c r="A981" s="293">
        <v>24</v>
      </c>
      <c r="B981" s="293" t="s">
        <v>1248</v>
      </c>
      <c r="C981" s="435">
        <v>20</v>
      </c>
      <c r="D981" s="293" t="s">
        <v>2170</v>
      </c>
      <c r="E981" s="435">
        <v>4</v>
      </c>
      <c r="F981" s="522">
        <v>1634</v>
      </c>
      <c r="G981" s="293">
        <v>8519</v>
      </c>
      <c r="H981" s="435">
        <v>8659</v>
      </c>
      <c r="I981" s="293">
        <f t="shared" si="85"/>
        <v>6536</v>
      </c>
      <c r="J981" s="294">
        <v>68600</v>
      </c>
      <c r="K981" s="293"/>
      <c r="L981" s="293">
        <f t="shared" si="86"/>
        <v>75136</v>
      </c>
      <c r="M981" s="390" t="s">
        <v>2080</v>
      </c>
      <c r="N981" s="293" t="s">
        <v>2173</v>
      </c>
      <c r="O981" s="293"/>
    </row>
    <row r="982" spans="1:15" ht="15" x14ac:dyDescent="0.25">
      <c r="A982" s="293">
        <v>25</v>
      </c>
      <c r="B982" s="293" t="s">
        <v>821</v>
      </c>
      <c r="C982" s="435">
        <v>20</v>
      </c>
      <c r="D982" s="293" t="s">
        <v>2170</v>
      </c>
      <c r="E982" s="435">
        <v>2</v>
      </c>
      <c r="F982" s="522">
        <v>1488</v>
      </c>
      <c r="G982" s="293">
        <v>8520</v>
      </c>
      <c r="H982" s="435">
        <v>8660</v>
      </c>
      <c r="I982" s="293">
        <f t="shared" si="85"/>
        <v>2976</v>
      </c>
      <c r="J982" s="293">
        <v>39000</v>
      </c>
      <c r="K982" s="293"/>
      <c r="L982" s="293">
        <f t="shared" si="86"/>
        <v>41976</v>
      </c>
      <c r="M982" s="390" t="s">
        <v>2023</v>
      </c>
      <c r="N982" s="293" t="s">
        <v>2174</v>
      </c>
      <c r="O982" s="293"/>
    </row>
    <row r="983" spans="1:15" ht="15" x14ac:dyDescent="0.25">
      <c r="A983" s="293">
        <v>26</v>
      </c>
      <c r="B983" s="293" t="s">
        <v>836</v>
      </c>
      <c r="C983" s="435">
        <v>9</v>
      </c>
      <c r="D983" s="293" t="s">
        <v>2170</v>
      </c>
      <c r="E983" s="435">
        <v>1.5</v>
      </c>
      <c r="F983" s="522">
        <v>635</v>
      </c>
      <c r="G983" s="293">
        <v>8521</v>
      </c>
      <c r="H983" s="435">
        <v>8661</v>
      </c>
      <c r="I983" s="293">
        <f t="shared" si="85"/>
        <v>952.5</v>
      </c>
      <c r="J983" s="293">
        <v>8532</v>
      </c>
      <c r="K983" s="293"/>
      <c r="L983" s="293">
        <f t="shared" si="86"/>
        <v>9484.5</v>
      </c>
      <c r="M983" s="390" t="s">
        <v>2023</v>
      </c>
      <c r="N983" s="293" t="s">
        <v>2175</v>
      </c>
      <c r="O983" s="293" t="s">
        <v>1208</v>
      </c>
    </row>
    <row r="984" spans="1:15" ht="15" x14ac:dyDescent="0.25">
      <c r="A984" s="293">
        <v>27</v>
      </c>
      <c r="B984" s="293" t="s">
        <v>592</v>
      </c>
      <c r="C984" s="435">
        <v>20</v>
      </c>
      <c r="D984" s="293" t="s">
        <v>2170</v>
      </c>
      <c r="E984" s="435">
        <v>1</v>
      </c>
      <c r="F984" s="522">
        <v>1528</v>
      </c>
      <c r="G984" s="293">
        <v>8522</v>
      </c>
      <c r="H984" s="435">
        <v>8662</v>
      </c>
      <c r="I984" s="293">
        <f t="shared" si="85"/>
        <v>1528</v>
      </c>
      <c r="J984" s="293">
        <v>29900</v>
      </c>
      <c r="K984" s="293"/>
      <c r="L984" s="293">
        <f t="shared" si="86"/>
        <v>31428</v>
      </c>
      <c r="M984" s="390" t="s">
        <v>34</v>
      </c>
      <c r="N984" s="293" t="s">
        <v>2176</v>
      </c>
      <c r="O984" s="293"/>
    </row>
    <row r="985" spans="1:15" ht="15" x14ac:dyDescent="0.25">
      <c r="A985" s="293">
        <v>28</v>
      </c>
      <c r="B985" s="293" t="s">
        <v>583</v>
      </c>
      <c r="C985" s="435">
        <v>20</v>
      </c>
      <c r="D985" s="293" t="s">
        <v>2178</v>
      </c>
      <c r="E985" s="435">
        <v>7.96</v>
      </c>
      <c r="F985" s="522">
        <v>1424</v>
      </c>
      <c r="G985" s="293">
        <v>8523</v>
      </c>
      <c r="H985" s="435">
        <v>8663</v>
      </c>
      <c r="I985" s="293">
        <f t="shared" si="85"/>
        <v>11335.039999999999</v>
      </c>
      <c r="J985" s="293">
        <v>106400</v>
      </c>
      <c r="K985" s="293"/>
      <c r="L985" s="293">
        <f t="shared" si="86"/>
        <v>117735.03999999999</v>
      </c>
      <c r="M985" s="390" t="s">
        <v>2060</v>
      </c>
      <c r="N985" s="293" t="s">
        <v>2177</v>
      </c>
      <c r="O985" s="293"/>
    </row>
    <row r="986" spans="1:15" ht="15" x14ac:dyDescent="0.25">
      <c r="A986" s="293">
        <v>29</v>
      </c>
      <c r="B986" s="293" t="s">
        <v>581</v>
      </c>
      <c r="C986" s="435">
        <v>20</v>
      </c>
      <c r="D986" s="293" t="s">
        <v>2178</v>
      </c>
      <c r="E986" s="435">
        <v>1.5</v>
      </c>
      <c r="F986" s="522">
        <v>1525</v>
      </c>
      <c r="G986" s="293">
        <v>8524</v>
      </c>
      <c r="H986" s="435">
        <v>8664</v>
      </c>
      <c r="I986" s="293">
        <f t="shared" si="85"/>
        <v>2287.5</v>
      </c>
      <c r="J986" s="293">
        <v>94000</v>
      </c>
      <c r="K986" s="293"/>
      <c r="L986" s="293">
        <f t="shared" si="86"/>
        <v>96287.5</v>
      </c>
      <c r="M986" s="293" t="s">
        <v>933</v>
      </c>
      <c r="N986" s="293" t="s">
        <v>2179</v>
      </c>
      <c r="O986" s="293"/>
    </row>
    <row r="987" spans="1:15" ht="15" x14ac:dyDescent="0.25">
      <c r="A987" s="293">
        <v>30</v>
      </c>
      <c r="B987" s="293" t="s">
        <v>822</v>
      </c>
      <c r="C987" s="435">
        <v>20</v>
      </c>
      <c r="D987" s="293" t="s">
        <v>2183</v>
      </c>
      <c r="E987" s="435">
        <v>1.75</v>
      </c>
      <c r="F987" s="522">
        <v>1621</v>
      </c>
      <c r="G987" s="293">
        <v>8530</v>
      </c>
      <c r="H987" s="435">
        <v>8668</v>
      </c>
      <c r="I987" s="294">
        <f t="shared" si="85"/>
        <v>2836.75</v>
      </c>
      <c r="J987" s="293">
        <v>30000</v>
      </c>
      <c r="K987" s="293"/>
      <c r="L987" s="293">
        <f t="shared" si="86"/>
        <v>32836.75</v>
      </c>
      <c r="M987" s="390" t="s">
        <v>2023</v>
      </c>
      <c r="N987" s="293" t="s">
        <v>2182</v>
      </c>
      <c r="O987" s="293"/>
    </row>
    <row r="988" spans="1:15" ht="15" x14ac:dyDescent="0.25">
      <c r="A988" s="293">
        <v>31</v>
      </c>
      <c r="B988" s="293" t="s">
        <v>813</v>
      </c>
      <c r="C988" s="435">
        <v>20</v>
      </c>
      <c r="D988" s="293" t="s">
        <v>2183</v>
      </c>
      <c r="E988" s="435">
        <v>1</v>
      </c>
      <c r="F988" s="522">
        <v>1468</v>
      </c>
      <c r="G988" s="293">
        <v>8531</v>
      </c>
      <c r="H988" s="435">
        <v>8669</v>
      </c>
      <c r="I988" s="399">
        <f t="shared" si="85"/>
        <v>1468</v>
      </c>
      <c r="J988" s="293">
        <v>26800</v>
      </c>
      <c r="K988" s="293"/>
      <c r="L988" s="293">
        <f t="shared" si="86"/>
        <v>28268</v>
      </c>
      <c r="M988" s="390" t="s">
        <v>2023</v>
      </c>
      <c r="N988" s="293" t="s">
        <v>2184</v>
      </c>
      <c r="O988" s="293"/>
    </row>
    <row r="989" spans="1:15" ht="15" x14ac:dyDescent="0.25">
      <c r="A989" s="293">
        <v>32</v>
      </c>
      <c r="B989" s="293" t="s">
        <v>582</v>
      </c>
      <c r="C989" s="435">
        <v>20</v>
      </c>
      <c r="D989" s="293" t="s">
        <v>2183</v>
      </c>
      <c r="E989" s="435">
        <v>0</v>
      </c>
      <c r="F989" s="435">
        <v>1484</v>
      </c>
      <c r="G989" s="293">
        <v>8532</v>
      </c>
      <c r="H989" s="435">
        <v>8666</v>
      </c>
      <c r="I989" s="293">
        <f t="shared" si="85"/>
        <v>0</v>
      </c>
      <c r="J989" s="293">
        <v>39700</v>
      </c>
      <c r="K989" s="293"/>
      <c r="L989" s="293">
        <f t="shared" si="86"/>
        <v>39700</v>
      </c>
      <c r="M989" s="390" t="s">
        <v>2080</v>
      </c>
      <c r="N989" s="293" t="s">
        <v>2185</v>
      </c>
      <c r="O989" s="293"/>
    </row>
    <row r="990" spans="1:15" ht="15" x14ac:dyDescent="0.25">
      <c r="A990" s="293">
        <v>33</v>
      </c>
      <c r="B990" s="293" t="s">
        <v>579</v>
      </c>
      <c r="C990" s="435">
        <v>20</v>
      </c>
      <c r="D990" s="293" t="s">
        <v>2183</v>
      </c>
      <c r="E990" s="435">
        <v>1</v>
      </c>
      <c r="F990" s="435">
        <v>1688</v>
      </c>
      <c r="G990" s="397">
        <v>8533</v>
      </c>
      <c r="H990" s="435">
        <v>8667</v>
      </c>
      <c r="I990" s="293">
        <f t="shared" si="85"/>
        <v>1688</v>
      </c>
      <c r="J990" s="293">
        <v>51000</v>
      </c>
      <c r="K990" s="293"/>
      <c r="L990" s="293">
        <f t="shared" si="86"/>
        <v>52688</v>
      </c>
      <c r="M990" s="390" t="s">
        <v>1038</v>
      </c>
      <c r="N990" s="293" t="s">
        <v>2186</v>
      </c>
      <c r="O990" s="293"/>
    </row>
    <row r="991" spans="1:15" ht="15" x14ac:dyDescent="0.25">
      <c r="A991" s="293">
        <v>34</v>
      </c>
      <c r="B991" s="293" t="s">
        <v>587</v>
      </c>
      <c r="C991" s="435">
        <v>20</v>
      </c>
      <c r="D991" s="293" t="s">
        <v>2188</v>
      </c>
      <c r="E991" s="435">
        <v>2</v>
      </c>
      <c r="F991" s="522">
        <v>1319</v>
      </c>
      <c r="G991" s="397">
        <v>8525</v>
      </c>
      <c r="H991" s="435">
        <v>8670</v>
      </c>
      <c r="I991" s="293">
        <f t="shared" si="85"/>
        <v>2638</v>
      </c>
      <c r="J991" s="293">
        <v>20600</v>
      </c>
      <c r="K991" s="293"/>
      <c r="L991" s="293">
        <f t="shared" si="86"/>
        <v>23238</v>
      </c>
      <c r="M991" s="390" t="s">
        <v>2023</v>
      </c>
      <c r="N991" s="293" t="s">
        <v>2187</v>
      </c>
      <c r="O991" s="293"/>
    </row>
    <row r="992" spans="1:15" ht="15" x14ac:dyDescent="0.25">
      <c r="A992" s="293">
        <v>35</v>
      </c>
      <c r="B992" s="293" t="s">
        <v>582</v>
      </c>
      <c r="C992" s="435">
        <v>20</v>
      </c>
      <c r="D992" s="293" t="s">
        <v>2188</v>
      </c>
      <c r="E992" s="435">
        <v>0</v>
      </c>
      <c r="F992" s="522">
        <v>1542</v>
      </c>
      <c r="G992" s="397">
        <v>8526</v>
      </c>
      <c r="H992" s="435">
        <v>8671</v>
      </c>
      <c r="I992" s="294">
        <f t="shared" si="85"/>
        <v>0</v>
      </c>
      <c r="J992" s="293">
        <v>41700</v>
      </c>
      <c r="K992" s="293"/>
      <c r="L992" s="293">
        <f t="shared" si="86"/>
        <v>41700</v>
      </c>
      <c r="M992" s="293" t="s">
        <v>40</v>
      </c>
      <c r="N992" s="293" t="s">
        <v>2189</v>
      </c>
      <c r="O992" s="293"/>
    </row>
    <row r="993" spans="1:15" ht="15" x14ac:dyDescent="0.25">
      <c r="A993" s="293">
        <v>36</v>
      </c>
      <c r="B993" s="293" t="s">
        <v>836</v>
      </c>
      <c r="C993" s="435">
        <v>9</v>
      </c>
      <c r="D993" s="293" t="s">
        <v>2191</v>
      </c>
      <c r="E993" s="435">
        <v>1.5</v>
      </c>
      <c r="F993" s="522">
        <v>588</v>
      </c>
      <c r="G993" s="397">
        <v>8527</v>
      </c>
      <c r="H993" s="435">
        <v>8673</v>
      </c>
      <c r="I993" s="294">
        <f t="shared" si="85"/>
        <v>882</v>
      </c>
      <c r="J993" s="293">
        <v>8532</v>
      </c>
      <c r="K993" s="293"/>
      <c r="L993" s="293">
        <f t="shared" si="86"/>
        <v>9414</v>
      </c>
      <c r="M993" s="390" t="s">
        <v>2023</v>
      </c>
      <c r="N993" s="293" t="s">
        <v>2190</v>
      </c>
      <c r="O993" s="293" t="s">
        <v>1219</v>
      </c>
    </row>
    <row r="994" spans="1:15" ht="15" x14ac:dyDescent="0.25">
      <c r="A994" s="293">
        <v>37</v>
      </c>
      <c r="B994" s="293" t="s">
        <v>584</v>
      </c>
      <c r="C994" s="435">
        <v>20</v>
      </c>
      <c r="D994" s="293" t="s">
        <v>2191</v>
      </c>
      <c r="E994" s="435">
        <v>2</v>
      </c>
      <c r="F994" s="522">
        <v>1373</v>
      </c>
      <c r="G994" s="397">
        <v>8528</v>
      </c>
      <c r="H994" s="435">
        <v>8674</v>
      </c>
      <c r="I994" s="294">
        <f t="shared" si="85"/>
        <v>2746</v>
      </c>
      <c r="J994" s="293">
        <v>18720</v>
      </c>
      <c r="K994" s="293"/>
      <c r="L994" s="293">
        <f t="shared" si="86"/>
        <v>21466</v>
      </c>
      <c r="M994" s="390" t="s">
        <v>2080</v>
      </c>
      <c r="N994" s="293" t="s">
        <v>2192</v>
      </c>
      <c r="O994" s="293"/>
    </row>
    <row r="995" spans="1:15" ht="15" x14ac:dyDescent="0.25">
      <c r="A995" s="293">
        <v>38</v>
      </c>
      <c r="B995" s="293" t="s">
        <v>588</v>
      </c>
      <c r="C995" s="435">
        <v>20</v>
      </c>
      <c r="D995" s="293" t="s">
        <v>2191</v>
      </c>
      <c r="E995" s="435">
        <v>3</v>
      </c>
      <c r="F995" s="522">
        <v>1497</v>
      </c>
      <c r="G995" s="397">
        <v>8529</v>
      </c>
      <c r="H995" s="435">
        <v>8675</v>
      </c>
      <c r="I995" s="294">
        <f t="shared" si="85"/>
        <v>4491</v>
      </c>
      <c r="J995" s="293">
        <v>51000</v>
      </c>
      <c r="K995" s="293"/>
      <c r="L995" s="293">
        <f t="shared" si="86"/>
        <v>55491</v>
      </c>
      <c r="M995" s="390" t="s">
        <v>2023</v>
      </c>
      <c r="N995" s="293" t="s">
        <v>2193</v>
      </c>
      <c r="O995" s="293"/>
    </row>
    <row r="996" spans="1:15" ht="15" x14ac:dyDescent="0.25">
      <c r="A996" s="293">
        <v>39</v>
      </c>
      <c r="B996" s="293" t="s">
        <v>585</v>
      </c>
      <c r="C996" s="435">
        <v>20</v>
      </c>
      <c r="D996" s="293" t="s">
        <v>2195</v>
      </c>
      <c r="E996" s="435">
        <v>3</v>
      </c>
      <c r="F996" s="522">
        <v>1664</v>
      </c>
      <c r="G996" s="397">
        <v>8540</v>
      </c>
      <c r="H996" s="435">
        <v>8676</v>
      </c>
      <c r="I996" s="294">
        <f t="shared" si="85"/>
        <v>4992</v>
      </c>
      <c r="J996" s="397">
        <v>61100</v>
      </c>
      <c r="K996" s="293">
        <v>3000</v>
      </c>
      <c r="L996" s="293">
        <f t="shared" si="86"/>
        <v>69092</v>
      </c>
      <c r="M996" s="390" t="s">
        <v>34</v>
      </c>
      <c r="N996" s="293" t="s">
        <v>2194</v>
      </c>
      <c r="O996" s="293"/>
    </row>
    <row r="997" spans="1:15" ht="15" x14ac:dyDescent="0.25">
      <c r="A997" s="293">
        <v>40</v>
      </c>
      <c r="B997" s="293" t="s">
        <v>593</v>
      </c>
      <c r="C997" s="435">
        <v>9</v>
      </c>
      <c r="D997" s="293" t="s">
        <v>2195</v>
      </c>
      <c r="E997" s="435">
        <v>2</v>
      </c>
      <c r="F997" s="522">
        <v>580</v>
      </c>
      <c r="G997" s="397">
        <v>8541</v>
      </c>
      <c r="H997" s="435">
        <v>8677</v>
      </c>
      <c r="I997" s="399">
        <f t="shared" si="85"/>
        <v>1160</v>
      </c>
      <c r="J997" s="397">
        <v>7974</v>
      </c>
      <c r="K997" s="293">
        <v>1400</v>
      </c>
      <c r="L997" s="293">
        <f t="shared" si="86"/>
        <v>10534</v>
      </c>
      <c r="M997" s="390" t="s">
        <v>2023</v>
      </c>
      <c r="N997" s="293" t="s">
        <v>2196</v>
      </c>
      <c r="O997" s="293" t="s">
        <v>1219</v>
      </c>
    </row>
    <row r="998" spans="1:15" ht="15" x14ac:dyDescent="0.25">
      <c r="A998" s="293">
        <v>41</v>
      </c>
      <c r="B998" s="293" t="s">
        <v>833</v>
      </c>
      <c r="C998" s="435">
        <v>20</v>
      </c>
      <c r="D998" s="293" t="s">
        <v>2195</v>
      </c>
      <c r="E998" s="435">
        <v>1.7</v>
      </c>
      <c r="F998" s="522">
        <v>1515</v>
      </c>
      <c r="G998" s="397">
        <v>8542</v>
      </c>
      <c r="H998" s="435">
        <v>8678</v>
      </c>
      <c r="I998" s="399">
        <f t="shared" si="85"/>
        <v>2575.5</v>
      </c>
      <c r="J998" s="397">
        <v>50400</v>
      </c>
      <c r="K998" s="293"/>
      <c r="L998" s="293">
        <f t="shared" si="86"/>
        <v>52975.5</v>
      </c>
      <c r="M998" s="390" t="s">
        <v>2023</v>
      </c>
      <c r="N998" s="293" t="s">
        <v>2197</v>
      </c>
      <c r="O998" s="293"/>
    </row>
    <row r="999" spans="1:15" ht="15" x14ac:dyDescent="0.25">
      <c r="A999" s="293">
        <v>42</v>
      </c>
      <c r="B999" s="293" t="s">
        <v>583</v>
      </c>
      <c r="C999" s="435">
        <v>20</v>
      </c>
      <c r="D999" s="293" t="s">
        <v>2195</v>
      </c>
      <c r="E999" s="435">
        <v>7.96</v>
      </c>
      <c r="F999" s="522">
        <v>1375</v>
      </c>
      <c r="G999" s="397">
        <v>8543</v>
      </c>
      <c r="H999" s="435">
        <v>8679</v>
      </c>
      <c r="I999" s="399">
        <f t="shared" si="85"/>
        <v>10945</v>
      </c>
      <c r="J999" s="397">
        <v>106400</v>
      </c>
      <c r="K999" s="293"/>
      <c r="L999" s="293">
        <f t="shared" si="86"/>
        <v>117345</v>
      </c>
      <c r="M999" s="390" t="s">
        <v>2060</v>
      </c>
      <c r="N999" s="293" t="s">
        <v>2198</v>
      </c>
      <c r="O999" s="293"/>
    </row>
    <row r="1000" spans="1:15" ht="15" x14ac:dyDescent="0.25">
      <c r="A1000" s="293">
        <v>43</v>
      </c>
      <c r="B1000" s="293" t="s">
        <v>580</v>
      </c>
      <c r="C1000" s="435">
        <v>20</v>
      </c>
      <c r="D1000" s="293" t="s">
        <v>2195</v>
      </c>
      <c r="E1000" s="435">
        <v>1</v>
      </c>
      <c r="F1000" s="522">
        <v>1714</v>
      </c>
      <c r="G1000" s="397">
        <v>8554</v>
      </c>
      <c r="H1000" s="435">
        <v>8680</v>
      </c>
      <c r="I1000" s="399">
        <f t="shared" si="85"/>
        <v>1714</v>
      </c>
      <c r="J1000" s="397">
        <v>40800</v>
      </c>
      <c r="K1000" s="293"/>
      <c r="L1000" s="293">
        <f t="shared" si="86"/>
        <v>42514</v>
      </c>
      <c r="M1000" s="293" t="s">
        <v>40</v>
      </c>
      <c r="N1000" s="293" t="s">
        <v>2199</v>
      </c>
      <c r="O1000" s="293"/>
    </row>
    <row r="1001" spans="1:15" s="391" customFormat="1" ht="15" x14ac:dyDescent="0.25">
      <c r="A1001" s="293">
        <v>44</v>
      </c>
      <c r="B1001" s="293" t="s">
        <v>581</v>
      </c>
      <c r="C1001" s="435">
        <v>20</v>
      </c>
      <c r="D1001" s="293" t="s">
        <v>2195</v>
      </c>
      <c r="E1001" s="435">
        <v>1.5</v>
      </c>
      <c r="F1001" s="522">
        <v>1593</v>
      </c>
      <c r="G1001" s="397">
        <v>8544</v>
      </c>
      <c r="H1001" s="435">
        <v>8681</v>
      </c>
      <c r="I1001" s="399">
        <f t="shared" si="85"/>
        <v>2389.5</v>
      </c>
      <c r="J1001" s="397">
        <v>91500</v>
      </c>
      <c r="K1001" s="293"/>
      <c r="L1001" s="293">
        <f t="shared" si="86"/>
        <v>93889.5</v>
      </c>
      <c r="M1001" s="293" t="s">
        <v>591</v>
      </c>
      <c r="N1001" s="293" t="s">
        <v>2200</v>
      </c>
      <c r="O1001" s="293"/>
    </row>
    <row r="1002" spans="1:15" s="391" customFormat="1" ht="15" x14ac:dyDescent="0.25">
      <c r="A1002" s="293">
        <v>45</v>
      </c>
      <c r="B1002" s="293" t="s">
        <v>581</v>
      </c>
      <c r="C1002" s="435">
        <v>20</v>
      </c>
      <c r="D1002" s="293" t="s">
        <v>2195</v>
      </c>
      <c r="E1002" s="417">
        <v>1.5</v>
      </c>
      <c r="F1002" s="435">
        <v>1500</v>
      </c>
      <c r="G1002" s="397">
        <v>8545</v>
      </c>
      <c r="H1002" s="435">
        <v>8682</v>
      </c>
      <c r="I1002" s="399">
        <f t="shared" si="85"/>
        <v>2250</v>
      </c>
      <c r="J1002" s="397">
        <v>91500</v>
      </c>
      <c r="K1002" s="293"/>
      <c r="L1002" s="293">
        <f t="shared" si="86"/>
        <v>93750</v>
      </c>
      <c r="M1002" s="293" t="s">
        <v>591</v>
      </c>
      <c r="N1002" s="293" t="s">
        <v>2201</v>
      </c>
      <c r="O1002" s="435"/>
    </row>
    <row r="1003" spans="1:15" s="391" customFormat="1" ht="15" x14ac:dyDescent="0.25">
      <c r="A1003" s="293">
        <v>46</v>
      </c>
      <c r="B1003" s="293" t="s">
        <v>587</v>
      </c>
      <c r="C1003" s="435">
        <v>20</v>
      </c>
      <c r="D1003" s="293" t="s">
        <v>2195</v>
      </c>
      <c r="E1003" s="417">
        <v>2</v>
      </c>
      <c r="F1003" s="435">
        <v>1249</v>
      </c>
      <c r="G1003" s="397">
        <v>8546</v>
      </c>
      <c r="H1003" s="435">
        <v>8683</v>
      </c>
      <c r="I1003" s="397">
        <f t="shared" si="85"/>
        <v>2498</v>
      </c>
      <c r="J1003" s="397">
        <v>20600</v>
      </c>
      <c r="K1003" s="390"/>
      <c r="L1003" s="293">
        <f t="shared" si="86"/>
        <v>23098</v>
      </c>
      <c r="M1003" s="390" t="s">
        <v>2023</v>
      </c>
      <c r="N1003" s="293" t="s">
        <v>2202</v>
      </c>
      <c r="O1003" s="435"/>
    </row>
    <row r="1004" spans="1:15" s="391" customFormat="1" ht="15" x14ac:dyDescent="0.25">
      <c r="A1004" s="293">
        <v>47</v>
      </c>
      <c r="B1004" s="293" t="s">
        <v>582</v>
      </c>
      <c r="C1004" s="435">
        <v>20</v>
      </c>
      <c r="D1004" s="293" t="s">
        <v>2195</v>
      </c>
      <c r="E1004" s="417">
        <v>0</v>
      </c>
      <c r="F1004" s="435">
        <v>1587</v>
      </c>
      <c r="G1004" s="397">
        <v>8547</v>
      </c>
      <c r="H1004" s="435">
        <v>8684</v>
      </c>
      <c r="I1004" s="397">
        <f t="shared" si="85"/>
        <v>0</v>
      </c>
      <c r="J1004" s="527">
        <v>39700</v>
      </c>
      <c r="K1004" s="293"/>
      <c r="L1004" s="293">
        <f t="shared" si="86"/>
        <v>39700</v>
      </c>
      <c r="M1004" s="390" t="s">
        <v>2080</v>
      </c>
      <c r="N1004" s="293" t="s">
        <v>2203</v>
      </c>
      <c r="O1004" s="293"/>
    </row>
    <row r="1005" spans="1:15" s="391" customFormat="1" ht="15" x14ac:dyDescent="0.25">
      <c r="A1005" s="293">
        <v>48</v>
      </c>
      <c r="B1005" s="293" t="s">
        <v>581</v>
      </c>
      <c r="C1005" s="435">
        <v>20</v>
      </c>
      <c r="D1005" s="293" t="s">
        <v>2205</v>
      </c>
      <c r="E1005" s="435">
        <v>1.5</v>
      </c>
      <c r="F1005" s="417">
        <v>1500</v>
      </c>
      <c r="G1005" s="293">
        <v>8548</v>
      </c>
      <c r="H1005" s="435">
        <v>8685</v>
      </c>
      <c r="I1005" s="397">
        <f t="shared" si="85"/>
        <v>2250</v>
      </c>
      <c r="J1005" s="527">
        <v>92000</v>
      </c>
      <c r="K1005" s="293"/>
      <c r="L1005" s="293">
        <f t="shared" si="86"/>
        <v>94250</v>
      </c>
      <c r="M1005" s="293" t="s">
        <v>591</v>
      </c>
      <c r="N1005" s="293" t="s">
        <v>2204</v>
      </c>
      <c r="O1005" s="435"/>
    </row>
    <row r="1006" spans="1:15" s="391" customFormat="1" ht="15" x14ac:dyDescent="0.25">
      <c r="A1006" s="293">
        <v>49</v>
      </c>
      <c r="B1006" s="293" t="s">
        <v>821</v>
      </c>
      <c r="C1006" s="435">
        <v>20</v>
      </c>
      <c r="D1006" s="293" t="s">
        <v>2205</v>
      </c>
      <c r="E1006" s="435">
        <v>2</v>
      </c>
      <c r="F1006" s="417">
        <v>1501</v>
      </c>
      <c r="G1006" s="293">
        <v>8549</v>
      </c>
      <c r="H1006" s="435">
        <v>8686</v>
      </c>
      <c r="I1006" s="397">
        <f t="shared" si="85"/>
        <v>3002</v>
      </c>
      <c r="J1006" s="293">
        <v>39000</v>
      </c>
      <c r="K1006" s="293"/>
      <c r="L1006" s="293">
        <f t="shared" si="86"/>
        <v>42002</v>
      </c>
      <c r="M1006" s="390" t="s">
        <v>2023</v>
      </c>
      <c r="N1006" s="293" t="s">
        <v>2206</v>
      </c>
      <c r="O1006" s="435"/>
    </row>
    <row r="1007" spans="1:15" s="391" customFormat="1" ht="15" x14ac:dyDescent="0.25">
      <c r="A1007" s="293">
        <v>50</v>
      </c>
      <c r="B1007" s="293" t="s">
        <v>588</v>
      </c>
      <c r="C1007" s="435">
        <v>20</v>
      </c>
      <c r="D1007" s="293" t="s">
        <v>2205</v>
      </c>
      <c r="E1007" s="435">
        <v>3</v>
      </c>
      <c r="F1007" s="417">
        <v>1495</v>
      </c>
      <c r="G1007" s="293">
        <v>8550</v>
      </c>
      <c r="H1007" s="435">
        <v>8687</v>
      </c>
      <c r="I1007" s="397">
        <f t="shared" si="85"/>
        <v>4485</v>
      </c>
      <c r="J1007" s="293">
        <v>51000</v>
      </c>
      <c r="K1007" s="293"/>
      <c r="L1007" s="293">
        <f t="shared" si="86"/>
        <v>55485</v>
      </c>
      <c r="M1007" s="390" t="s">
        <v>2023</v>
      </c>
      <c r="N1007" s="293" t="s">
        <v>2207</v>
      </c>
      <c r="O1007" s="435"/>
    </row>
    <row r="1008" spans="1:15" s="391" customFormat="1" ht="15" x14ac:dyDescent="0.25">
      <c r="A1008" s="293">
        <v>51</v>
      </c>
      <c r="B1008" s="293" t="s">
        <v>813</v>
      </c>
      <c r="C1008" s="435">
        <v>20</v>
      </c>
      <c r="D1008" s="293" t="s">
        <v>2205</v>
      </c>
      <c r="E1008" s="435">
        <v>1</v>
      </c>
      <c r="F1008" s="417">
        <v>1410</v>
      </c>
      <c r="G1008" s="397">
        <v>8551</v>
      </c>
      <c r="H1008" s="435">
        <v>8688</v>
      </c>
      <c r="I1008" s="397">
        <f t="shared" si="85"/>
        <v>1410</v>
      </c>
      <c r="J1008" s="293">
        <v>26800</v>
      </c>
      <c r="K1008" s="293"/>
      <c r="L1008" s="293">
        <f t="shared" si="86"/>
        <v>28210</v>
      </c>
      <c r="M1008" s="390" t="s">
        <v>2060</v>
      </c>
      <c r="N1008" s="293" t="s">
        <v>2208</v>
      </c>
      <c r="O1008" s="435"/>
    </row>
    <row r="1009" spans="1:15" s="391" customFormat="1" ht="15" x14ac:dyDescent="0.25">
      <c r="A1009" s="293">
        <v>52</v>
      </c>
      <c r="B1009" s="293" t="s">
        <v>851</v>
      </c>
      <c r="C1009" s="435">
        <v>20</v>
      </c>
      <c r="D1009" s="293" t="s">
        <v>2205</v>
      </c>
      <c r="E1009" s="435">
        <v>4</v>
      </c>
      <c r="F1009" s="435">
        <v>1504</v>
      </c>
      <c r="G1009" s="412">
        <v>8552</v>
      </c>
      <c r="H1009" s="435">
        <v>8689</v>
      </c>
      <c r="I1009" s="397">
        <f t="shared" si="85"/>
        <v>6016</v>
      </c>
      <c r="J1009" s="293">
        <v>79800</v>
      </c>
      <c r="K1009" s="293"/>
      <c r="L1009" s="293">
        <f t="shared" si="86"/>
        <v>85816</v>
      </c>
      <c r="M1009" s="390" t="s">
        <v>2060</v>
      </c>
      <c r="N1009" s="293" t="s">
        <v>2209</v>
      </c>
      <c r="O1009" s="435" t="s">
        <v>1211</v>
      </c>
    </row>
    <row r="1010" spans="1:15" s="391" customFormat="1" ht="15" x14ac:dyDescent="0.25">
      <c r="A1010" s="293">
        <v>53</v>
      </c>
      <c r="B1010" s="293" t="s">
        <v>849</v>
      </c>
      <c r="C1010" s="435">
        <v>15</v>
      </c>
      <c r="D1010" s="293" t="s">
        <v>2205</v>
      </c>
      <c r="E1010" s="435">
        <v>1</v>
      </c>
      <c r="F1010" s="435">
        <v>1135</v>
      </c>
      <c r="G1010" s="412">
        <v>8553</v>
      </c>
      <c r="H1010" s="435">
        <v>8690</v>
      </c>
      <c r="I1010" s="397">
        <f t="shared" si="85"/>
        <v>1135</v>
      </c>
      <c r="J1010" s="527">
        <v>60000</v>
      </c>
      <c r="K1010" s="293"/>
      <c r="L1010" s="293">
        <f t="shared" si="86"/>
        <v>61135</v>
      </c>
      <c r="M1010" s="390" t="s">
        <v>1038</v>
      </c>
      <c r="N1010" s="293" t="s">
        <v>2210</v>
      </c>
      <c r="O1010" s="435"/>
    </row>
    <row r="1011" spans="1:15" s="391" customFormat="1" ht="15" x14ac:dyDescent="0.25">
      <c r="A1011" s="293">
        <v>54</v>
      </c>
      <c r="B1011" s="293" t="s">
        <v>592</v>
      </c>
      <c r="C1011" s="435">
        <v>20</v>
      </c>
      <c r="D1011" s="293" t="s">
        <v>2212</v>
      </c>
      <c r="E1011" s="435">
        <v>1</v>
      </c>
      <c r="F1011" s="435">
        <v>1460</v>
      </c>
      <c r="G1011" s="412">
        <v>8555</v>
      </c>
      <c r="H1011" s="435">
        <v>8691</v>
      </c>
      <c r="I1011" s="397">
        <f t="shared" si="85"/>
        <v>1460</v>
      </c>
      <c r="J1011" s="293">
        <v>29900</v>
      </c>
      <c r="K1011" s="293"/>
      <c r="L1011" s="293">
        <f t="shared" si="86"/>
        <v>31360</v>
      </c>
      <c r="M1011" s="293" t="s">
        <v>34</v>
      </c>
      <c r="N1011" s="293" t="s">
        <v>2211</v>
      </c>
      <c r="O1011" s="435"/>
    </row>
    <row r="1012" spans="1:15" s="391" customFormat="1" ht="15" x14ac:dyDescent="0.25">
      <c r="A1012" s="293">
        <v>55</v>
      </c>
      <c r="B1012" s="293" t="s">
        <v>579</v>
      </c>
      <c r="C1012" s="435">
        <v>20</v>
      </c>
      <c r="D1012" s="293" t="s">
        <v>2212</v>
      </c>
      <c r="E1012" s="417">
        <v>1</v>
      </c>
      <c r="F1012" s="435">
        <v>1980</v>
      </c>
      <c r="G1012" s="412">
        <v>8556</v>
      </c>
      <c r="H1012" s="435">
        <v>8692</v>
      </c>
      <c r="I1012" s="397">
        <f t="shared" si="85"/>
        <v>1980</v>
      </c>
      <c r="J1012" s="293">
        <v>51000</v>
      </c>
      <c r="K1012" s="293"/>
      <c r="L1012" s="293">
        <f t="shared" si="86"/>
        <v>52980</v>
      </c>
      <c r="M1012" s="293" t="s">
        <v>40</v>
      </c>
      <c r="N1012" s="293" t="s">
        <v>2213</v>
      </c>
      <c r="O1012" s="435"/>
    </row>
    <row r="1013" spans="1:15" s="391" customFormat="1" ht="15" x14ac:dyDescent="0.25">
      <c r="A1013" s="293">
        <v>56</v>
      </c>
      <c r="B1013" s="293" t="s">
        <v>581</v>
      </c>
      <c r="C1013" s="435">
        <v>20</v>
      </c>
      <c r="D1013" s="293" t="s">
        <v>2215</v>
      </c>
      <c r="E1013" s="417">
        <v>1.5</v>
      </c>
      <c r="F1013" s="435">
        <v>1520</v>
      </c>
      <c r="G1013" s="412">
        <v>8557</v>
      </c>
      <c r="H1013" s="435">
        <v>8693</v>
      </c>
      <c r="I1013" s="397">
        <f t="shared" si="85"/>
        <v>2280</v>
      </c>
      <c r="J1013" s="527">
        <v>92000</v>
      </c>
      <c r="K1013" s="293"/>
      <c r="L1013" s="397">
        <f t="shared" si="86"/>
        <v>94280</v>
      </c>
      <c r="M1013" s="293" t="s">
        <v>591</v>
      </c>
      <c r="N1013" s="293" t="s">
        <v>2214</v>
      </c>
      <c r="O1013" s="435"/>
    </row>
    <row r="1014" spans="1:15" s="391" customFormat="1" ht="15" x14ac:dyDescent="0.25">
      <c r="A1014" s="293">
        <v>57</v>
      </c>
      <c r="B1014" s="293" t="s">
        <v>579</v>
      </c>
      <c r="C1014" s="435">
        <v>20</v>
      </c>
      <c r="D1014" s="293" t="s">
        <v>2215</v>
      </c>
      <c r="E1014" s="417">
        <v>1</v>
      </c>
      <c r="F1014" s="435">
        <v>1787</v>
      </c>
      <c r="G1014" s="412">
        <v>8558</v>
      </c>
      <c r="H1014" s="435">
        <v>8694</v>
      </c>
      <c r="I1014" s="399">
        <f t="shared" si="85"/>
        <v>1787</v>
      </c>
      <c r="J1014" s="293">
        <v>51000</v>
      </c>
      <c r="K1014" s="293"/>
      <c r="L1014" s="293">
        <f t="shared" si="86"/>
        <v>52787</v>
      </c>
      <c r="M1014" s="293" t="s">
        <v>34</v>
      </c>
      <c r="N1014" s="293" t="s">
        <v>2216</v>
      </c>
      <c r="O1014" s="435"/>
    </row>
    <row r="1015" spans="1:15" s="391" customFormat="1" ht="15" x14ac:dyDescent="0.25">
      <c r="A1015" s="293">
        <v>58</v>
      </c>
      <c r="B1015" s="293" t="s">
        <v>1248</v>
      </c>
      <c r="C1015" s="435">
        <v>20</v>
      </c>
      <c r="D1015" s="293" t="s">
        <v>2218</v>
      </c>
      <c r="E1015" s="417">
        <v>4</v>
      </c>
      <c r="F1015" s="435">
        <v>1666</v>
      </c>
      <c r="G1015" s="412">
        <v>8559</v>
      </c>
      <c r="H1015" s="435">
        <v>8695</v>
      </c>
      <c r="I1015" s="397">
        <f t="shared" si="85"/>
        <v>6664</v>
      </c>
      <c r="J1015" s="294">
        <v>68600</v>
      </c>
      <c r="K1015" s="390"/>
      <c r="L1015" s="293">
        <f t="shared" si="86"/>
        <v>75264</v>
      </c>
      <c r="M1015" s="293" t="s">
        <v>40</v>
      </c>
      <c r="N1015" s="293" t="s">
        <v>2217</v>
      </c>
      <c r="O1015" s="435"/>
    </row>
    <row r="1016" spans="1:15" s="391" customFormat="1" ht="15" x14ac:dyDescent="0.25">
      <c r="A1016" s="293">
        <v>59</v>
      </c>
      <c r="B1016" s="293" t="s">
        <v>588</v>
      </c>
      <c r="C1016" s="435">
        <v>20</v>
      </c>
      <c r="D1016" s="293" t="s">
        <v>2218</v>
      </c>
      <c r="E1016" s="417">
        <v>3</v>
      </c>
      <c r="F1016" s="435">
        <v>1522</v>
      </c>
      <c r="G1016" s="412">
        <v>8560</v>
      </c>
      <c r="H1016" s="435">
        <v>8696</v>
      </c>
      <c r="I1016" s="397">
        <f t="shared" si="85"/>
        <v>4566</v>
      </c>
      <c r="J1016" s="293">
        <v>51000</v>
      </c>
      <c r="K1016" s="293"/>
      <c r="L1016" s="293">
        <f t="shared" si="86"/>
        <v>55566</v>
      </c>
      <c r="M1016" s="390" t="s">
        <v>2023</v>
      </c>
      <c r="N1016" s="293" t="s">
        <v>2219</v>
      </c>
      <c r="O1016" s="435"/>
    </row>
    <row r="1017" spans="1:15" s="391" customFormat="1" ht="15" x14ac:dyDescent="0.25">
      <c r="A1017" s="293">
        <v>60</v>
      </c>
      <c r="B1017" s="293" t="s">
        <v>587</v>
      </c>
      <c r="C1017" s="435">
        <v>20</v>
      </c>
      <c r="D1017" s="293" t="s">
        <v>2218</v>
      </c>
      <c r="E1017" s="417">
        <v>2</v>
      </c>
      <c r="F1017" s="435">
        <v>1291</v>
      </c>
      <c r="G1017" s="412">
        <v>8561</v>
      </c>
      <c r="H1017" s="435">
        <v>8697</v>
      </c>
      <c r="I1017" s="397">
        <f t="shared" si="85"/>
        <v>2582</v>
      </c>
      <c r="J1017" s="412">
        <v>20600</v>
      </c>
      <c r="K1017" s="293"/>
      <c r="L1017" s="293">
        <f t="shared" si="86"/>
        <v>23182</v>
      </c>
      <c r="M1017" s="390" t="s">
        <v>2023</v>
      </c>
      <c r="N1017" s="293" t="s">
        <v>2220</v>
      </c>
      <c r="O1017" s="435"/>
    </row>
    <row r="1018" spans="1:15" s="391" customFormat="1" ht="15" x14ac:dyDescent="0.25">
      <c r="A1018" s="293">
        <v>61</v>
      </c>
      <c r="B1018" s="293" t="s">
        <v>585</v>
      </c>
      <c r="C1018" s="435">
        <v>20</v>
      </c>
      <c r="D1018" s="293" t="s">
        <v>2218</v>
      </c>
      <c r="E1018" s="417">
        <v>3</v>
      </c>
      <c r="F1018" s="417">
        <v>1545</v>
      </c>
      <c r="G1018" s="412">
        <v>8562</v>
      </c>
      <c r="H1018" s="435">
        <v>8698</v>
      </c>
      <c r="I1018" s="397">
        <f t="shared" si="85"/>
        <v>4635</v>
      </c>
      <c r="J1018" s="528">
        <v>61100</v>
      </c>
      <c r="K1018" s="293">
        <v>3000</v>
      </c>
      <c r="L1018" s="293">
        <f t="shared" si="86"/>
        <v>68735</v>
      </c>
      <c r="M1018" s="293" t="s">
        <v>34</v>
      </c>
      <c r="N1018" s="293" t="s">
        <v>2221</v>
      </c>
      <c r="O1018" s="435"/>
    </row>
    <row r="1019" spans="1:15" s="391" customFormat="1" ht="15" x14ac:dyDescent="0.25">
      <c r="A1019" s="293">
        <v>62</v>
      </c>
      <c r="B1019" s="293" t="s">
        <v>593</v>
      </c>
      <c r="C1019" s="435">
        <v>9</v>
      </c>
      <c r="D1019" s="293" t="s">
        <v>2230</v>
      </c>
      <c r="E1019" s="417">
        <v>2</v>
      </c>
      <c r="F1019" s="417">
        <v>644</v>
      </c>
      <c r="G1019" s="412">
        <v>8563</v>
      </c>
      <c r="H1019" s="435">
        <v>8699</v>
      </c>
      <c r="I1019" s="397">
        <f t="shared" si="85"/>
        <v>1288</v>
      </c>
      <c r="J1019" s="34">
        <v>7974</v>
      </c>
      <c r="K1019" s="293">
        <v>1400</v>
      </c>
      <c r="L1019" s="293">
        <f t="shared" si="86"/>
        <v>10662</v>
      </c>
      <c r="M1019" s="390" t="s">
        <v>2023</v>
      </c>
      <c r="N1019" s="293" t="s">
        <v>2229</v>
      </c>
      <c r="O1019" s="293" t="s">
        <v>1219</v>
      </c>
    </row>
    <row r="1020" spans="1:15" s="391" customFormat="1" ht="15" x14ac:dyDescent="0.25">
      <c r="A1020" s="293">
        <v>63</v>
      </c>
      <c r="B1020" s="293" t="s">
        <v>589</v>
      </c>
      <c r="C1020" s="435">
        <v>9</v>
      </c>
      <c r="D1020" s="293" t="s">
        <v>2223</v>
      </c>
      <c r="E1020" s="417">
        <v>0</v>
      </c>
      <c r="F1020" s="417">
        <v>508</v>
      </c>
      <c r="G1020" s="293">
        <v>8564</v>
      </c>
      <c r="H1020" s="435">
        <v>8700</v>
      </c>
      <c r="I1020" s="397">
        <f t="shared" si="85"/>
        <v>0</v>
      </c>
      <c r="J1020" s="527">
        <v>7641</v>
      </c>
      <c r="K1020" s="293"/>
      <c r="L1020" s="293">
        <f t="shared" si="86"/>
        <v>7641</v>
      </c>
      <c r="M1020" s="390" t="s">
        <v>2023</v>
      </c>
      <c r="N1020" s="293" t="s">
        <v>2222</v>
      </c>
      <c r="O1020" s="293" t="s">
        <v>1219</v>
      </c>
    </row>
    <row r="1021" spans="1:15" s="391" customFormat="1" ht="15" x14ac:dyDescent="0.25">
      <c r="A1021" s="293">
        <v>64</v>
      </c>
      <c r="B1021" s="293" t="s">
        <v>584</v>
      </c>
      <c r="C1021" s="435">
        <v>20</v>
      </c>
      <c r="D1021" s="293" t="s">
        <v>2223</v>
      </c>
      <c r="E1021" s="417">
        <v>2</v>
      </c>
      <c r="F1021" s="417">
        <v>1488</v>
      </c>
      <c r="G1021" s="293">
        <v>8565</v>
      </c>
      <c r="H1021" s="435">
        <v>8701</v>
      </c>
      <c r="I1021" s="397">
        <f t="shared" si="85"/>
        <v>2976</v>
      </c>
      <c r="J1021" s="397">
        <v>18720</v>
      </c>
      <c r="K1021" s="293"/>
      <c r="L1021" s="293">
        <f t="shared" si="86"/>
        <v>21696</v>
      </c>
      <c r="M1021" s="390" t="s">
        <v>2080</v>
      </c>
      <c r="N1021" s="293" t="s">
        <v>2224</v>
      </c>
      <c r="O1021" s="293"/>
    </row>
    <row r="1022" spans="1:15" s="391" customFormat="1" ht="15" x14ac:dyDescent="0.25">
      <c r="A1022" s="293">
        <v>65</v>
      </c>
      <c r="B1022" s="293" t="s">
        <v>581</v>
      </c>
      <c r="C1022" s="435">
        <v>20</v>
      </c>
      <c r="D1022" s="293" t="s">
        <v>2223</v>
      </c>
      <c r="E1022" s="417">
        <v>1.5</v>
      </c>
      <c r="F1022" s="435">
        <v>1515</v>
      </c>
      <c r="G1022" s="293">
        <v>8566</v>
      </c>
      <c r="H1022" s="435">
        <v>8702</v>
      </c>
      <c r="I1022" s="397">
        <f t="shared" si="85"/>
        <v>2272.5</v>
      </c>
      <c r="J1022" s="527">
        <v>94000</v>
      </c>
      <c r="K1022" s="293"/>
      <c r="L1022" s="293">
        <f t="shared" si="86"/>
        <v>96272.5</v>
      </c>
      <c r="M1022" s="293" t="s">
        <v>933</v>
      </c>
      <c r="N1022" s="293" t="s">
        <v>2225</v>
      </c>
      <c r="O1022" s="435"/>
    </row>
    <row r="1023" spans="1:15" s="391" customFormat="1" ht="15" x14ac:dyDescent="0.25">
      <c r="A1023" s="293">
        <v>66</v>
      </c>
      <c r="B1023" s="293" t="s">
        <v>580</v>
      </c>
      <c r="C1023" s="435">
        <v>20</v>
      </c>
      <c r="D1023" s="293" t="s">
        <v>2223</v>
      </c>
      <c r="E1023" s="417">
        <v>1</v>
      </c>
      <c r="F1023" s="435">
        <v>1637</v>
      </c>
      <c r="G1023" s="293">
        <v>8567</v>
      </c>
      <c r="H1023" s="435">
        <v>8703</v>
      </c>
      <c r="I1023" s="397">
        <f t="shared" si="85"/>
        <v>1637</v>
      </c>
      <c r="J1023" s="397">
        <v>40800</v>
      </c>
      <c r="K1023" s="293"/>
      <c r="L1023" s="293">
        <f t="shared" si="86"/>
        <v>42437</v>
      </c>
      <c r="M1023" s="293" t="s">
        <v>34</v>
      </c>
      <c r="N1023" s="293" t="s">
        <v>2226</v>
      </c>
      <c r="O1023" s="435"/>
    </row>
    <row r="1024" spans="1:15" s="391" customFormat="1" ht="15" x14ac:dyDescent="0.25">
      <c r="A1024" s="293">
        <v>67</v>
      </c>
      <c r="B1024" s="293" t="s">
        <v>813</v>
      </c>
      <c r="C1024" s="435">
        <v>20</v>
      </c>
      <c r="D1024" s="293" t="s">
        <v>2223</v>
      </c>
      <c r="E1024" s="417">
        <v>1</v>
      </c>
      <c r="F1024" s="435">
        <v>1533</v>
      </c>
      <c r="G1024" s="293">
        <v>8568</v>
      </c>
      <c r="H1024" s="435">
        <v>8704</v>
      </c>
      <c r="I1024" s="397">
        <f t="shared" si="85"/>
        <v>1533</v>
      </c>
      <c r="J1024" s="293">
        <v>26800</v>
      </c>
      <c r="K1024" s="293"/>
      <c r="L1024" s="293">
        <f t="shared" si="86"/>
        <v>28333</v>
      </c>
      <c r="M1024" s="390" t="s">
        <v>2060</v>
      </c>
      <c r="N1024" s="293" t="s">
        <v>2227</v>
      </c>
      <c r="O1024" s="435"/>
    </row>
    <row r="1025" spans="1:15" s="391" customFormat="1" ht="15" x14ac:dyDescent="0.25">
      <c r="A1025" s="293">
        <v>68</v>
      </c>
      <c r="B1025" s="293" t="s">
        <v>583</v>
      </c>
      <c r="C1025" s="435">
        <v>20</v>
      </c>
      <c r="D1025" s="293" t="s">
        <v>2223</v>
      </c>
      <c r="E1025" s="417">
        <v>7.96</v>
      </c>
      <c r="F1025" s="435">
        <v>1404</v>
      </c>
      <c r="G1025" s="293">
        <v>8569</v>
      </c>
      <c r="H1025" s="435">
        <v>8705</v>
      </c>
      <c r="I1025" s="397">
        <f t="shared" si="85"/>
        <v>11175.84</v>
      </c>
      <c r="J1025" s="397">
        <v>106400</v>
      </c>
      <c r="K1025" s="293"/>
      <c r="L1025" s="293">
        <f t="shared" si="86"/>
        <v>117575.84</v>
      </c>
      <c r="M1025" s="390" t="s">
        <v>2060</v>
      </c>
      <c r="N1025" s="293" t="s">
        <v>2228</v>
      </c>
      <c r="O1025" s="435" t="s">
        <v>1211</v>
      </c>
    </row>
    <row r="1026" spans="1:15" s="391" customFormat="1" ht="15" x14ac:dyDescent="0.25">
      <c r="A1026" s="293">
        <v>69</v>
      </c>
      <c r="B1026" s="293" t="s">
        <v>579</v>
      </c>
      <c r="C1026" s="435">
        <v>20</v>
      </c>
      <c r="D1026" s="293" t="s">
        <v>2223</v>
      </c>
      <c r="E1026" s="435">
        <v>1</v>
      </c>
      <c r="F1026" s="435">
        <v>2030</v>
      </c>
      <c r="G1026" s="293">
        <v>8570</v>
      </c>
      <c r="H1026" s="435">
        <v>8706</v>
      </c>
      <c r="I1026" s="293">
        <f>E1026*F1026</f>
        <v>2030</v>
      </c>
      <c r="J1026" s="293">
        <v>51000</v>
      </c>
      <c r="K1026" s="293"/>
      <c r="L1026" s="293">
        <f>K1026+J1026+I1026</f>
        <v>53030</v>
      </c>
      <c r="M1026" s="293" t="s">
        <v>34</v>
      </c>
      <c r="N1026" s="293" t="s">
        <v>2231</v>
      </c>
      <c r="O1026" s="293"/>
    </row>
    <row r="1027" spans="1:15" ht="15" x14ac:dyDescent="0.25">
      <c r="A1027" s="293">
        <v>70</v>
      </c>
      <c r="B1027" s="293" t="s">
        <v>836</v>
      </c>
      <c r="C1027" s="435">
        <v>9</v>
      </c>
      <c r="D1027" s="293" t="s">
        <v>2233</v>
      </c>
      <c r="E1027" s="435">
        <v>1.5</v>
      </c>
      <c r="F1027" s="417">
        <v>595</v>
      </c>
      <c r="G1027" s="293">
        <v>8534</v>
      </c>
      <c r="H1027" s="435">
        <v>8707</v>
      </c>
      <c r="I1027" s="293">
        <f t="shared" ref="I1027:I1028" si="87">E1027*F1027</f>
        <v>892.5</v>
      </c>
      <c r="J1027" s="293">
        <v>8532</v>
      </c>
      <c r="K1027" s="293"/>
      <c r="L1027" s="293">
        <f>K1027+J1027+I1027</f>
        <v>9424.5</v>
      </c>
      <c r="M1027" s="390" t="s">
        <v>2023</v>
      </c>
      <c r="N1027" s="293" t="s">
        <v>2232</v>
      </c>
      <c r="O1027" s="293" t="s">
        <v>1219</v>
      </c>
    </row>
    <row r="1028" spans="1:15" ht="15" x14ac:dyDescent="0.25">
      <c r="A1028" s="293">
        <v>71</v>
      </c>
      <c r="B1028" s="293" t="s">
        <v>582</v>
      </c>
      <c r="C1028" s="435">
        <v>20</v>
      </c>
      <c r="D1028" s="293" t="s">
        <v>2233</v>
      </c>
      <c r="E1028" s="435">
        <v>0</v>
      </c>
      <c r="F1028" s="417">
        <v>1556</v>
      </c>
      <c r="G1028" s="293">
        <v>8535</v>
      </c>
      <c r="H1028" s="435">
        <v>8708</v>
      </c>
      <c r="I1028" s="293">
        <f t="shared" si="87"/>
        <v>0</v>
      </c>
      <c r="J1028" s="293">
        <v>41700</v>
      </c>
      <c r="K1028" s="293"/>
      <c r="L1028" s="293">
        <v>41700</v>
      </c>
      <c r="M1028" s="293" t="s">
        <v>40</v>
      </c>
      <c r="N1028" s="293" t="s">
        <v>2234</v>
      </c>
      <c r="O1028" s="293"/>
    </row>
    <row r="1029" spans="1:15" ht="15" x14ac:dyDescent="0.25">
      <c r="A1029" s="293">
        <v>72</v>
      </c>
      <c r="B1029" s="293" t="s">
        <v>579</v>
      </c>
      <c r="C1029" s="435">
        <v>20</v>
      </c>
      <c r="D1029" s="293" t="s">
        <v>2253</v>
      </c>
      <c r="E1029" s="435">
        <v>1</v>
      </c>
      <c r="F1029" s="522">
        <v>1786</v>
      </c>
      <c r="G1029" s="293">
        <v>8592</v>
      </c>
      <c r="H1029" s="435">
        <v>8709</v>
      </c>
      <c r="I1029" s="293">
        <f>E1029*F1029</f>
        <v>1786</v>
      </c>
      <c r="J1029" s="293">
        <v>51000</v>
      </c>
      <c r="K1029" s="293"/>
      <c r="L1029" s="293">
        <f>K1029+J1029+I1029</f>
        <v>52786</v>
      </c>
      <c r="M1029" s="390" t="s">
        <v>1038</v>
      </c>
      <c r="N1029" s="293" t="s">
        <v>2254</v>
      </c>
      <c r="O1029" s="293" t="s">
        <v>2439</v>
      </c>
    </row>
    <row r="1030" spans="1:15" ht="15" x14ac:dyDescent="0.25">
      <c r="A1030" s="293">
        <v>73</v>
      </c>
      <c r="B1030" s="293" t="s">
        <v>587</v>
      </c>
      <c r="C1030" s="435">
        <v>20</v>
      </c>
      <c r="D1030" s="293" t="s">
        <v>2253</v>
      </c>
      <c r="E1030" s="435">
        <v>2</v>
      </c>
      <c r="F1030" s="522">
        <v>1221</v>
      </c>
      <c r="G1030" s="293">
        <v>9593</v>
      </c>
      <c r="H1030" s="435">
        <v>8710</v>
      </c>
      <c r="I1030" s="293">
        <f>E1030*F1030</f>
        <v>2442</v>
      </c>
      <c r="J1030" s="412">
        <v>20600</v>
      </c>
      <c r="K1030" s="293"/>
      <c r="L1030" s="293">
        <f>K1030+J1030+I1030</f>
        <v>23042</v>
      </c>
      <c r="M1030" s="390" t="s">
        <v>2023</v>
      </c>
      <c r="N1030" s="293" t="s">
        <v>2255</v>
      </c>
      <c r="O1030" s="293" t="s">
        <v>1211</v>
      </c>
    </row>
    <row r="1031" spans="1:15" ht="15" x14ac:dyDescent="0.25">
      <c r="A1031" s="293">
        <v>74</v>
      </c>
      <c r="B1031" s="293" t="s">
        <v>821</v>
      </c>
      <c r="C1031" s="435">
        <v>20</v>
      </c>
      <c r="D1031" s="293" t="s">
        <v>2253</v>
      </c>
      <c r="E1031" s="435">
        <v>2</v>
      </c>
      <c r="F1031" s="522">
        <v>1525</v>
      </c>
      <c r="G1031" s="293">
        <v>8594</v>
      </c>
      <c r="H1031" s="435">
        <v>8711</v>
      </c>
      <c r="I1031" s="293">
        <f>E1031*F1031</f>
        <v>3050</v>
      </c>
      <c r="J1031" s="293">
        <v>39000</v>
      </c>
      <c r="K1031" s="293"/>
      <c r="L1031" s="293">
        <f>K1031+J1031+I1031</f>
        <v>42050</v>
      </c>
      <c r="M1031" s="390" t="s">
        <v>2023</v>
      </c>
      <c r="N1031" s="293" t="s">
        <v>2256</v>
      </c>
      <c r="O1031" s="293"/>
    </row>
    <row r="1032" spans="1:15" ht="15" x14ac:dyDescent="0.25">
      <c r="A1032" s="293">
        <v>75</v>
      </c>
      <c r="B1032" s="293" t="s">
        <v>580</v>
      </c>
      <c r="C1032" s="435">
        <v>20</v>
      </c>
      <c r="D1032" s="293" t="s">
        <v>2253</v>
      </c>
      <c r="E1032" s="435">
        <v>1</v>
      </c>
      <c r="F1032" s="522">
        <v>1339</v>
      </c>
      <c r="G1032" s="293">
        <v>8595</v>
      </c>
      <c r="H1032" s="435">
        <v>8734</v>
      </c>
      <c r="I1032" s="293">
        <f>E1032*F1032</f>
        <v>1339</v>
      </c>
      <c r="J1032" s="397">
        <v>40800</v>
      </c>
      <c r="K1032" s="293"/>
      <c r="L1032" s="293">
        <f t="shared" ref="L1032:L1039" si="88">K1032+J1032+I1032</f>
        <v>42139</v>
      </c>
      <c r="M1032" s="293" t="s">
        <v>40</v>
      </c>
      <c r="N1032" s="293" t="s">
        <v>2257</v>
      </c>
      <c r="O1032" s="293"/>
    </row>
    <row r="1033" spans="1:15" ht="15" x14ac:dyDescent="0.25">
      <c r="A1033" s="293">
        <v>76</v>
      </c>
      <c r="B1033" s="293" t="s">
        <v>579</v>
      </c>
      <c r="C1033" s="435">
        <v>21</v>
      </c>
      <c r="D1033" s="293" t="s">
        <v>2253</v>
      </c>
      <c r="E1033" s="435">
        <v>1</v>
      </c>
      <c r="F1033" s="522">
        <v>1744</v>
      </c>
      <c r="G1033" s="293"/>
      <c r="H1033" s="435">
        <v>8729</v>
      </c>
      <c r="I1033" s="293">
        <f>E1033*F1033</f>
        <v>1744</v>
      </c>
      <c r="J1033" s="293">
        <v>51000</v>
      </c>
      <c r="K1033" s="293"/>
      <c r="L1033" s="293">
        <f t="shared" si="88"/>
        <v>52744</v>
      </c>
      <c r="M1033" s="293" t="s">
        <v>40</v>
      </c>
      <c r="N1033" s="293" t="s">
        <v>2258</v>
      </c>
      <c r="O1033" s="293"/>
    </row>
    <row r="1034" spans="1:15" ht="15" x14ac:dyDescent="0.25">
      <c r="A1034" s="293">
        <v>77</v>
      </c>
      <c r="B1034" s="293" t="s">
        <v>839</v>
      </c>
      <c r="C1034" s="435">
        <v>15</v>
      </c>
      <c r="D1034" s="293" t="s">
        <v>2253</v>
      </c>
      <c r="E1034" s="435">
        <v>2</v>
      </c>
      <c r="F1034" s="522">
        <v>1002</v>
      </c>
      <c r="G1034" s="293">
        <v>998</v>
      </c>
      <c r="H1034" s="435">
        <v>8712</v>
      </c>
      <c r="I1034" s="293">
        <v>1992</v>
      </c>
      <c r="J1034" s="293">
        <v>34800</v>
      </c>
      <c r="K1034" s="293"/>
      <c r="L1034" s="293">
        <f t="shared" si="88"/>
        <v>36792</v>
      </c>
      <c r="M1034" s="293" t="s">
        <v>40</v>
      </c>
      <c r="N1034" s="293" t="s">
        <v>2259</v>
      </c>
      <c r="O1034" s="293"/>
    </row>
    <row r="1035" spans="1:15" ht="15" x14ac:dyDescent="0.25">
      <c r="A1035" s="293">
        <v>78</v>
      </c>
      <c r="B1035" s="293" t="s">
        <v>822</v>
      </c>
      <c r="C1035" s="435">
        <v>15</v>
      </c>
      <c r="D1035" s="293" t="s">
        <v>2260</v>
      </c>
      <c r="E1035" s="435">
        <v>1.75</v>
      </c>
      <c r="F1035" s="522">
        <v>1125</v>
      </c>
      <c r="G1035" s="293">
        <v>8596</v>
      </c>
      <c r="H1035" s="435">
        <v>8730</v>
      </c>
      <c r="I1035" s="293">
        <f t="shared" ref="I1035:I1043" si="89">E1035*F1035</f>
        <v>1968.75</v>
      </c>
      <c r="J1035" s="293">
        <v>25200</v>
      </c>
      <c r="K1035" s="293"/>
      <c r="L1035" s="293">
        <f t="shared" si="88"/>
        <v>27168.75</v>
      </c>
      <c r="M1035" s="390" t="s">
        <v>2080</v>
      </c>
      <c r="N1035" s="293" t="s">
        <v>2261</v>
      </c>
      <c r="O1035" s="293"/>
    </row>
    <row r="1036" spans="1:15" ht="15" x14ac:dyDescent="0.25">
      <c r="A1036" s="293">
        <v>79</v>
      </c>
      <c r="B1036" s="293" t="s">
        <v>592</v>
      </c>
      <c r="C1036" s="435">
        <v>20</v>
      </c>
      <c r="D1036" s="293" t="s">
        <v>2260</v>
      </c>
      <c r="E1036" s="435">
        <v>1</v>
      </c>
      <c r="F1036" s="529">
        <v>1622</v>
      </c>
      <c r="G1036" s="293">
        <v>8597</v>
      </c>
      <c r="H1036" s="435">
        <v>8731</v>
      </c>
      <c r="I1036" s="293">
        <f t="shared" si="89"/>
        <v>1622</v>
      </c>
      <c r="J1036" s="293">
        <v>29900</v>
      </c>
      <c r="K1036" s="293"/>
      <c r="L1036" s="293">
        <f t="shared" si="88"/>
        <v>31522</v>
      </c>
      <c r="M1036" s="293" t="s">
        <v>34</v>
      </c>
      <c r="N1036" s="293" t="s">
        <v>2262</v>
      </c>
      <c r="O1036" s="293"/>
    </row>
    <row r="1037" spans="1:15" ht="15" x14ac:dyDescent="0.25">
      <c r="A1037" s="293">
        <v>80</v>
      </c>
      <c r="B1037" s="293" t="s">
        <v>813</v>
      </c>
      <c r="C1037" s="435">
        <v>20</v>
      </c>
      <c r="D1037" s="293" t="s">
        <v>2260</v>
      </c>
      <c r="E1037" s="435">
        <v>1</v>
      </c>
      <c r="F1037" s="529">
        <v>1340</v>
      </c>
      <c r="G1037" s="293">
        <v>8598</v>
      </c>
      <c r="H1037" s="435">
        <v>8732</v>
      </c>
      <c r="I1037" s="293">
        <f t="shared" si="89"/>
        <v>1340</v>
      </c>
      <c r="J1037" s="293">
        <v>26800</v>
      </c>
      <c r="K1037" s="293"/>
      <c r="L1037" s="293">
        <f t="shared" si="88"/>
        <v>28140</v>
      </c>
      <c r="M1037" s="390" t="s">
        <v>2060</v>
      </c>
      <c r="N1037" s="293" t="s">
        <v>2263</v>
      </c>
      <c r="O1037" s="293"/>
    </row>
    <row r="1038" spans="1:15" ht="15" x14ac:dyDescent="0.25">
      <c r="A1038" s="293">
        <v>81</v>
      </c>
      <c r="B1038" s="293" t="s">
        <v>581</v>
      </c>
      <c r="C1038" s="435">
        <v>20</v>
      </c>
      <c r="D1038" s="293" t="s">
        <v>2260</v>
      </c>
      <c r="E1038" s="417">
        <v>1.5</v>
      </c>
      <c r="F1038" s="529">
        <v>1535</v>
      </c>
      <c r="G1038" s="293">
        <v>8599</v>
      </c>
      <c r="H1038" s="435">
        <v>8733</v>
      </c>
      <c r="I1038" s="293">
        <f t="shared" si="89"/>
        <v>2302.5</v>
      </c>
      <c r="J1038" s="293">
        <v>92000</v>
      </c>
      <c r="K1038" s="293"/>
      <c r="L1038" s="293">
        <f t="shared" si="88"/>
        <v>94302.5</v>
      </c>
      <c r="M1038" s="293" t="s">
        <v>591</v>
      </c>
      <c r="N1038" s="293" t="s">
        <v>2264</v>
      </c>
      <c r="O1038" s="293"/>
    </row>
    <row r="1039" spans="1:15" ht="15" x14ac:dyDescent="0.25">
      <c r="A1039" s="293"/>
      <c r="B1039" s="293" t="s">
        <v>579</v>
      </c>
      <c r="C1039" s="435">
        <v>21</v>
      </c>
      <c r="D1039" s="293" t="s">
        <v>2260</v>
      </c>
      <c r="E1039" s="435">
        <v>1</v>
      </c>
      <c r="F1039" s="529">
        <v>1911</v>
      </c>
      <c r="G1039" s="293">
        <v>8600</v>
      </c>
      <c r="H1039" s="435">
        <v>8735</v>
      </c>
      <c r="I1039" s="293">
        <f t="shared" si="89"/>
        <v>1911</v>
      </c>
      <c r="J1039" s="293">
        <v>51000</v>
      </c>
      <c r="K1039" s="293"/>
      <c r="L1039" s="293">
        <f t="shared" si="88"/>
        <v>52911</v>
      </c>
      <c r="M1039" s="293" t="s">
        <v>34</v>
      </c>
      <c r="N1039" s="293" t="s">
        <v>2265</v>
      </c>
      <c r="O1039" s="293"/>
    </row>
    <row r="1040" spans="1:15" ht="15" x14ac:dyDescent="0.25">
      <c r="A1040" s="293">
        <v>83</v>
      </c>
      <c r="B1040" s="293" t="s">
        <v>851</v>
      </c>
      <c r="C1040" s="435">
        <v>20</v>
      </c>
      <c r="D1040" s="293" t="s">
        <v>2266</v>
      </c>
      <c r="E1040" s="435">
        <v>4</v>
      </c>
      <c r="F1040" s="529">
        <v>1078</v>
      </c>
      <c r="G1040" s="293">
        <v>8601</v>
      </c>
      <c r="H1040" s="435">
        <v>8736</v>
      </c>
      <c r="I1040" s="293">
        <f t="shared" si="89"/>
        <v>4312</v>
      </c>
      <c r="J1040" s="293">
        <v>79800</v>
      </c>
      <c r="K1040" s="293"/>
      <c r="L1040" s="293">
        <f>K1040*J1040+I1040</f>
        <v>4312</v>
      </c>
      <c r="M1040" s="293" t="s">
        <v>40</v>
      </c>
      <c r="N1040" s="293" t="s">
        <v>2267</v>
      </c>
      <c r="O1040" s="293"/>
    </row>
    <row r="1041" spans="1:15" ht="15" x14ac:dyDescent="0.25">
      <c r="A1041" s="293">
        <v>84</v>
      </c>
      <c r="B1041" s="293" t="s">
        <v>584</v>
      </c>
      <c r="C1041" s="435">
        <v>20</v>
      </c>
      <c r="D1041" s="293" t="s">
        <v>2266</v>
      </c>
      <c r="E1041" s="435">
        <v>2</v>
      </c>
      <c r="F1041" s="529">
        <v>895</v>
      </c>
      <c r="G1041" s="293">
        <v>8602</v>
      </c>
      <c r="H1041" s="435">
        <v>8737</v>
      </c>
      <c r="I1041" s="293">
        <f t="shared" si="89"/>
        <v>1790</v>
      </c>
      <c r="J1041" s="397">
        <v>18720</v>
      </c>
      <c r="K1041" s="293"/>
      <c r="L1041" s="293">
        <f t="shared" ref="L1041:L1048" si="90">K1041+J1041+I1041</f>
        <v>20510</v>
      </c>
      <c r="M1041" s="293" t="s">
        <v>40</v>
      </c>
      <c r="N1041" s="293" t="s">
        <v>2268</v>
      </c>
      <c r="O1041" s="293"/>
    </row>
    <row r="1042" spans="1:15" ht="15" x14ac:dyDescent="0.25">
      <c r="A1042" s="293">
        <v>85</v>
      </c>
      <c r="B1042" s="293" t="s">
        <v>593</v>
      </c>
      <c r="C1042" s="435">
        <v>9</v>
      </c>
      <c r="D1042" s="293" t="s">
        <v>2266</v>
      </c>
      <c r="E1042" s="435">
        <v>2</v>
      </c>
      <c r="F1042" s="529">
        <v>594</v>
      </c>
      <c r="G1042" s="293">
        <v>8603</v>
      </c>
      <c r="H1042" s="435">
        <v>8738</v>
      </c>
      <c r="I1042" s="293">
        <f t="shared" si="89"/>
        <v>1188</v>
      </c>
      <c r="J1042" s="293">
        <v>7974</v>
      </c>
      <c r="K1042" s="293">
        <v>1400</v>
      </c>
      <c r="L1042" s="293">
        <f t="shared" si="90"/>
        <v>10562</v>
      </c>
      <c r="M1042" s="390" t="s">
        <v>2023</v>
      </c>
      <c r="N1042" s="293" t="s">
        <v>2269</v>
      </c>
      <c r="O1042" s="293" t="s">
        <v>1208</v>
      </c>
    </row>
    <row r="1043" spans="1:15" ht="15" x14ac:dyDescent="0.25">
      <c r="A1043" s="293">
        <v>86</v>
      </c>
      <c r="B1043" s="293" t="s">
        <v>836</v>
      </c>
      <c r="C1043" s="435">
        <v>9</v>
      </c>
      <c r="D1043" s="293" t="s">
        <v>2266</v>
      </c>
      <c r="E1043" s="435">
        <v>1.5</v>
      </c>
      <c r="F1043" s="529">
        <v>564</v>
      </c>
      <c r="G1043" s="293">
        <v>8604</v>
      </c>
      <c r="H1043" s="435">
        <v>8739</v>
      </c>
      <c r="I1043" s="293">
        <f t="shared" si="89"/>
        <v>846</v>
      </c>
      <c r="J1043" s="293">
        <v>8532</v>
      </c>
      <c r="K1043" s="293"/>
      <c r="L1043" s="293">
        <f t="shared" si="90"/>
        <v>9378</v>
      </c>
      <c r="M1043" s="390" t="s">
        <v>2023</v>
      </c>
      <c r="N1043" s="293" t="s">
        <v>2270</v>
      </c>
      <c r="O1043" s="293" t="s">
        <v>1219</v>
      </c>
    </row>
    <row r="1044" spans="1:15" ht="15" x14ac:dyDescent="0.25">
      <c r="A1044" s="293">
        <v>87</v>
      </c>
      <c r="B1044" s="293" t="s">
        <v>833</v>
      </c>
      <c r="C1044" s="435">
        <v>20</v>
      </c>
      <c r="D1044" s="293" t="s">
        <v>2266</v>
      </c>
      <c r="E1044" s="435">
        <v>1.7</v>
      </c>
      <c r="F1044" s="529">
        <v>1550</v>
      </c>
      <c r="G1044" s="293">
        <v>8605</v>
      </c>
      <c r="H1044" s="435">
        <v>8740</v>
      </c>
      <c r="I1044" s="293">
        <f>F1044*E1044</f>
        <v>2635</v>
      </c>
      <c r="J1044" s="397">
        <v>50400</v>
      </c>
      <c r="K1044" s="293"/>
      <c r="L1044" s="293">
        <f t="shared" si="90"/>
        <v>53035</v>
      </c>
      <c r="M1044" s="390" t="s">
        <v>2023</v>
      </c>
      <c r="N1044" s="293" t="s">
        <v>2271</v>
      </c>
      <c r="O1044" s="293"/>
    </row>
    <row r="1045" spans="1:15" ht="15" x14ac:dyDescent="0.25">
      <c r="A1045" s="293">
        <v>88</v>
      </c>
      <c r="B1045" s="293" t="s">
        <v>588</v>
      </c>
      <c r="C1045" s="435">
        <v>20</v>
      </c>
      <c r="D1045" s="293" t="s">
        <v>2266</v>
      </c>
      <c r="E1045" s="435">
        <v>3</v>
      </c>
      <c r="F1045" s="529">
        <v>1525</v>
      </c>
      <c r="G1045" s="293">
        <v>8606</v>
      </c>
      <c r="H1045" s="435">
        <v>8741</v>
      </c>
      <c r="I1045" s="293">
        <f>F1045*E1045</f>
        <v>4575</v>
      </c>
      <c r="J1045" s="293">
        <v>51000</v>
      </c>
      <c r="K1045" s="293"/>
      <c r="L1045" s="293">
        <f t="shared" si="90"/>
        <v>55575</v>
      </c>
      <c r="M1045" s="293" t="s">
        <v>34</v>
      </c>
      <c r="N1045" s="293" t="s">
        <v>2272</v>
      </c>
      <c r="O1045" s="293"/>
    </row>
    <row r="1046" spans="1:15" ht="15" x14ac:dyDescent="0.25">
      <c r="A1046" s="293">
        <v>89</v>
      </c>
      <c r="B1046" s="293" t="s">
        <v>592</v>
      </c>
      <c r="C1046" s="435">
        <v>20</v>
      </c>
      <c r="D1046" s="293" t="s">
        <v>2266</v>
      </c>
      <c r="E1046" s="435">
        <v>1</v>
      </c>
      <c r="F1046" s="529">
        <v>1400</v>
      </c>
      <c r="G1046" s="293">
        <v>8607</v>
      </c>
      <c r="H1046" s="435">
        <v>8742</v>
      </c>
      <c r="I1046" s="293">
        <f t="shared" ref="I1046:I1053" si="91">E1046*F1046</f>
        <v>1400</v>
      </c>
      <c r="J1046" s="293">
        <v>29900</v>
      </c>
      <c r="K1046" s="293"/>
      <c r="L1046" s="293">
        <f t="shared" si="90"/>
        <v>31300</v>
      </c>
      <c r="M1046" s="293" t="s">
        <v>34</v>
      </c>
      <c r="N1046" s="293" t="s">
        <v>2273</v>
      </c>
      <c r="O1046" s="293"/>
    </row>
    <row r="1047" spans="1:15" ht="15" x14ac:dyDescent="0.25">
      <c r="A1047" s="293">
        <v>90</v>
      </c>
      <c r="B1047" s="293" t="s">
        <v>580</v>
      </c>
      <c r="C1047" s="435">
        <v>20</v>
      </c>
      <c r="D1047" s="293" t="s">
        <v>2266</v>
      </c>
      <c r="E1047" s="435">
        <v>1</v>
      </c>
      <c r="F1047" s="529">
        <v>1443</v>
      </c>
      <c r="G1047" s="293">
        <v>8608</v>
      </c>
      <c r="H1047" s="435">
        <v>8743</v>
      </c>
      <c r="I1047" s="293">
        <f t="shared" si="91"/>
        <v>1443</v>
      </c>
      <c r="J1047" s="397">
        <v>40800</v>
      </c>
      <c r="K1047" s="293"/>
      <c r="L1047" s="293">
        <f t="shared" si="90"/>
        <v>42243</v>
      </c>
      <c r="M1047" s="293" t="s">
        <v>40</v>
      </c>
      <c r="N1047" s="293" t="s">
        <v>2274</v>
      </c>
      <c r="O1047" s="293"/>
    </row>
    <row r="1048" spans="1:15" ht="15" x14ac:dyDescent="0.25">
      <c r="A1048" s="293">
        <v>91</v>
      </c>
      <c r="B1048" s="293" t="s">
        <v>579</v>
      </c>
      <c r="C1048" s="435">
        <v>21</v>
      </c>
      <c r="D1048" s="293" t="s">
        <v>2266</v>
      </c>
      <c r="E1048" s="435">
        <v>1</v>
      </c>
      <c r="F1048" s="529">
        <v>1458</v>
      </c>
      <c r="G1048" s="293"/>
      <c r="H1048" s="435">
        <v>8744</v>
      </c>
      <c r="I1048" s="293">
        <f t="shared" si="91"/>
        <v>1458</v>
      </c>
      <c r="J1048" s="293">
        <v>53550</v>
      </c>
      <c r="K1048" s="293"/>
      <c r="L1048" s="293">
        <f t="shared" si="90"/>
        <v>55008</v>
      </c>
      <c r="M1048" s="293" t="s">
        <v>40</v>
      </c>
      <c r="N1048" s="293" t="s">
        <v>2275</v>
      </c>
      <c r="O1048" s="293"/>
    </row>
    <row r="1049" spans="1:15" ht="15" x14ac:dyDescent="0.25">
      <c r="A1049" s="293">
        <v>92</v>
      </c>
      <c r="B1049" s="293" t="s">
        <v>592</v>
      </c>
      <c r="C1049" s="435">
        <v>20</v>
      </c>
      <c r="D1049" s="293" t="s">
        <v>2276</v>
      </c>
      <c r="E1049" s="435">
        <v>1</v>
      </c>
      <c r="F1049" s="529">
        <v>1447</v>
      </c>
      <c r="G1049" s="293">
        <v>8609</v>
      </c>
      <c r="H1049" s="435">
        <v>8745</v>
      </c>
      <c r="I1049" s="293">
        <f t="shared" si="91"/>
        <v>1447</v>
      </c>
      <c r="J1049" s="293">
        <v>29900</v>
      </c>
      <c r="K1049" s="293"/>
      <c r="L1049" s="293">
        <f>K1049+J1049+I1049</f>
        <v>31347</v>
      </c>
      <c r="M1049" s="293" t="s">
        <v>34</v>
      </c>
      <c r="N1049" s="293" t="s">
        <v>2277</v>
      </c>
      <c r="O1049" s="293"/>
    </row>
    <row r="1050" spans="1:15" ht="15" x14ac:dyDescent="0.25">
      <c r="A1050" s="293">
        <v>93</v>
      </c>
      <c r="B1050" s="293" t="s">
        <v>579</v>
      </c>
      <c r="C1050" s="435">
        <v>21</v>
      </c>
      <c r="D1050" s="293" t="s">
        <v>2266</v>
      </c>
      <c r="E1050" s="435">
        <v>1</v>
      </c>
      <c r="F1050" s="529">
        <v>1700</v>
      </c>
      <c r="G1050" s="293"/>
      <c r="H1050" s="435">
        <v>8746</v>
      </c>
      <c r="I1050" s="293">
        <f t="shared" si="91"/>
        <v>1700</v>
      </c>
      <c r="J1050" s="293">
        <v>53550</v>
      </c>
      <c r="K1050" s="293"/>
      <c r="L1050" s="293">
        <f>K1050+J1050+I1050</f>
        <v>55250</v>
      </c>
      <c r="M1050" s="293" t="s">
        <v>40</v>
      </c>
      <c r="N1050" s="293" t="s">
        <v>2279</v>
      </c>
      <c r="O1050" s="293"/>
    </row>
    <row r="1051" spans="1:15" ht="15" x14ac:dyDescent="0.25">
      <c r="A1051" s="293">
        <v>94</v>
      </c>
      <c r="B1051" s="293" t="s">
        <v>581</v>
      </c>
      <c r="C1051" s="435">
        <v>20</v>
      </c>
      <c r="D1051" s="293" t="s">
        <v>2278</v>
      </c>
      <c r="E1051" s="417">
        <v>1.5</v>
      </c>
      <c r="F1051" s="529">
        <v>1557</v>
      </c>
      <c r="G1051" s="293">
        <v>8610</v>
      </c>
      <c r="H1051" s="435">
        <v>8747</v>
      </c>
      <c r="I1051" s="293">
        <f t="shared" si="91"/>
        <v>2335.5</v>
      </c>
      <c r="J1051" s="293">
        <v>94000</v>
      </c>
      <c r="K1051" s="293"/>
      <c r="L1051" s="293">
        <f>K1051+J1051+I1051</f>
        <v>96335.5</v>
      </c>
      <c r="M1051" s="293" t="s">
        <v>933</v>
      </c>
      <c r="N1051" s="293" t="s">
        <v>2280</v>
      </c>
      <c r="O1051" s="293"/>
    </row>
    <row r="1052" spans="1:15" ht="15" x14ac:dyDescent="0.25">
      <c r="A1052" s="293">
        <v>95</v>
      </c>
      <c r="B1052" s="293" t="s">
        <v>813</v>
      </c>
      <c r="C1052" s="435">
        <v>20</v>
      </c>
      <c r="D1052" s="293" t="s">
        <v>2278</v>
      </c>
      <c r="E1052" s="435">
        <v>1</v>
      </c>
      <c r="F1052" s="529">
        <v>1390</v>
      </c>
      <c r="G1052" s="293">
        <v>8611</v>
      </c>
      <c r="H1052" s="435">
        <v>8748</v>
      </c>
      <c r="I1052" s="293">
        <f t="shared" si="91"/>
        <v>1390</v>
      </c>
      <c r="J1052" s="293">
        <v>26800</v>
      </c>
      <c r="K1052" s="293"/>
      <c r="L1052" s="293">
        <f>K1052+J1052+I1052</f>
        <v>28190</v>
      </c>
      <c r="M1052" s="390" t="s">
        <v>2023</v>
      </c>
      <c r="N1052" s="293" t="s">
        <v>2281</v>
      </c>
      <c r="O1052" s="293"/>
    </row>
    <row r="1053" spans="1:15" ht="15" x14ac:dyDescent="0.25">
      <c r="A1053" s="293">
        <v>96</v>
      </c>
      <c r="B1053" s="293" t="s">
        <v>593</v>
      </c>
      <c r="C1053" s="435">
        <f>9000/1000</f>
        <v>9</v>
      </c>
      <c r="D1053" s="293" t="s">
        <v>2278</v>
      </c>
      <c r="E1053" s="435">
        <v>2</v>
      </c>
      <c r="F1053" s="529">
        <v>608</v>
      </c>
      <c r="G1053" s="293">
        <v>8612</v>
      </c>
      <c r="H1053" s="435">
        <v>8749</v>
      </c>
      <c r="I1053" s="293">
        <f t="shared" si="91"/>
        <v>1216</v>
      </c>
      <c r="J1053" s="293">
        <v>7974</v>
      </c>
      <c r="K1053" s="293">
        <v>1400</v>
      </c>
      <c r="L1053" s="293">
        <f>K1053+J1053+I1053</f>
        <v>10590</v>
      </c>
      <c r="M1053" s="390" t="s">
        <v>2023</v>
      </c>
      <c r="N1053" s="293" t="s">
        <v>2282</v>
      </c>
      <c r="O1053" s="293" t="s">
        <v>1208</v>
      </c>
    </row>
    <row r="1054" spans="1:15" ht="15" x14ac:dyDescent="0.25">
      <c r="A1054" s="293"/>
      <c r="B1054" s="293"/>
      <c r="C1054" s="432">
        <f>SUM(C958:C1053)</f>
        <v>1789</v>
      </c>
      <c r="D1054" s="293"/>
      <c r="E1054" s="435"/>
      <c r="F1054" s="529"/>
      <c r="G1054" s="293"/>
      <c r="H1054" s="435"/>
      <c r="I1054" s="293"/>
      <c r="J1054" s="293"/>
      <c r="K1054" s="293" t="s">
        <v>93</v>
      </c>
      <c r="L1054" s="431">
        <f>SUM(L958:L1053)</f>
        <v>4850525.74</v>
      </c>
      <c r="M1054" s="390">
        <v>4728501</v>
      </c>
      <c r="N1054" s="293">
        <f>L1054-M1054</f>
        <v>122024.74000000022</v>
      </c>
      <c r="O1054" s="293"/>
    </row>
    <row r="1055" spans="1:15" ht="15" x14ac:dyDescent="0.25">
      <c r="A1055" s="293"/>
      <c r="B1055" s="293"/>
      <c r="C1055" s="435"/>
      <c r="D1055" s="293"/>
      <c r="E1055" s="435"/>
      <c r="F1055" s="529"/>
      <c r="G1055" s="293"/>
      <c r="H1055" s="435"/>
      <c r="I1055" s="293"/>
      <c r="J1055" s="293"/>
      <c r="K1055" s="525">
        <v>4.4999999999999998E-2</v>
      </c>
      <c r="L1055" s="293">
        <f>L1054*K1055</f>
        <v>218273.65830000001</v>
      </c>
      <c r="M1055" s="390"/>
      <c r="N1055" s="293"/>
      <c r="O1055" s="293"/>
    </row>
    <row r="1056" spans="1:15" ht="15" x14ac:dyDescent="0.25">
      <c r="A1056" s="293"/>
      <c r="B1056" s="293"/>
      <c r="C1056" s="435"/>
      <c r="D1056" s="293"/>
      <c r="E1056" s="435"/>
      <c r="F1056" s="529"/>
      <c r="G1056" s="293"/>
      <c r="H1056" s="435"/>
      <c r="I1056" s="293"/>
      <c r="J1056" s="431" t="s">
        <v>2288</v>
      </c>
      <c r="K1056" s="431"/>
      <c r="L1056" s="431">
        <f>SUM(L1054:L1055)</f>
        <v>5068799.3983000005</v>
      </c>
      <c r="M1056" s="390"/>
      <c r="N1056" s="293"/>
      <c r="O1056" s="293"/>
    </row>
    <row r="1057" spans="1:15" ht="15" x14ac:dyDescent="0.25">
      <c r="A1057" s="293"/>
      <c r="B1057" s="511">
        <v>42795</v>
      </c>
      <c r="C1057" s="435"/>
      <c r="D1057" s="293"/>
      <c r="E1057" s="435"/>
      <c r="F1057" s="529"/>
      <c r="G1057" s="293"/>
      <c r="H1057" s="435"/>
      <c r="I1057" s="293"/>
      <c r="J1057" s="293"/>
      <c r="K1057" s="293"/>
      <c r="L1057" s="293"/>
      <c r="M1057" s="390"/>
      <c r="N1057" s="293"/>
      <c r="O1057" s="293"/>
    </row>
    <row r="1058" spans="1:15" ht="60" x14ac:dyDescent="0.25">
      <c r="A1058" s="530" t="s">
        <v>798</v>
      </c>
      <c r="B1058" s="530" t="s">
        <v>0</v>
      </c>
      <c r="C1058" s="530" t="s">
        <v>1020</v>
      </c>
      <c r="D1058" s="530" t="s">
        <v>341</v>
      </c>
      <c r="E1058" s="530" t="s">
        <v>345</v>
      </c>
      <c r="F1058" s="530" t="s">
        <v>342</v>
      </c>
      <c r="G1058" s="530" t="s">
        <v>348</v>
      </c>
      <c r="H1058" s="531" t="s">
        <v>343</v>
      </c>
      <c r="I1058" s="530" t="s">
        <v>272</v>
      </c>
      <c r="J1058" s="530" t="s">
        <v>2283</v>
      </c>
      <c r="K1058" s="530" t="s">
        <v>1202</v>
      </c>
      <c r="L1058" s="530" t="s">
        <v>599</v>
      </c>
      <c r="M1058" s="530" t="s">
        <v>941</v>
      </c>
      <c r="N1058" s="530" t="s">
        <v>2180</v>
      </c>
      <c r="O1058" s="530" t="s">
        <v>1205</v>
      </c>
    </row>
    <row r="1059" spans="1:15" ht="15" x14ac:dyDescent="0.25">
      <c r="A1059" s="293">
        <v>1</v>
      </c>
      <c r="B1059" s="293" t="s">
        <v>1248</v>
      </c>
      <c r="C1059" s="435">
        <v>20</v>
      </c>
      <c r="D1059" s="293" t="s">
        <v>2236</v>
      </c>
      <c r="E1059" s="435">
        <v>4</v>
      </c>
      <c r="F1059" s="435">
        <v>1640</v>
      </c>
      <c r="G1059" s="435">
        <v>8571</v>
      </c>
      <c r="H1059" s="435">
        <v>8750</v>
      </c>
      <c r="I1059" s="293">
        <f>E1059*F1059</f>
        <v>6560</v>
      </c>
      <c r="J1059" s="294">
        <v>68600</v>
      </c>
      <c r="K1059" s="293"/>
      <c r="L1059" s="293">
        <f t="shared" ref="L1059" si="92">I1059+J1059+K1059</f>
        <v>75160</v>
      </c>
      <c r="M1059" s="390" t="s">
        <v>40</v>
      </c>
      <c r="N1059" s="293" t="s">
        <v>2235</v>
      </c>
      <c r="O1059" s="293"/>
    </row>
    <row r="1060" spans="1:15" ht="15" x14ac:dyDescent="0.25">
      <c r="A1060" s="293">
        <v>2</v>
      </c>
      <c r="B1060" s="293" t="s">
        <v>579</v>
      </c>
      <c r="C1060" s="435">
        <v>20</v>
      </c>
      <c r="D1060" s="293" t="s">
        <v>2238</v>
      </c>
      <c r="E1060" s="435">
        <v>1</v>
      </c>
      <c r="F1060" s="435">
        <v>1440</v>
      </c>
      <c r="G1060" s="435">
        <v>8572</v>
      </c>
      <c r="H1060" s="435">
        <v>8752</v>
      </c>
      <c r="I1060" s="293">
        <f t="shared" ref="I1060:I1123" si="93">E1060*F1060</f>
        <v>1440</v>
      </c>
      <c r="J1060" s="293">
        <v>51000</v>
      </c>
      <c r="K1060" s="293"/>
      <c r="L1060" s="293">
        <f>K1060+J1060+I1060</f>
        <v>52440</v>
      </c>
      <c r="M1060" s="390" t="s">
        <v>34</v>
      </c>
      <c r="N1060" s="293" t="s">
        <v>2237</v>
      </c>
      <c r="O1060" s="293"/>
    </row>
    <row r="1061" spans="1:15" ht="15" x14ac:dyDescent="0.25">
      <c r="A1061" s="293">
        <v>3</v>
      </c>
      <c r="B1061" s="293" t="s">
        <v>580</v>
      </c>
      <c r="C1061" s="435">
        <v>20</v>
      </c>
      <c r="D1061" s="293" t="s">
        <v>2238</v>
      </c>
      <c r="E1061" s="435">
        <v>1</v>
      </c>
      <c r="F1061" s="435">
        <v>1524</v>
      </c>
      <c r="G1061" s="435">
        <v>8573</v>
      </c>
      <c r="H1061" s="435">
        <v>8753</v>
      </c>
      <c r="I1061" s="293">
        <f t="shared" si="93"/>
        <v>1524</v>
      </c>
      <c r="J1061" s="397">
        <v>40800</v>
      </c>
      <c r="K1061" s="293"/>
      <c r="L1061" s="293">
        <f t="shared" ref="L1061" si="94">K1061+J1061+I1061</f>
        <v>42324</v>
      </c>
      <c r="M1061" s="390" t="s">
        <v>40</v>
      </c>
      <c r="N1061" s="293" t="s">
        <v>2239</v>
      </c>
      <c r="O1061" s="293"/>
    </row>
    <row r="1062" spans="1:15" ht="15" x14ac:dyDescent="0.25">
      <c r="A1062" s="293">
        <v>4</v>
      </c>
      <c r="B1062" s="293" t="s">
        <v>581</v>
      </c>
      <c r="C1062" s="435">
        <v>20</v>
      </c>
      <c r="D1062" s="293" t="s">
        <v>2238</v>
      </c>
      <c r="E1062" s="435">
        <v>1.5</v>
      </c>
      <c r="F1062" s="435">
        <v>1496</v>
      </c>
      <c r="G1062" s="435">
        <v>8574</v>
      </c>
      <c r="H1062" s="435">
        <v>8754</v>
      </c>
      <c r="I1062" s="293">
        <f t="shared" si="93"/>
        <v>2244</v>
      </c>
      <c r="J1062" s="293">
        <v>92000</v>
      </c>
      <c r="K1062" s="293"/>
      <c r="L1062" s="293">
        <f>K1062+J1062+I1062</f>
        <v>94244</v>
      </c>
      <c r="M1062" s="390" t="s">
        <v>591</v>
      </c>
      <c r="N1062" s="293" t="s">
        <v>2240</v>
      </c>
      <c r="O1062" s="293"/>
    </row>
    <row r="1063" spans="1:15" ht="15" x14ac:dyDescent="0.25">
      <c r="A1063" s="293">
        <v>5</v>
      </c>
      <c r="B1063" s="293" t="s">
        <v>588</v>
      </c>
      <c r="C1063" s="435">
        <v>20</v>
      </c>
      <c r="D1063" s="293" t="s">
        <v>2238</v>
      </c>
      <c r="E1063" s="435">
        <v>3</v>
      </c>
      <c r="F1063" s="435">
        <v>1546</v>
      </c>
      <c r="G1063" s="435">
        <v>8575</v>
      </c>
      <c r="H1063" s="435">
        <v>8755</v>
      </c>
      <c r="I1063" s="293">
        <f t="shared" si="93"/>
        <v>4638</v>
      </c>
      <c r="J1063" s="293">
        <v>51000</v>
      </c>
      <c r="K1063" s="293"/>
      <c r="L1063" s="293">
        <f t="shared" ref="L1063:L1065" si="95">K1063+J1063+I1063</f>
        <v>55638</v>
      </c>
      <c r="M1063" s="390" t="s">
        <v>2023</v>
      </c>
      <c r="N1063" s="293" t="s">
        <v>2241</v>
      </c>
      <c r="O1063" s="293"/>
    </row>
    <row r="1064" spans="1:15" ht="15" x14ac:dyDescent="0.25">
      <c r="A1064" s="293">
        <v>6</v>
      </c>
      <c r="B1064" s="293" t="s">
        <v>585</v>
      </c>
      <c r="C1064" s="435">
        <v>20</v>
      </c>
      <c r="D1064" s="293" t="s">
        <v>2238</v>
      </c>
      <c r="E1064" s="435">
        <v>3</v>
      </c>
      <c r="F1064" s="435">
        <v>1672</v>
      </c>
      <c r="G1064" s="435">
        <v>8576</v>
      </c>
      <c r="H1064" s="435">
        <v>8756</v>
      </c>
      <c r="I1064" s="293">
        <f t="shared" si="93"/>
        <v>5016</v>
      </c>
      <c r="J1064" s="528">
        <v>61100</v>
      </c>
      <c r="K1064" s="293">
        <v>3000</v>
      </c>
      <c r="L1064" s="293">
        <f t="shared" si="95"/>
        <v>69116</v>
      </c>
      <c r="M1064" s="390" t="s">
        <v>34</v>
      </c>
      <c r="N1064" s="293" t="s">
        <v>2242</v>
      </c>
      <c r="O1064" s="293"/>
    </row>
    <row r="1065" spans="1:15" ht="15" x14ac:dyDescent="0.25">
      <c r="A1065" s="293">
        <v>7</v>
      </c>
      <c r="B1065" s="293" t="s">
        <v>582</v>
      </c>
      <c r="C1065" s="435">
        <v>20</v>
      </c>
      <c r="D1065" s="293" t="s">
        <v>2238</v>
      </c>
      <c r="E1065" s="435">
        <v>0</v>
      </c>
      <c r="F1065" s="435">
        <v>1525</v>
      </c>
      <c r="G1065" s="435">
        <v>8577</v>
      </c>
      <c r="H1065" s="435">
        <v>8757</v>
      </c>
      <c r="I1065" s="293">
        <f t="shared" si="93"/>
        <v>0</v>
      </c>
      <c r="J1065" s="293">
        <v>39700</v>
      </c>
      <c r="K1065" s="293"/>
      <c r="L1065" s="293">
        <f t="shared" si="95"/>
        <v>39700</v>
      </c>
      <c r="M1065" s="390" t="s">
        <v>2080</v>
      </c>
      <c r="N1065" s="293" t="s">
        <v>2243</v>
      </c>
      <c r="O1065" s="293"/>
    </row>
    <row r="1066" spans="1:15" ht="15" x14ac:dyDescent="0.25">
      <c r="A1066" s="293">
        <v>8</v>
      </c>
      <c r="B1066" s="293" t="s">
        <v>583</v>
      </c>
      <c r="C1066" s="435">
        <v>20</v>
      </c>
      <c r="D1066" s="293" t="s">
        <v>2245</v>
      </c>
      <c r="E1066" s="435">
        <v>7.96</v>
      </c>
      <c r="F1066" s="435">
        <v>1392</v>
      </c>
      <c r="G1066" s="435">
        <v>8578</v>
      </c>
      <c r="H1066" s="435">
        <v>8779</v>
      </c>
      <c r="I1066" s="293">
        <f t="shared" si="93"/>
        <v>11080.32</v>
      </c>
      <c r="J1066" s="397">
        <v>106400</v>
      </c>
      <c r="K1066" s="293"/>
      <c r="L1066" s="293">
        <f t="shared" ref="L1066:L1068" si="96">I1066+J1066+K1066</f>
        <v>117480.32000000001</v>
      </c>
      <c r="M1066" s="390" t="s">
        <v>2060</v>
      </c>
      <c r="N1066" s="293" t="s">
        <v>2244</v>
      </c>
      <c r="O1066" s="293"/>
    </row>
    <row r="1067" spans="1:15" ht="15" x14ac:dyDescent="0.25">
      <c r="A1067" s="293">
        <v>9</v>
      </c>
      <c r="B1067" s="293" t="s">
        <v>833</v>
      </c>
      <c r="C1067" s="435">
        <v>20</v>
      </c>
      <c r="D1067" s="293" t="s">
        <v>2245</v>
      </c>
      <c r="E1067" s="435">
        <v>1.7</v>
      </c>
      <c r="F1067" s="435">
        <v>1517</v>
      </c>
      <c r="G1067" s="435">
        <v>8579</v>
      </c>
      <c r="H1067" s="435">
        <v>8780</v>
      </c>
      <c r="I1067" s="293">
        <f t="shared" si="93"/>
        <v>2578.9</v>
      </c>
      <c r="J1067" s="397">
        <v>50400</v>
      </c>
      <c r="K1067" s="293"/>
      <c r="L1067" s="293">
        <f t="shared" si="96"/>
        <v>52978.9</v>
      </c>
      <c r="M1067" s="390" t="s">
        <v>40</v>
      </c>
      <c r="N1067" s="293" t="s">
        <v>2246</v>
      </c>
      <c r="O1067" s="293"/>
    </row>
    <row r="1068" spans="1:15" ht="15" x14ac:dyDescent="0.25">
      <c r="A1068" s="293">
        <v>10</v>
      </c>
      <c r="B1068" s="293" t="s">
        <v>813</v>
      </c>
      <c r="C1068" s="435">
        <v>20</v>
      </c>
      <c r="D1068" s="293" t="s">
        <v>2245</v>
      </c>
      <c r="E1068" s="435">
        <v>1</v>
      </c>
      <c r="F1068" s="435">
        <v>1363</v>
      </c>
      <c r="G1068" s="435">
        <v>8640</v>
      </c>
      <c r="H1068" s="435">
        <v>8781</v>
      </c>
      <c r="I1068" s="293">
        <f t="shared" si="93"/>
        <v>1363</v>
      </c>
      <c r="J1068" s="293">
        <v>26800</v>
      </c>
      <c r="K1068" s="293"/>
      <c r="L1068" s="293">
        <f t="shared" si="96"/>
        <v>28163</v>
      </c>
      <c r="M1068" s="390" t="s">
        <v>2060</v>
      </c>
      <c r="N1068" s="293" t="s">
        <v>2247</v>
      </c>
      <c r="O1068" s="293"/>
    </row>
    <row r="1069" spans="1:15" ht="15" x14ac:dyDescent="0.25">
      <c r="A1069" s="293">
        <v>11</v>
      </c>
      <c r="B1069" s="293" t="s">
        <v>593</v>
      </c>
      <c r="C1069" s="435">
        <v>9</v>
      </c>
      <c r="D1069" s="293" t="s">
        <v>2245</v>
      </c>
      <c r="E1069" s="435">
        <v>2</v>
      </c>
      <c r="F1069" s="435">
        <v>471</v>
      </c>
      <c r="G1069" s="435">
        <v>8641</v>
      </c>
      <c r="H1069" s="435">
        <v>8782</v>
      </c>
      <c r="I1069" s="293">
        <f t="shared" si="93"/>
        <v>942</v>
      </c>
      <c r="J1069" s="293">
        <v>7974</v>
      </c>
      <c r="K1069" s="293">
        <v>1400</v>
      </c>
      <c r="L1069" s="293">
        <f>K1069+J1069+I1069</f>
        <v>10316</v>
      </c>
      <c r="M1069" s="390" t="s">
        <v>2023</v>
      </c>
      <c r="N1069" s="293" t="s">
        <v>2248</v>
      </c>
      <c r="O1069" s="293" t="s">
        <v>1208</v>
      </c>
    </row>
    <row r="1070" spans="1:15" ht="15" x14ac:dyDescent="0.25">
      <c r="A1070" s="293">
        <v>12</v>
      </c>
      <c r="B1070" s="293" t="s">
        <v>821</v>
      </c>
      <c r="C1070" s="435">
        <v>20</v>
      </c>
      <c r="D1070" s="293" t="s">
        <v>2245</v>
      </c>
      <c r="E1070" s="435">
        <v>2</v>
      </c>
      <c r="F1070" s="435">
        <v>1531</v>
      </c>
      <c r="G1070" s="435">
        <v>8642</v>
      </c>
      <c r="H1070" s="435">
        <v>8783</v>
      </c>
      <c r="I1070" s="293">
        <f t="shared" si="93"/>
        <v>3062</v>
      </c>
      <c r="J1070" s="293">
        <v>39000</v>
      </c>
      <c r="K1070" s="293"/>
      <c r="L1070" s="293">
        <f>K1070+J1070+I1070</f>
        <v>42062</v>
      </c>
      <c r="M1070" s="390" t="s">
        <v>2023</v>
      </c>
      <c r="N1070" s="293" t="s">
        <v>2249</v>
      </c>
      <c r="O1070" s="293"/>
    </row>
    <row r="1071" spans="1:15" ht="15" x14ac:dyDescent="0.25">
      <c r="A1071" s="293">
        <v>13</v>
      </c>
      <c r="B1071" s="293" t="s">
        <v>582</v>
      </c>
      <c r="C1071" s="435">
        <v>20</v>
      </c>
      <c r="D1071" s="293" t="s">
        <v>2245</v>
      </c>
      <c r="E1071" s="435">
        <v>0</v>
      </c>
      <c r="F1071" s="435">
        <v>1601</v>
      </c>
      <c r="G1071" s="435">
        <v>8643</v>
      </c>
      <c r="H1071" s="435">
        <v>8784</v>
      </c>
      <c r="I1071" s="293">
        <f t="shared" si="93"/>
        <v>0</v>
      </c>
      <c r="J1071" s="293">
        <v>41700</v>
      </c>
      <c r="K1071" s="293"/>
      <c r="L1071" s="293">
        <f>K1071+J1071+I1071</f>
        <v>41700</v>
      </c>
      <c r="M1071" s="390" t="s">
        <v>40</v>
      </c>
      <c r="N1071" s="293" t="s">
        <v>2250</v>
      </c>
      <c r="O1071" s="293"/>
    </row>
    <row r="1072" spans="1:15" ht="15" x14ac:dyDescent="0.25">
      <c r="A1072" s="293">
        <v>14</v>
      </c>
      <c r="B1072" s="293" t="s">
        <v>822</v>
      </c>
      <c r="C1072" s="435">
        <v>15</v>
      </c>
      <c r="D1072" s="293" t="s">
        <v>2245</v>
      </c>
      <c r="E1072" s="435">
        <v>1.75</v>
      </c>
      <c r="F1072" s="435">
        <v>1194</v>
      </c>
      <c r="G1072" s="435">
        <v>8644</v>
      </c>
      <c r="H1072" s="435">
        <v>8785</v>
      </c>
      <c r="I1072" s="293">
        <f t="shared" si="93"/>
        <v>2089.5</v>
      </c>
      <c r="J1072" s="293">
        <v>25200</v>
      </c>
      <c r="K1072" s="293"/>
      <c r="L1072" s="293">
        <f t="shared" ref="L1072" si="97">K1072+J1072+I1072</f>
        <v>27289.5</v>
      </c>
      <c r="M1072" s="390" t="s">
        <v>2080</v>
      </c>
      <c r="N1072" s="293" t="s">
        <v>2251</v>
      </c>
      <c r="O1072" s="293"/>
    </row>
    <row r="1073" spans="1:15" ht="15" x14ac:dyDescent="0.25">
      <c r="A1073" s="293">
        <v>15</v>
      </c>
      <c r="B1073" s="293" t="s">
        <v>579</v>
      </c>
      <c r="C1073" s="435">
        <v>20</v>
      </c>
      <c r="D1073" s="293" t="s">
        <v>2245</v>
      </c>
      <c r="E1073" s="435">
        <v>1</v>
      </c>
      <c r="F1073" s="435">
        <v>1267</v>
      </c>
      <c r="G1073" s="435">
        <v>8645</v>
      </c>
      <c r="H1073" s="435">
        <v>8786</v>
      </c>
      <c r="I1073" s="293">
        <f t="shared" si="93"/>
        <v>1267</v>
      </c>
      <c r="J1073" s="293">
        <v>51000</v>
      </c>
      <c r="K1073" s="293"/>
      <c r="L1073" s="293">
        <f>K1073+J1073+I1073</f>
        <v>52267</v>
      </c>
      <c r="M1073" s="390" t="s">
        <v>40</v>
      </c>
      <c r="N1073" s="293" t="s">
        <v>2252</v>
      </c>
      <c r="O1073" s="293"/>
    </row>
    <row r="1074" spans="1:15" ht="15" x14ac:dyDescent="0.25">
      <c r="A1074" s="293">
        <v>16</v>
      </c>
      <c r="B1074" s="293" t="s">
        <v>581</v>
      </c>
      <c r="C1074" s="435">
        <v>20</v>
      </c>
      <c r="D1074" s="293" t="s">
        <v>2285</v>
      </c>
      <c r="E1074" s="435">
        <v>1.5</v>
      </c>
      <c r="F1074" s="435">
        <v>1526</v>
      </c>
      <c r="G1074" s="435">
        <v>8646</v>
      </c>
      <c r="H1074" s="435">
        <v>8787</v>
      </c>
      <c r="I1074" s="293">
        <f t="shared" si="93"/>
        <v>2289</v>
      </c>
      <c r="J1074" s="293">
        <v>92000</v>
      </c>
      <c r="K1074" s="293"/>
      <c r="L1074" s="293">
        <f>K1074+J1074+I1074</f>
        <v>94289</v>
      </c>
      <c r="M1074" s="293" t="s">
        <v>602</v>
      </c>
      <c r="N1074" s="293" t="s">
        <v>2284</v>
      </c>
      <c r="O1074" s="293"/>
    </row>
    <row r="1075" spans="1:15" ht="15" x14ac:dyDescent="0.25">
      <c r="A1075" s="293">
        <v>17</v>
      </c>
      <c r="B1075" s="293" t="s">
        <v>592</v>
      </c>
      <c r="C1075" s="435">
        <v>20</v>
      </c>
      <c r="D1075" s="293" t="s">
        <v>2287</v>
      </c>
      <c r="E1075" s="435">
        <v>1</v>
      </c>
      <c r="F1075" s="435">
        <v>1603</v>
      </c>
      <c r="G1075" s="435">
        <v>8647</v>
      </c>
      <c r="H1075" s="435">
        <v>8788</v>
      </c>
      <c r="I1075" s="293">
        <f t="shared" si="93"/>
        <v>1603</v>
      </c>
      <c r="J1075" s="293">
        <v>29900</v>
      </c>
      <c r="K1075" s="293"/>
      <c r="L1075" s="293">
        <f>K1075+J1075+I1075</f>
        <v>31503</v>
      </c>
      <c r="M1075" s="293" t="s">
        <v>34</v>
      </c>
      <c r="N1075" s="293" t="s">
        <v>2286</v>
      </c>
      <c r="O1075" s="293"/>
    </row>
    <row r="1076" spans="1:15" ht="15" x14ac:dyDescent="0.25">
      <c r="A1076" s="293">
        <v>18</v>
      </c>
      <c r="B1076" s="293" t="s">
        <v>836</v>
      </c>
      <c r="C1076" s="435">
        <v>9</v>
      </c>
      <c r="D1076" s="293" t="s">
        <v>2290</v>
      </c>
      <c r="E1076" s="435">
        <v>1.5</v>
      </c>
      <c r="F1076" s="435">
        <v>635</v>
      </c>
      <c r="G1076" s="435">
        <v>8650</v>
      </c>
      <c r="H1076" s="435">
        <v>8789</v>
      </c>
      <c r="I1076" s="293">
        <f t="shared" si="93"/>
        <v>952.5</v>
      </c>
      <c r="J1076" s="293">
        <v>8532</v>
      </c>
      <c r="K1076" s="293"/>
      <c r="L1076" s="293">
        <f t="shared" ref="L1076:L1139" si="98">K1076+J1076+I1076</f>
        <v>9484.5</v>
      </c>
      <c r="M1076" s="390" t="s">
        <v>2023</v>
      </c>
      <c r="N1076" s="293" t="s">
        <v>2289</v>
      </c>
      <c r="O1076" s="293" t="s">
        <v>1208</v>
      </c>
    </row>
    <row r="1077" spans="1:15" ht="15" x14ac:dyDescent="0.25">
      <c r="A1077" s="293">
        <v>19</v>
      </c>
      <c r="B1077" s="293" t="s">
        <v>849</v>
      </c>
      <c r="C1077" s="435">
        <v>15</v>
      </c>
      <c r="D1077" s="293" t="s">
        <v>2290</v>
      </c>
      <c r="E1077" s="435">
        <v>1</v>
      </c>
      <c r="F1077" s="435">
        <v>1155</v>
      </c>
      <c r="G1077" s="435">
        <v>8651</v>
      </c>
      <c r="H1077" s="435">
        <v>8790</v>
      </c>
      <c r="I1077" s="293">
        <f t="shared" si="93"/>
        <v>1155</v>
      </c>
      <c r="J1077" s="527">
        <v>60000</v>
      </c>
      <c r="K1077" s="293"/>
      <c r="L1077" s="293">
        <f t="shared" si="98"/>
        <v>61155</v>
      </c>
      <c r="M1077" s="435" t="s">
        <v>40</v>
      </c>
      <c r="N1077" s="293" t="s">
        <v>2291</v>
      </c>
      <c r="O1077" s="293"/>
    </row>
    <row r="1078" spans="1:15" ht="15" x14ac:dyDescent="0.25">
      <c r="A1078" s="293">
        <v>20</v>
      </c>
      <c r="B1078" s="293" t="s">
        <v>589</v>
      </c>
      <c r="C1078" s="435">
        <v>9</v>
      </c>
      <c r="D1078" s="293" t="s">
        <v>2290</v>
      </c>
      <c r="E1078" s="435">
        <v>0</v>
      </c>
      <c r="F1078" s="435">
        <v>555</v>
      </c>
      <c r="G1078" s="435">
        <v>8652</v>
      </c>
      <c r="H1078" s="435">
        <v>8791</v>
      </c>
      <c r="I1078" s="293">
        <f t="shared" si="93"/>
        <v>0</v>
      </c>
      <c r="J1078" s="293">
        <v>7641</v>
      </c>
      <c r="K1078" s="293"/>
      <c r="L1078" s="293">
        <f t="shared" si="98"/>
        <v>7641</v>
      </c>
      <c r="M1078" s="390" t="s">
        <v>2023</v>
      </c>
      <c r="N1078" s="293" t="s">
        <v>2292</v>
      </c>
      <c r="O1078" s="293" t="s">
        <v>1219</v>
      </c>
    </row>
    <row r="1079" spans="1:15" ht="15" x14ac:dyDescent="0.25">
      <c r="A1079" s="293">
        <v>21</v>
      </c>
      <c r="B1079" s="293" t="s">
        <v>581</v>
      </c>
      <c r="C1079" s="435">
        <v>20</v>
      </c>
      <c r="D1079" s="293" t="s">
        <v>2290</v>
      </c>
      <c r="E1079" s="435">
        <v>1.5</v>
      </c>
      <c r="F1079" s="435">
        <v>1620</v>
      </c>
      <c r="G1079" s="435">
        <v>8653</v>
      </c>
      <c r="H1079" s="435">
        <v>8792</v>
      </c>
      <c r="I1079" s="293">
        <f t="shared" si="93"/>
        <v>2430</v>
      </c>
      <c r="J1079" s="293">
        <v>92000</v>
      </c>
      <c r="K1079" s="293"/>
      <c r="L1079" s="293">
        <f t="shared" si="98"/>
        <v>94430</v>
      </c>
      <c r="M1079" s="293" t="s">
        <v>933</v>
      </c>
      <c r="N1079" s="293" t="s">
        <v>2293</v>
      </c>
      <c r="O1079" s="293"/>
    </row>
    <row r="1080" spans="1:15" ht="15" x14ac:dyDescent="0.25">
      <c r="A1080" s="293">
        <v>22</v>
      </c>
      <c r="B1080" s="293" t="s">
        <v>588</v>
      </c>
      <c r="C1080" s="435">
        <v>20</v>
      </c>
      <c r="D1080" s="293" t="s">
        <v>2290</v>
      </c>
      <c r="E1080" s="435">
        <v>3</v>
      </c>
      <c r="F1080" s="435">
        <v>1510</v>
      </c>
      <c r="G1080" s="435">
        <v>8654</v>
      </c>
      <c r="H1080" s="435">
        <v>8793</v>
      </c>
      <c r="I1080" s="293">
        <f t="shared" si="93"/>
        <v>4530</v>
      </c>
      <c r="J1080" s="293">
        <v>51000</v>
      </c>
      <c r="K1080" s="293"/>
      <c r="L1080" s="293">
        <f t="shared" si="98"/>
        <v>55530</v>
      </c>
      <c r="M1080" s="390" t="s">
        <v>2023</v>
      </c>
      <c r="N1080" s="293" t="s">
        <v>2294</v>
      </c>
      <c r="O1080" s="293"/>
    </row>
    <row r="1081" spans="1:15" ht="15" x14ac:dyDescent="0.25">
      <c r="A1081" s="293">
        <v>23</v>
      </c>
      <c r="B1081" s="293" t="s">
        <v>590</v>
      </c>
      <c r="C1081" s="435">
        <v>20</v>
      </c>
      <c r="D1081" s="293" t="s">
        <v>2290</v>
      </c>
      <c r="E1081" s="435">
        <v>4</v>
      </c>
      <c r="F1081" s="435">
        <v>1703</v>
      </c>
      <c r="G1081" s="435">
        <v>8655</v>
      </c>
      <c r="H1081" s="435">
        <v>8794</v>
      </c>
      <c r="I1081" s="293">
        <f t="shared" si="93"/>
        <v>6812</v>
      </c>
      <c r="J1081" s="293">
        <v>71000</v>
      </c>
      <c r="K1081" s="293"/>
      <c r="L1081" s="293">
        <f t="shared" si="98"/>
        <v>77812</v>
      </c>
      <c r="M1081" s="293" t="s">
        <v>34</v>
      </c>
      <c r="N1081" s="293" t="s">
        <v>2295</v>
      </c>
      <c r="O1081" s="293"/>
    </row>
    <row r="1082" spans="1:15" ht="15" x14ac:dyDescent="0.25">
      <c r="A1082" s="293">
        <v>24</v>
      </c>
      <c r="B1082" s="293" t="s">
        <v>582</v>
      </c>
      <c r="C1082" s="435">
        <v>20</v>
      </c>
      <c r="D1082" s="293" t="s">
        <v>2290</v>
      </c>
      <c r="E1082" s="435">
        <v>0</v>
      </c>
      <c r="F1082" s="435">
        <v>1631</v>
      </c>
      <c r="G1082" s="435">
        <v>8656</v>
      </c>
      <c r="H1082" s="435">
        <v>8795</v>
      </c>
      <c r="I1082" s="293">
        <f t="shared" si="93"/>
        <v>0</v>
      </c>
      <c r="J1082" s="293">
        <v>39700</v>
      </c>
      <c r="K1082" s="293"/>
      <c r="L1082" s="293">
        <f t="shared" si="98"/>
        <v>39700</v>
      </c>
      <c r="M1082" s="390" t="s">
        <v>2080</v>
      </c>
      <c r="N1082" s="293" t="s">
        <v>2296</v>
      </c>
      <c r="O1082" s="293"/>
    </row>
    <row r="1083" spans="1:15" ht="15" x14ac:dyDescent="0.25">
      <c r="A1083" s="293">
        <v>25</v>
      </c>
      <c r="B1083" s="293" t="s">
        <v>584</v>
      </c>
      <c r="C1083" s="435">
        <v>15</v>
      </c>
      <c r="D1083" s="293" t="s">
        <v>2299</v>
      </c>
      <c r="E1083" s="435">
        <v>2</v>
      </c>
      <c r="F1083" s="435">
        <v>1047</v>
      </c>
      <c r="G1083" s="435">
        <v>8657</v>
      </c>
      <c r="H1083" s="435">
        <v>8796</v>
      </c>
      <c r="I1083" s="293">
        <f t="shared" si="93"/>
        <v>2094</v>
      </c>
      <c r="J1083" s="293">
        <v>18720</v>
      </c>
      <c r="K1083" s="293"/>
      <c r="L1083" s="293">
        <f t="shared" si="98"/>
        <v>20814</v>
      </c>
      <c r="M1083" s="435" t="s">
        <v>2080</v>
      </c>
      <c r="N1083" s="293" t="s">
        <v>2300</v>
      </c>
      <c r="O1083" s="293"/>
    </row>
    <row r="1084" spans="1:15" ht="15" x14ac:dyDescent="0.25">
      <c r="A1084" s="293">
        <v>26</v>
      </c>
      <c r="B1084" s="293" t="s">
        <v>581</v>
      </c>
      <c r="C1084" s="435">
        <v>20</v>
      </c>
      <c r="D1084" s="293" t="s">
        <v>2299</v>
      </c>
      <c r="E1084" s="435">
        <v>1.5</v>
      </c>
      <c r="F1084" s="435">
        <v>1461</v>
      </c>
      <c r="G1084" s="435">
        <v>8658</v>
      </c>
      <c r="H1084" s="435">
        <v>8797</v>
      </c>
      <c r="I1084" s="293">
        <f t="shared" si="93"/>
        <v>2191.5</v>
      </c>
      <c r="J1084" s="293">
        <v>92000</v>
      </c>
      <c r="K1084" s="293"/>
      <c r="L1084" s="293">
        <f t="shared" si="98"/>
        <v>94191.5</v>
      </c>
      <c r="M1084" s="293" t="s">
        <v>933</v>
      </c>
      <c r="N1084" s="293" t="s">
        <v>2297</v>
      </c>
      <c r="O1084" s="293"/>
    </row>
    <row r="1085" spans="1:15" ht="15" x14ac:dyDescent="0.25">
      <c r="A1085" s="293">
        <v>27</v>
      </c>
      <c r="B1085" s="293" t="s">
        <v>919</v>
      </c>
      <c r="C1085" s="435">
        <v>20</v>
      </c>
      <c r="D1085" s="293" t="s">
        <v>2302</v>
      </c>
      <c r="E1085" s="435">
        <v>3</v>
      </c>
      <c r="F1085" s="435">
        <v>1681</v>
      </c>
      <c r="G1085" s="435">
        <v>8659</v>
      </c>
      <c r="H1085" s="435">
        <v>8801</v>
      </c>
      <c r="I1085" s="293">
        <f t="shared" si="93"/>
        <v>5043</v>
      </c>
      <c r="J1085" s="293">
        <v>61100</v>
      </c>
      <c r="K1085" s="293">
        <v>3000</v>
      </c>
      <c r="L1085" s="293">
        <f t="shared" si="98"/>
        <v>69143</v>
      </c>
      <c r="M1085" s="293" t="s">
        <v>34</v>
      </c>
      <c r="N1085" s="293" t="s">
        <v>2301</v>
      </c>
      <c r="O1085" s="293"/>
    </row>
    <row r="1086" spans="1:15" ht="15" x14ac:dyDescent="0.25">
      <c r="A1086" s="293">
        <v>28</v>
      </c>
      <c r="B1086" s="293" t="s">
        <v>821</v>
      </c>
      <c r="C1086" s="435">
        <v>20</v>
      </c>
      <c r="D1086" s="293" t="s">
        <v>2302</v>
      </c>
      <c r="E1086" s="435">
        <v>2</v>
      </c>
      <c r="F1086" s="435">
        <v>1514</v>
      </c>
      <c r="G1086" s="435">
        <v>8660</v>
      </c>
      <c r="H1086" s="435">
        <v>8799</v>
      </c>
      <c r="I1086" s="293">
        <f t="shared" si="93"/>
        <v>3028</v>
      </c>
      <c r="J1086" s="293">
        <v>39000</v>
      </c>
      <c r="K1086" s="293"/>
      <c r="L1086" s="293">
        <f t="shared" si="98"/>
        <v>42028</v>
      </c>
      <c r="M1086" s="390" t="s">
        <v>2023</v>
      </c>
      <c r="N1086" s="293" t="s">
        <v>2303</v>
      </c>
      <c r="O1086" s="293"/>
    </row>
    <row r="1087" spans="1:15" ht="15" x14ac:dyDescent="0.25">
      <c r="A1087" s="293">
        <v>29</v>
      </c>
      <c r="B1087" s="293" t="s">
        <v>822</v>
      </c>
      <c r="C1087" s="435">
        <v>15</v>
      </c>
      <c r="D1087" s="293" t="s">
        <v>2302</v>
      </c>
      <c r="E1087" s="435">
        <v>1.75</v>
      </c>
      <c r="F1087" s="435">
        <v>1184</v>
      </c>
      <c r="G1087" s="435">
        <v>8661</v>
      </c>
      <c r="H1087" s="435">
        <v>8800</v>
      </c>
      <c r="I1087" s="293">
        <f t="shared" si="93"/>
        <v>2072</v>
      </c>
      <c r="J1087" s="293">
        <v>25200</v>
      </c>
      <c r="K1087" s="293"/>
      <c r="L1087" s="293">
        <f t="shared" si="98"/>
        <v>27272</v>
      </c>
      <c r="M1087" s="435" t="s">
        <v>40</v>
      </c>
      <c r="N1087" s="293" t="s">
        <v>2304</v>
      </c>
      <c r="O1087" s="293"/>
    </row>
    <row r="1088" spans="1:15" ht="15" x14ac:dyDescent="0.25">
      <c r="A1088" s="293">
        <v>30</v>
      </c>
      <c r="B1088" s="293" t="s">
        <v>581</v>
      </c>
      <c r="C1088" s="435">
        <v>20</v>
      </c>
      <c r="D1088" s="293" t="s">
        <v>2306</v>
      </c>
      <c r="E1088" s="435">
        <v>1.5</v>
      </c>
      <c r="F1088" s="435">
        <v>1490</v>
      </c>
      <c r="G1088" s="435">
        <v>8662</v>
      </c>
      <c r="H1088" s="435">
        <v>8810</v>
      </c>
      <c r="I1088" s="293">
        <f t="shared" si="93"/>
        <v>2235</v>
      </c>
      <c r="J1088" s="293">
        <v>92000</v>
      </c>
      <c r="K1088" s="293"/>
      <c r="L1088" s="293">
        <f t="shared" si="98"/>
        <v>94235</v>
      </c>
      <c r="M1088" s="390" t="s">
        <v>591</v>
      </c>
      <c r="N1088" s="293" t="s">
        <v>2305</v>
      </c>
      <c r="O1088" s="293"/>
    </row>
    <row r="1089" spans="1:20" ht="15" x14ac:dyDescent="0.25">
      <c r="A1089" s="293">
        <v>31</v>
      </c>
      <c r="B1089" s="293" t="s">
        <v>593</v>
      </c>
      <c r="C1089" s="435">
        <v>9</v>
      </c>
      <c r="D1089" s="293" t="s">
        <v>2306</v>
      </c>
      <c r="E1089" s="435">
        <v>2</v>
      </c>
      <c r="F1089" s="435">
        <v>585</v>
      </c>
      <c r="G1089" s="435">
        <v>8663</v>
      </c>
      <c r="H1089" s="435">
        <v>8811</v>
      </c>
      <c r="I1089" s="293">
        <f t="shared" si="93"/>
        <v>1170</v>
      </c>
      <c r="J1089" s="293">
        <v>7974</v>
      </c>
      <c r="K1089" s="293">
        <v>1400</v>
      </c>
      <c r="L1089" s="293">
        <f t="shared" si="98"/>
        <v>10544</v>
      </c>
      <c r="M1089" s="390" t="s">
        <v>2023</v>
      </c>
      <c r="N1089" s="293" t="s">
        <v>2307</v>
      </c>
      <c r="O1089" s="293" t="s">
        <v>1219</v>
      </c>
    </row>
    <row r="1090" spans="1:20" ht="15" x14ac:dyDescent="0.25">
      <c r="A1090" s="293">
        <v>32</v>
      </c>
      <c r="B1090" s="293" t="s">
        <v>589</v>
      </c>
      <c r="C1090" s="435">
        <v>9</v>
      </c>
      <c r="D1090" s="293" t="s">
        <v>2306</v>
      </c>
      <c r="E1090" s="435">
        <v>0</v>
      </c>
      <c r="F1090" s="435">
        <v>556</v>
      </c>
      <c r="G1090" s="435">
        <v>8664</v>
      </c>
      <c r="H1090" s="435">
        <v>8812</v>
      </c>
      <c r="I1090" s="293">
        <f t="shared" si="93"/>
        <v>0</v>
      </c>
      <c r="J1090" s="293">
        <v>7641</v>
      </c>
      <c r="K1090" s="293"/>
      <c r="L1090" s="293">
        <f t="shared" si="98"/>
        <v>7641</v>
      </c>
      <c r="M1090" s="390" t="s">
        <v>2023</v>
      </c>
      <c r="N1090" s="293" t="s">
        <v>2308</v>
      </c>
      <c r="O1090" s="293" t="s">
        <v>1208</v>
      </c>
    </row>
    <row r="1091" spans="1:20" ht="15" x14ac:dyDescent="0.25">
      <c r="A1091" s="293">
        <v>33</v>
      </c>
      <c r="B1091" s="293" t="s">
        <v>813</v>
      </c>
      <c r="C1091" s="435">
        <v>20</v>
      </c>
      <c r="D1091" s="293" t="s">
        <v>2306</v>
      </c>
      <c r="E1091" s="435">
        <v>1</v>
      </c>
      <c r="F1091" s="435">
        <v>1288</v>
      </c>
      <c r="G1091" s="435">
        <v>8665</v>
      </c>
      <c r="H1091" s="435">
        <v>8813</v>
      </c>
      <c r="I1091" s="293">
        <f t="shared" si="93"/>
        <v>1288</v>
      </c>
      <c r="J1091" s="293">
        <v>26800</v>
      </c>
      <c r="K1091" s="293"/>
      <c r="L1091" s="293">
        <f t="shared" si="98"/>
        <v>28088</v>
      </c>
      <c r="M1091" s="390" t="s">
        <v>2023</v>
      </c>
      <c r="N1091" s="293" t="s">
        <v>2309</v>
      </c>
      <c r="O1091" s="293"/>
    </row>
    <row r="1092" spans="1:20" ht="15" x14ac:dyDescent="0.25">
      <c r="A1092" s="293">
        <v>34</v>
      </c>
      <c r="B1092" s="293" t="s">
        <v>579</v>
      </c>
      <c r="C1092" s="435">
        <v>20</v>
      </c>
      <c r="D1092" s="293" t="s">
        <v>2306</v>
      </c>
      <c r="E1092" s="435">
        <v>1</v>
      </c>
      <c r="F1092" s="435">
        <v>1980</v>
      </c>
      <c r="G1092" s="435">
        <v>8666</v>
      </c>
      <c r="H1092" s="435">
        <v>8814</v>
      </c>
      <c r="I1092" s="293">
        <f t="shared" si="93"/>
        <v>1980</v>
      </c>
      <c r="J1092" s="293">
        <v>51000</v>
      </c>
      <c r="K1092" s="293"/>
      <c r="L1092" s="293">
        <f t="shared" si="98"/>
        <v>52980</v>
      </c>
      <c r="M1092" s="390" t="s">
        <v>34</v>
      </c>
      <c r="N1092" s="293" t="s">
        <v>2310</v>
      </c>
      <c r="O1092" s="293"/>
    </row>
    <row r="1093" spans="1:20" ht="15" x14ac:dyDescent="0.25">
      <c r="A1093" s="293">
        <v>35</v>
      </c>
      <c r="B1093" s="293" t="s">
        <v>866</v>
      </c>
      <c r="C1093" s="435">
        <v>20</v>
      </c>
      <c r="D1093" s="293" t="s">
        <v>2306</v>
      </c>
      <c r="E1093" s="435">
        <v>4</v>
      </c>
      <c r="F1093" s="435">
        <v>1314</v>
      </c>
      <c r="G1093" s="435">
        <v>8667</v>
      </c>
      <c r="H1093" s="435">
        <v>8815</v>
      </c>
      <c r="I1093" s="293">
        <f t="shared" si="93"/>
        <v>5256</v>
      </c>
      <c r="J1093" s="293">
        <v>60400</v>
      </c>
      <c r="K1093" s="293"/>
      <c r="L1093" s="293">
        <f t="shared" si="98"/>
        <v>65656</v>
      </c>
      <c r="M1093" s="390" t="s">
        <v>2060</v>
      </c>
      <c r="N1093" s="293" t="s">
        <v>2311</v>
      </c>
      <c r="O1093" s="293"/>
    </row>
    <row r="1094" spans="1:20" ht="15" x14ac:dyDescent="0.25">
      <c r="A1094" s="293">
        <v>36</v>
      </c>
      <c r="B1094" s="293" t="s">
        <v>588</v>
      </c>
      <c r="C1094" s="538">
        <v>20</v>
      </c>
      <c r="D1094" s="539" t="s">
        <v>2313</v>
      </c>
      <c r="E1094" s="538">
        <v>3</v>
      </c>
      <c r="F1094" s="538">
        <v>1508</v>
      </c>
      <c r="G1094" s="538">
        <v>8679</v>
      </c>
      <c r="H1094" s="538">
        <v>8831</v>
      </c>
      <c r="I1094" s="539">
        <f t="shared" si="93"/>
        <v>4524</v>
      </c>
      <c r="J1094" s="539">
        <v>57000</v>
      </c>
      <c r="K1094" s="539"/>
      <c r="L1094" s="539">
        <f t="shared" si="98"/>
        <v>61524</v>
      </c>
      <c r="M1094" s="540" t="s">
        <v>2314</v>
      </c>
      <c r="N1094" s="539" t="s">
        <v>2312</v>
      </c>
      <c r="O1094" s="539"/>
      <c r="P1094" s="541" t="s">
        <v>2401</v>
      </c>
      <c r="Q1094" s="542"/>
      <c r="R1094" s="542"/>
    </row>
    <row r="1095" spans="1:20" ht="15" x14ac:dyDescent="0.25">
      <c r="A1095" s="293">
        <v>37</v>
      </c>
      <c r="B1095" s="293" t="s">
        <v>833</v>
      </c>
      <c r="C1095" s="435">
        <v>20</v>
      </c>
      <c r="D1095" s="293" t="s">
        <v>2313</v>
      </c>
      <c r="E1095" s="435">
        <v>1.7</v>
      </c>
      <c r="F1095" s="435">
        <v>1570</v>
      </c>
      <c r="G1095" s="435">
        <v>8690</v>
      </c>
      <c r="H1095" s="435">
        <v>8832</v>
      </c>
      <c r="I1095" s="293">
        <f t="shared" si="93"/>
        <v>2669</v>
      </c>
      <c r="J1095" s="293">
        <v>50400</v>
      </c>
      <c r="K1095" s="293"/>
      <c r="L1095" s="293">
        <f t="shared" si="98"/>
        <v>53069</v>
      </c>
      <c r="M1095" s="390" t="s">
        <v>2023</v>
      </c>
      <c r="N1095" s="293" t="s">
        <v>2315</v>
      </c>
      <c r="O1095" s="293"/>
    </row>
    <row r="1096" spans="1:20" ht="15" x14ac:dyDescent="0.25">
      <c r="A1096" s="293">
        <v>38</v>
      </c>
      <c r="B1096" s="293" t="s">
        <v>582</v>
      </c>
      <c r="C1096" s="435">
        <v>20</v>
      </c>
      <c r="D1096" s="293" t="s">
        <v>2313</v>
      </c>
      <c r="E1096" s="435">
        <v>0</v>
      </c>
      <c r="F1096" s="435">
        <v>1571</v>
      </c>
      <c r="G1096" s="435">
        <v>8668</v>
      </c>
      <c r="H1096" s="435">
        <v>8817</v>
      </c>
      <c r="I1096" s="293">
        <f t="shared" si="93"/>
        <v>0</v>
      </c>
      <c r="J1096" s="293">
        <v>39700</v>
      </c>
      <c r="K1096" s="293"/>
      <c r="L1096" s="293">
        <f t="shared" si="98"/>
        <v>39700</v>
      </c>
      <c r="M1096" s="390" t="s">
        <v>2080</v>
      </c>
      <c r="N1096" s="293" t="s">
        <v>2316</v>
      </c>
      <c r="O1096" s="293"/>
    </row>
    <row r="1097" spans="1:20" ht="15" x14ac:dyDescent="0.25">
      <c r="A1097" s="293">
        <v>39</v>
      </c>
      <c r="B1097" s="293" t="s">
        <v>579</v>
      </c>
      <c r="C1097" s="435">
        <v>21</v>
      </c>
      <c r="D1097" s="293" t="s">
        <v>2313</v>
      </c>
      <c r="E1097" s="435">
        <v>1</v>
      </c>
      <c r="F1097" s="435">
        <v>1755</v>
      </c>
      <c r="G1097" s="435">
        <v>8669</v>
      </c>
      <c r="H1097" s="435">
        <v>8818</v>
      </c>
      <c r="I1097" s="293">
        <f t="shared" si="93"/>
        <v>1755</v>
      </c>
      <c r="J1097" s="293">
        <v>53550</v>
      </c>
      <c r="K1097" s="293"/>
      <c r="L1097" s="293">
        <f t="shared" si="98"/>
        <v>55305</v>
      </c>
      <c r="M1097" s="390" t="s">
        <v>40</v>
      </c>
      <c r="N1097" s="293" t="s">
        <v>2317</v>
      </c>
      <c r="O1097" s="293" t="s">
        <v>1211</v>
      </c>
    </row>
    <row r="1098" spans="1:20" ht="15" x14ac:dyDescent="0.25">
      <c r="A1098" s="293">
        <v>40</v>
      </c>
      <c r="B1098" s="293" t="s">
        <v>579</v>
      </c>
      <c r="C1098" s="538">
        <v>20</v>
      </c>
      <c r="D1098" s="539" t="s">
        <v>2313</v>
      </c>
      <c r="E1098" s="538">
        <v>1</v>
      </c>
      <c r="F1098" s="538">
        <v>1874</v>
      </c>
      <c r="G1098" s="538">
        <v>8680</v>
      </c>
      <c r="H1098" s="538">
        <v>8819</v>
      </c>
      <c r="I1098" s="539">
        <f t="shared" si="93"/>
        <v>1874</v>
      </c>
      <c r="J1098" s="539">
        <v>61000</v>
      </c>
      <c r="K1098" s="539"/>
      <c r="L1098" s="539">
        <f t="shared" si="98"/>
        <v>62874</v>
      </c>
      <c r="M1098" s="540" t="s">
        <v>2314</v>
      </c>
      <c r="N1098" s="539" t="s">
        <v>2318</v>
      </c>
      <c r="O1098" s="543" t="s">
        <v>2399</v>
      </c>
      <c r="P1098" s="541"/>
      <c r="Q1098" s="541"/>
      <c r="R1098" s="544" t="s">
        <v>2400</v>
      </c>
      <c r="S1098" s="541"/>
      <c r="T1098" s="541"/>
    </row>
    <row r="1099" spans="1:20" ht="15" x14ac:dyDescent="0.25">
      <c r="A1099" s="293">
        <v>41</v>
      </c>
      <c r="B1099" s="293" t="s">
        <v>590</v>
      </c>
      <c r="C1099" s="435">
        <v>20</v>
      </c>
      <c r="D1099" s="293" t="s">
        <v>2313</v>
      </c>
      <c r="E1099" s="435">
        <v>4</v>
      </c>
      <c r="F1099" s="435">
        <v>1611</v>
      </c>
      <c r="G1099" s="435">
        <v>8681</v>
      </c>
      <c r="H1099" s="435">
        <v>8820</v>
      </c>
      <c r="I1099" s="293">
        <f t="shared" si="93"/>
        <v>6444</v>
      </c>
      <c r="J1099" s="293">
        <v>79000</v>
      </c>
      <c r="K1099" s="293"/>
      <c r="L1099" s="293">
        <f t="shared" si="98"/>
        <v>85444</v>
      </c>
      <c r="M1099" s="390" t="s">
        <v>2314</v>
      </c>
      <c r="N1099" s="293" t="s">
        <v>2319</v>
      </c>
      <c r="O1099" s="293"/>
    </row>
    <row r="1100" spans="1:20" ht="15" x14ac:dyDescent="0.25">
      <c r="A1100" s="293">
        <v>42</v>
      </c>
      <c r="B1100" s="293" t="s">
        <v>587</v>
      </c>
      <c r="C1100" s="435">
        <v>20</v>
      </c>
      <c r="D1100" s="293" t="s">
        <v>2313</v>
      </c>
      <c r="E1100" s="435">
        <v>2</v>
      </c>
      <c r="F1100" s="435">
        <v>1291</v>
      </c>
      <c r="G1100" s="435">
        <v>8682</v>
      </c>
      <c r="H1100" s="435">
        <v>8821</v>
      </c>
      <c r="I1100" s="293">
        <f t="shared" si="93"/>
        <v>2582</v>
      </c>
      <c r="J1100" s="293">
        <v>22580</v>
      </c>
      <c r="K1100" s="293"/>
      <c r="L1100" s="293">
        <f t="shared" si="98"/>
        <v>25162</v>
      </c>
      <c r="M1100" s="390" t="s">
        <v>2314</v>
      </c>
      <c r="N1100" s="293" t="s">
        <v>2320</v>
      </c>
      <c r="O1100" s="293"/>
    </row>
    <row r="1101" spans="1:20" ht="15" x14ac:dyDescent="0.25">
      <c r="A1101" s="293">
        <v>43</v>
      </c>
      <c r="B1101" s="293" t="s">
        <v>592</v>
      </c>
      <c r="C1101" s="435">
        <v>20</v>
      </c>
      <c r="D1101" s="293" t="s">
        <v>2322</v>
      </c>
      <c r="E1101" s="435">
        <v>1</v>
      </c>
      <c r="F1101" s="435">
        <v>1565</v>
      </c>
      <c r="G1101" s="435">
        <v>8677</v>
      </c>
      <c r="H1101" s="435">
        <v>8822</v>
      </c>
      <c r="I1101" s="294">
        <f t="shared" si="93"/>
        <v>1565</v>
      </c>
      <c r="J1101" s="293">
        <v>29900</v>
      </c>
      <c r="K1101" s="293"/>
      <c r="L1101" s="294">
        <f t="shared" si="98"/>
        <v>31465</v>
      </c>
      <c r="M1101" s="390" t="s">
        <v>34</v>
      </c>
      <c r="N1101" s="293" t="s">
        <v>2321</v>
      </c>
      <c r="O1101" s="293"/>
    </row>
    <row r="1102" spans="1:20" ht="15" x14ac:dyDescent="0.25">
      <c r="A1102" s="293">
        <v>44</v>
      </c>
      <c r="B1102" s="293" t="s">
        <v>836</v>
      </c>
      <c r="C1102" s="435">
        <v>9</v>
      </c>
      <c r="D1102" s="293" t="s">
        <v>2322</v>
      </c>
      <c r="E1102" s="435">
        <v>1.5</v>
      </c>
      <c r="F1102" s="435">
        <v>566</v>
      </c>
      <c r="G1102" s="435">
        <v>8678</v>
      </c>
      <c r="H1102" s="435">
        <v>8823</v>
      </c>
      <c r="I1102" s="294">
        <f t="shared" si="93"/>
        <v>849</v>
      </c>
      <c r="J1102" s="293">
        <v>8532</v>
      </c>
      <c r="K1102" s="293"/>
      <c r="L1102" s="294">
        <f t="shared" si="98"/>
        <v>9381</v>
      </c>
      <c r="M1102" s="390" t="s">
        <v>2023</v>
      </c>
      <c r="N1102" s="293" t="s">
        <v>2323</v>
      </c>
      <c r="O1102" s="293" t="s">
        <v>1208</v>
      </c>
    </row>
    <row r="1103" spans="1:20" ht="15" x14ac:dyDescent="0.25">
      <c r="A1103" s="293">
        <v>45</v>
      </c>
      <c r="B1103" s="293" t="s">
        <v>581</v>
      </c>
      <c r="C1103" s="435">
        <v>20</v>
      </c>
      <c r="D1103" s="293" t="s">
        <v>2342</v>
      </c>
      <c r="E1103" s="435">
        <v>1.5</v>
      </c>
      <c r="F1103" s="435">
        <v>1550</v>
      </c>
      <c r="G1103" s="435">
        <v>8683</v>
      </c>
      <c r="H1103" s="435">
        <v>8833</v>
      </c>
      <c r="I1103" s="294">
        <f t="shared" si="93"/>
        <v>2325</v>
      </c>
      <c r="J1103" s="293">
        <v>92000</v>
      </c>
      <c r="K1103" s="293"/>
      <c r="L1103" s="294">
        <f t="shared" si="98"/>
        <v>94325</v>
      </c>
      <c r="M1103" s="390" t="s">
        <v>591</v>
      </c>
      <c r="N1103" s="293" t="s">
        <v>2343</v>
      </c>
      <c r="O1103" s="293"/>
    </row>
    <row r="1104" spans="1:20" ht="15" x14ac:dyDescent="0.25">
      <c r="A1104" s="293">
        <v>46</v>
      </c>
      <c r="B1104" s="293" t="s">
        <v>583</v>
      </c>
      <c r="C1104" s="435">
        <v>20</v>
      </c>
      <c r="D1104" s="293" t="s">
        <v>2325</v>
      </c>
      <c r="E1104" s="435">
        <v>7.96</v>
      </c>
      <c r="F1104" s="435">
        <v>1400</v>
      </c>
      <c r="G1104" s="435">
        <v>8684</v>
      </c>
      <c r="H1104" s="435">
        <v>8834</v>
      </c>
      <c r="I1104" s="294">
        <f t="shared" si="93"/>
        <v>11144</v>
      </c>
      <c r="J1104" s="293">
        <v>106400</v>
      </c>
      <c r="K1104" s="293"/>
      <c r="L1104" s="294">
        <f t="shared" si="98"/>
        <v>117544</v>
      </c>
      <c r="M1104" s="390" t="s">
        <v>2060</v>
      </c>
      <c r="N1104" s="293" t="s">
        <v>2324</v>
      </c>
      <c r="O1104" s="293"/>
    </row>
    <row r="1105" spans="1:15" ht="15" x14ac:dyDescent="0.25">
      <c r="A1105" s="293">
        <v>47</v>
      </c>
      <c r="B1105" s="293" t="s">
        <v>588</v>
      </c>
      <c r="C1105" s="435">
        <v>20</v>
      </c>
      <c r="D1105" s="293" t="s">
        <v>2325</v>
      </c>
      <c r="E1105" s="435">
        <v>3</v>
      </c>
      <c r="F1105" s="435">
        <v>1507</v>
      </c>
      <c r="G1105" s="435">
        <v>8685</v>
      </c>
      <c r="H1105" s="435">
        <v>8835</v>
      </c>
      <c r="I1105" s="294">
        <f t="shared" si="93"/>
        <v>4521</v>
      </c>
      <c r="J1105" s="293">
        <v>51000</v>
      </c>
      <c r="K1105" s="293"/>
      <c r="L1105" s="293">
        <f t="shared" si="98"/>
        <v>55521</v>
      </c>
      <c r="M1105" s="390" t="s">
        <v>2023</v>
      </c>
      <c r="N1105" s="293" t="s">
        <v>2326</v>
      </c>
      <c r="O1105" s="293"/>
    </row>
    <row r="1106" spans="1:15" ht="15" x14ac:dyDescent="0.25">
      <c r="A1106" s="293">
        <v>48</v>
      </c>
      <c r="B1106" s="293" t="s">
        <v>582</v>
      </c>
      <c r="C1106" s="435">
        <v>20</v>
      </c>
      <c r="D1106" s="293" t="s">
        <v>2325</v>
      </c>
      <c r="E1106" s="435">
        <v>0</v>
      </c>
      <c r="F1106" s="435">
        <v>1672</v>
      </c>
      <c r="G1106" s="435">
        <v>8686</v>
      </c>
      <c r="H1106" s="435">
        <v>8836</v>
      </c>
      <c r="I1106" s="294">
        <f t="shared" si="93"/>
        <v>0</v>
      </c>
      <c r="J1106" s="293">
        <v>41700</v>
      </c>
      <c r="K1106" s="293"/>
      <c r="L1106" s="293">
        <f t="shared" si="98"/>
        <v>41700</v>
      </c>
      <c r="M1106" s="390" t="s">
        <v>40</v>
      </c>
      <c r="N1106" s="293" t="s">
        <v>2327</v>
      </c>
      <c r="O1106" s="293"/>
    </row>
    <row r="1107" spans="1:15" ht="15" x14ac:dyDescent="0.25">
      <c r="A1107" s="293">
        <v>49</v>
      </c>
      <c r="B1107" s="293" t="s">
        <v>822</v>
      </c>
      <c r="C1107" s="435">
        <v>15</v>
      </c>
      <c r="D1107" s="293" t="s">
        <v>2329</v>
      </c>
      <c r="E1107" s="435">
        <v>1.75</v>
      </c>
      <c r="F1107" s="435">
        <v>1316</v>
      </c>
      <c r="G1107" s="435">
        <v>8687</v>
      </c>
      <c r="H1107" s="435">
        <v>8837</v>
      </c>
      <c r="I1107" s="293">
        <f t="shared" si="93"/>
        <v>2303</v>
      </c>
      <c r="J1107" s="293">
        <v>25200</v>
      </c>
      <c r="K1107" s="293"/>
      <c r="L1107" s="293">
        <f t="shared" si="98"/>
        <v>27503</v>
      </c>
      <c r="M1107" s="390" t="s">
        <v>2080</v>
      </c>
      <c r="N1107" s="293" t="s">
        <v>2328</v>
      </c>
      <c r="O1107" s="293"/>
    </row>
    <row r="1108" spans="1:15" ht="15" x14ac:dyDescent="0.25">
      <c r="A1108" s="293">
        <v>50</v>
      </c>
      <c r="B1108" s="293" t="s">
        <v>866</v>
      </c>
      <c r="C1108" s="435">
        <v>20</v>
      </c>
      <c r="D1108" s="293" t="s">
        <v>2329</v>
      </c>
      <c r="E1108" s="435">
        <v>4</v>
      </c>
      <c r="F1108" s="435">
        <v>1066</v>
      </c>
      <c r="G1108" s="435">
        <v>8688</v>
      </c>
      <c r="H1108" s="435">
        <v>8838</v>
      </c>
      <c r="I1108" s="293">
        <f t="shared" si="93"/>
        <v>4264</v>
      </c>
      <c r="J1108" s="293">
        <v>60400</v>
      </c>
      <c r="K1108" s="293"/>
      <c r="L1108" s="293">
        <f t="shared" si="98"/>
        <v>64664</v>
      </c>
      <c r="M1108" s="390" t="s">
        <v>2060</v>
      </c>
      <c r="N1108" s="293" t="s">
        <v>2330</v>
      </c>
      <c r="O1108" s="293"/>
    </row>
    <row r="1109" spans="1:15" ht="15" x14ac:dyDescent="0.25">
      <c r="A1109" s="293">
        <v>51</v>
      </c>
      <c r="B1109" s="293" t="s">
        <v>813</v>
      </c>
      <c r="C1109" s="435">
        <v>20</v>
      </c>
      <c r="D1109" s="293" t="s">
        <v>2329</v>
      </c>
      <c r="E1109" s="435">
        <v>1</v>
      </c>
      <c r="F1109" s="435">
        <v>1502</v>
      </c>
      <c r="G1109" s="435">
        <v>8689</v>
      </c>
      <c r="H1109" s="435">
        <v>8839</v>
      </c>
      <c r="I1109" s="293">
        <f t="shared" si="93"/>
        <v>1502</v>
      </c>
      <c r="J1109" s="293">
        <v>26800</v>
      </c>
      <c r="K1109" s="293"/>
      <c r="L1109" s="293">
        <f t="shared" si="98"/>
        <v>28302</v>
      </c>
      <c r="M1109" s="390" t="s">
        <v>2023</v>
      </c>
      <c r="N1109" s="293" t="s">
        <v>2331</v>
      </c>
      <c r="O1109" s="293"/>
    </row>
    <row r="1110" spans="1:15" ht="15" x14ac:dyDescent="0.25">
      <c r="A1110" s="293">
        <v>52</v>
      </c>
      <c r="B1110" s="293" t="s">
        <v>592</v>
      </c>
      <c r="C1110" s="435">
        <v>20</v>
      </c>
      <c r="D1110" s="293" t="s">
        <v>2333</v>
      </c>
      <c r="E1110" s="435">
        <v>1</v>
      </c>
      <c r="F1110" s="435">
        <v>1449</v>
      </c>
      <c r="G1110" s="435">
        <v>8700</v>
      </c>
      <c r="H1110" s="435">
        <v>8840</v>
      </c>
      <c r="I1110" s="293">
        <f t="shared" si="93"/>
        <v>1449</v>
      </c>
      <c r="J1110" s="293">
        <v>29900</v>
      </c>
      <c r="K1110" s="293"/>
      <c r="L1110" s="293">
        <f t="shared" si="98"/>
        <v>31349</v>
      </c>
      <c r="M1110" s="390" t="s">
        <v>34</v>
      </c>
      <c r="N1110" s="293" t="s">
        <v>2332</v>
      </c>
      <c r="O1110" s="293"/>
    </row>
    <row r="1111" spans="1:15" ht="15" x14ac:dyDescent="0.25">
      <c r="A1111" s="293">
        <v>53</v>
      </c>
      <c r="B1111" s="293" t="s">
        <v>833</v>
      </c>
      <c r="C1111" s="435">
        <v>20</v>
      </c>
      <c r="D1111" s="293" t="s">
        <v>2333</v>
      </c>
      <c r="E1111" s="435">
        <v>1.7</v>
      </c>
      <c r="F1111" s="435">
        <v>1550</v>
      </c>
      <c r="G1111" s="435">
        <v>8701</v>
      </c>
      <c r="H1111" s="435">
        <v>8841</v>
      </c>
      <c r="I1111" s="293">
        <f t="shared" si="93"/>
        <v>2635</v>
      </c>
      <c r="J1111" s="293">
        <v>50400</v>
      </c>
      <c r="K1111" s="293"/>
      <c r="L1111" s="293">
        <f t="shared" si="98"/>
        <v>53035</v>
      </c>
      <c r="M1111" s="390" t="s">
        <v>2023</v>
      </c>
      <c r="N1111" s="293" t="s">
        <v>2334</v>
      </c>
      <c r="O1111" s="293"/>
    </row>
    <row r="1112" spans="1:15" ht="15" x14ac:dyDescent="0.25">
      <c r="A1112" s="293">
        <v>54</v>
      </c>
      <c r="B1112" s="293" t="s">
        <v>587</v>
      </c>
      <c r="C1112" s="435">
        <v>20</v>
      </c>
      <c r="D1112" s="293" t="s">
        <v>2333</v>
      </c>
      <c r="E1112" s="435">
        <v>2</v>
      </c>
      <c r="F1112" s="435">
        <v>1295</v>
      </c>
      <c r="G1112" s="435">
        <v>8702</v>
      </c>
      <c r="H1112" s="435">
        <v>8842</v>
      </c>
      <c r="I1112" s="293">
        <f t="shared" si="93"/>
        <v>2590</v>
      </c>
      <c r="J1112" s="293">
        <v>20600</v>
      </c>
      <c r="K1112" s="293"/>
      <c r="L1112" s="293">
        <f t="shared" si="98"/>
        <v>23190</v>
      </c>
      <c r="M1112" s="390" t="s">
        <v>2023</v>
      </c>
      <c r="N1112" s="293" t="s">
        <v>2335</v>
      </c>
      <c r="O1112" s="293"/>
    </row>
    <row r="1113" spans="1:15" ht="15" x14ac:dyDescent="0.25">
      <c r="A1113" s="293">
        <v>55</v>
      </c>
      <c r="B1113" s="293" t="s">
        <v>2337</v>
      </c>
      <c r="C1113" s="435">
        <v>20</v>
      </c>
      <c r="D1113" s="293" t="s">
        <v>2333</v>
      </c>
      <c r="E1113" s="435">
        <v>4</v>
      </c>
      <c r="F1113" s="435">
        <v>1565</v>
      </c>
      <c r="G1113" s="435">
        <v>8703</v>
      </c>
      <c r="H1113" s="435">
        <v>8843</v>
      </c>
      <c r="I1113" s="293">
        <f t="shared" si="93"/>
        <v>6260</v>
      </c>
      <c r="J1113" s="293">
        <v>68600</v>
      </c>
      <c r="K1113" s="293"/>
      <c r="L1113" s="293">
        <f t="shared" si="98"/>
        <v>74860</v>
      </c>
      <c r="M1113" s="390" t="s">
        <v>2080</v>
      </c>
      <c r="N1113" s="293" t="s">
        <v>2336</v>
      </c>
      <c r="O1113" s="293"/>
    </row>
    <row r="1114" spans="1:15" ht="15" x14ac:dyDescent="0.25">
      <c r="A1114" s="293">
        <v>56</v>
      </c>
      <c r="B1114" s="293" t="s">
        <v>836</v>
      </c>
      <c r="C1114" s="435">
        <v>15</v>
      </c>
      <c r="D1114" s="293" t="s">
        <v>2333</v>
      </c>
      <c r="E1114" s="435">
        <v>1.5</v>
      </c>
      <c r="F1114" s="435">
        <v>865</v>
      </c>
      <c r="G1114" s="435">
        <v>8704</v>
      </c>
      <c r="H1114" s="435">
        <v>8844</v>
      </c>
      <c r="I1114" s="293">
        <f t="shared" si="93"/>
        <v>1297.5</v>
      </c>
      <c r="J1114" s="293">
        <v>11340</v>
      </c>
      <c r="K1114" s="293"/>
      <c r="L1114" s="293">
        <f t="shared" si="98"/>
        <v>12637.5</v>
      </c>
      <c r="M1114" s="390" t="s">
        <v>2060</v>
      </c>
      <c r="N1114" s="293" t="s">
        <v>2338</v>
      </c>
      <c r="O1114" s="293" t="s">
        <v>1208</v>
      </c>
    </row>
    <row r="1115" spans="1:15" ht="15" x14ac:dyDescent="0.25">
      <c r="A1115" s="293">
        <v>57</v>
      </c>
      <c r="B1115" s="293" t="s">
        <v>821</v>
      </c>
      <c r="C1115" s="435">
        <v>20</v>
      </c>
      <c r="D1115" s="293" t="s">
        <v>2333</v>
      </c>
      <c r="E1115" s="435">
        <v>2</v>
      </c>
      <c r="F1115" s="435">
        <v>1565</v>
      </c>
      <c r="G1115" s="435">
        <v>8705</v>
      </c>
      <c r="H1115" s="435">
        <v>8845</v>
      </c>
      <c r="I1115" s="293">
        <f t="shared" si="93"/>
        <v>3130</v>
      </c>
      <c r="J1115" s="293">
        <v>39000</v>
      </c>
      <c r="K1115" s="293"/>
      <c r="L1115" s="293">
        <f t="shared" si="98"/>
        <v>42130</v>
      </c>
      <c r="M1115" s="390" t="s">
        <v>2023</v>
      </c>
      <c r="N1115" s="293" t="s">
        <v>2339</v>
      </c>
      <c r="O1115" s="293"/>
    </row>
    <row r="1116" spans="1:15" ht="15" x14ac:dyDescent="0.25">
      <c r="A1116" s="293">
        <v>58</v>
      </c>
      <c r="B1116" s="293" t="s">
        <v>849</v>
      </c>
      <c r="C1116" s="435">
        <v>15</v>
      </c>
      <c r="D1116" s="293" t="s">
        <v>2333</v>
      </c>
      <c r="E1116" s="435">
        <v>1</v>
      </c>
      <c r="F1116" s="435">
        <v>1143</v>
      </c>
      <c r="G1116" s="435">
        <v>8706</v>
      </c>
      <c r="H1116" s="435">
        <v>8846</v>
      </c>
      <c r="I1116" s="293">
        <f t="shared" si="93"/>
        <v>1143</v>
      </c>
      <c r="J1116" s="293">
        <v>60000</v>
      </c>
      <c r="K1116" s="293"/>
      <c r="L1116" s="293">
        <f t="shared" si="98"/>
        <v>61143</v>
      </c>
      <c r="M1116" s="390" t="s">
        <v>40</v>
      </c>
      <c r="N1116" s="293" t="s">
        <v>2340</v>
      </c>
      <c r="O1116" s="293"/>
    </row>
    <row r="1117" spans="1:15" ht="15" x14ac:dyDescent="0.25">
      <c r="A1117" s="293">
        <v>59</v>
      </c>
      <c r="B1117" s="535" t="s">
        <v>585</v>
      </c>
      <c r="C1117" s="435">
        <v>20</v>
      </c>
      <c r="D1117" s="293" t="s">
        <v>2344</v>
      </c>
      <c r="E1117" s="435">
        <v>3</v>
      </c>
      <c r="F1117" s="435">
        <v>1560</v>
      </c>
      <c r="G1117" s="435">
        <v>8707</v>
      </c>
      <c r="H1117" s="435">
        <v>8847</v>
      </c>
      <c r="I1117" s="293">
        <f t="shared" si="93"/>
        <v>4680</v>
      </c>
      <c r="J1117" s="293">
        <v>61100</v>
      </c>
      <c r="K1117" s="293">
        <v>3000</v>
      </c>
      <c r="L1117" s="293">
        <f t="shared" si="98"/>
        <v>68780</v>
      </c>
      <c r="M1117" s="390" t="s">
        <v>34</v>
      </c>
      <c r="N1117" s="293" t="s">
        <v>2341</v>
      </c>
      <c r="O1117" s="293"/>
    </row>
    <row r="1118" spans="1:15" ht="15" x14ac:dyDescent="0.25">
      <c r="A1118" s="293">
        <v>60</v>
      </c>
      <c r="B1118" s="293" t="s">
        <v>581</v>
      </c>
      <c r="C1118" s="435">
        <v>20</v>
      </c>
      <c r="D1118" s="293" t="s">
        <v>2344</v>
      </c>
      <c r="E1118" s="435">
        <v>1.5</v>
      </c>
      <c r="F1118" s="435">
        <v>1510</v>
      </c>
      <c r="G1118" s="435">
        <v>8708</v>
      </c>
      <c r="H1118" s="435">
        <v>8848</v>
      </c>
      <c r="I1118" s="294">
        <f t="shared" si="93"/>
        <v>2265</v>
      </c>
      <c r="J1118" s="293">
        <v>92000</v>
      </c>
      <c r="K1118" s="293"/>
      <c r="L1118" s="293">
        <f t="shared" si="98"/>
        <v>94265</v>
      </c>
      <c r="M1118" s="390" t="s">
        <v>591</v>
      </c>
      <c r="N1118" s="293" t="s">
        <v>2345</v>
      </c>
      <c r="O1118" s="293"/>
    </row>
    <row r="1119" spans="1:15" ht="15" x14ac:dyDescent="0.25">
      <c r="A1119" s="293">
        <v>61</v>
      </c>
      <c r="B1119" s="293" t="s">
        <v>813</v>
      </c>
      <c r="C1119" s="435">
        <v>20</v>
      </c>
      <c r="D1119" s="293" t="s">
        <v>2344</v>
      </c>
      <c r="E1119" s="435">
        <v>1</v>
      </c>
      <c r="F1119" s="435">
        <v>1320</v>
      </c>
      <c r="G1119" s="435">
        <v>8709</v>
      </c>
      <c r="H1119" s="435">
        <v>8849</v>
      </c>
      <c r="I1119" s="294">
        <f t="shared" si="93"/>
        <v>1320</v>
      </c>
      <c r="J1119" s="293">
        <v>26800</v>
      </c>
      <c r="K1119" s="293"/>
      <c r="L1119" s="293">
        <f t="shared" si="98"/>
        <v>28120</v>
      </c>
      <c r="M1119" s="390" t="s">
        <v>2060</v>
      </c>
      <c r="N1119" s="293" t="s">
        <v>2346</v>
      </c>
      <c r="O1119" s="293"/>
    </row>
    <row r="1120" spans="1:15" ht="15" x14ac:dyDescent="0.25">
      <c r="A1120" s="293">
        <v>62</v>
      </c>
      <c r="B1120" s="293" t="s">
        <v>584</v>
      </c>
      <c r="C1120" s="435">
        <v>20</v>
      </c>
      <c r="D1120" s="293" t="s">
        <v>2344</v>
      </c>
      <c r="E1120" s="435">
        <v>2</v>
      </c>
      <c r="F1120" s="435">
        <v>1251</v>
      </c>
      <c r="G1120" s="435">
        <v>8710</v>
      </c>
      <c r="H1120" s="435">
        <v>8850</v>
      </c>
      <c r="I1120" s="294">
        <f t="shared" si="93"/>
        <v>2502</v>
      </c>
      <c r="J1120" s="397">
        <v>18720</v>
      </c>
      <c r="K1120" s="293"/>
      <c r="L1120" s="293">
        <f t="shared" si="98"/>
        <v>21222</v>
      </c>
      <c r="M1120" s="390" t="s">
        <v>2080</v>
      </c>
      <c r="N1120" s="293" t="s">
        <v>2347</v>
      </c>
      <c r="O1120" s="293"/>
    </row>
    <row r="1121" spans="1:15" ht="15" x14ac:dyDescent="0.25">
      <c r="A1121" s="293">
        <v>63</v>
      </c>
      <c r="B1121" s="293" t="s">
        <v>593</v>
      </c>
      <c r="C1121" s="435">
        <v>9</v>
      </c>
      <c r="D1121" s="293" t="s">
        <v>2344</v>
      </c>
      <c r="E1121" s="435">
        <v>2</v>
      </c>
      <c r="F1121" s="435">
        <v>560</v>
      </c>
      <c r="G1121" s="435">
        <v>8711</v>
      </c>
      <c r="H1121" s="435">
        <v>8851</v>
      </c>
      <c r="I1121" s="294">
        <f t="shared" si="93"/>
        <v>1120</v>
      </c>
      <c r="J1121" s="293">
        <v>7974</v>
      </c>
      <c r="K1121" s="293">
        <v>1400</v>
      </c>
      <c r="L1121" s="293">
        <f t="shared" si="98"/>
        <v>10494</v>
      </c>
      <c r="M1121" s="390" t="s">
        <v>2023</v>
      </c>
      <c r="N1121" s="293" t="s">
        <v>2348</v>
      </c>
      <c r="O1121" s="293" t="s">
        <v>1208</v>
      </c>
    </row>
    <row r="1122" spans="1:15" ht="15" x14ac:dyDescent="0.25">
      <c r="A1122" s="293">
        <v>64</v>
      </c>
      <c r="B1122" s="293" t="s">
        <v>579</v>
      </c>
      <c r="C1122" s="435">
        <v>20</v>
      </c>
      <c r="D1122" s="293" t="s">
        <v>2350</v>
      </c>
      <c r="E1122" s="435">
        <v>1</v>
      </c>
      <c r="F1122" s="435">
        <v>1415</v>
      </c>
      <c r="G1122" s="435">
        <v>8720</v>
      </c>
      <c r="H1122" s="435">
        <v>8852</v>
      </c>
      <c r="I1122" s="294">
        <f t="shared" si="93"/>
        <v>1415</v>
      </c>
      <c r="J1122" s="293">
        <v>51000</v>
      </c>
      <c r="K1122" s="293"/>
      <c r="L1122" s="293">
        <f t="shared" si="98"/>
        <v>52415</v>
      </c>
      <c r="M1122" s="390" t="s">
        <v>972</v>
      </c>
      <c r="N1122" s="293" t="s">
        <v>2349</v>
      </c>
      <c r="O1122" s="293"/>
    </row>
    <row r="1123" spans="1:15" ht="15" x14ac:dyDescent="0.25">
      <c r="A1123" s="293">
        <v>65</v>
      </c>
      <c r="B1123" s="293" t="s">
        <v>579</v>
      </c>
      <c r="C1123" s="435">
        <v>20</v>
      </c>
      <c r="D1123" s="293" t="s">
        <v>2350</v>
      </c>
      <c r="E1123" s="435">
        <v>1</v>
      </c>
      <c r="F1123" s="435">
        <v>1415</v>
      </c>
      <c r="G1123" s="435">
        <v>8721</v>
      </c>
      <c r="H1123" s="435">
        <v>8853</v>
      </c>
      <c r="I1123" s="294">
        <f t="shared" si="93"/>
        <v>1415</v>
      </c>
      <c r="J1123" s="293">
        <v>51000</v>
      </c>
      <c r="K1123" s="293"/>
      <c r="L1123" s="293">
        <f t="shared" si="98"/>
        <v>52415</v>
      </c>
      <c r="M1123" s="390" t="s">
        <v>34</v>
      </c>
      <c r="N1123" s="293" t="s">
        <v>2351</v>
      </c>
      <c r="O1123" s="293"/>
    </row>
    <row r="1124" spans="1:15" ht="15" x14ac:dyDescent="0.25">
      <c r="A1124" s="293">
        <v>66</v>
      </c>
      <c r="B1124" s="293" t="s">
        <v>582</v>
      </c>
      <c r="C1124" s="435">
        <v>20</v>
      </c>
      <c r="D1124" s="293" t="s">
        <v>2350</v>
      </c>
      <c r="E1124" s="435">
        <v>0</v>
      </c>
      <c r="F1124" s="435">
        <v>1505</v>
      </c>
      <c r="G1124" s="435">
        <v>8722</v>
      </c>
      <c r="H1124" s="435">
        <v>8854</v>
      </c>
      <c r="I1124" s="294">
        <f t="shared" ref="I1124:I1159" si="99">E1124*F1124</f>
        <v>0</v>
      </c>
      <c r="J1124" s="293">
        <v>39700</v>
      </c>
      <c r="K1124" s="293"/>
      <c r="L1124" s="293">
        <f t="shared" si="98"/>
        <v>39700</v>
      </c>
      <c r="M1124" s="390" t="s">
        <v>2080</v>
      </c>
      <c r="N1124" s="293" t="s">
        <v>2352</v>
      </c>
      <c r="O1124" s="293"/>
    </row>
    <row r="1125" spans="1:15" ht="15" x14ac:dyDescent="0.25">
      <c r="A1125" s="293">
        <v>67</v>
      </c>
      <c r="B1125" s="293" t="s">
        <v>583</v>
      </c>
      <c r="C1125" s="435">
        <v>21</v>
      </c>
      <c r="D1125" s="293" t="s">
        <v>2350</v>
      </c>
      <c r="E1125" s="435">
        <v>7.96</v>
      </c>
      <c r="F1125" s="435">
        <v>1494</v>
      </c>
      <c r="G1125" s="435">
        <v>8723</v>
      </c>
      <c r="H1125" s="435">
        <v>8856</v>
      </c>
      <c r="I1125" s="294">
        <f t="shared" si="99"/>
        <v>11892.24</v>
      </c>
      <c r="J1125" s="293">
        <v>111720</v>
      </c>
      <c r="K1125" s="293"/>
      <c r="L1125" s="293">
        <f t="shared" si="98"/>
        <v>123612.24</v>
      </c>
      <c r="M1125" s="390" t="s">
        <v>2060</v>
      </c>
      <c r="N1125" s="293" t="s">
        <v>2353</v>
      </c>
      <c r="O1125" s="293"/>
    </row>
    <row r="1126" spans="1:15" ht="15" x14ac:dyDescent="0.25">
      <c r="A1126" s="293">
        <v>68</v>
      </c>
      <c r="B1126" s="293" t="s">
        <v>579</v>
      </c>
      <c r="C1126" s="435">
        <v>20</v>
      </c>
      <c r="D1126" s="293" t="s">
        <v>2350</v>
      </c>
      <c r="E1126" s="435">
        <v>1</v>
      </c>
      <c r="F1126" s="435">
        <v>1798</v>
      </c>
      <c r="G1126" s="435">
        <v>8724</v>
      </c>
      <c r="H1126" s="435">
        <v>8857</v>
      </c>
      <c r="I1126" s="294">
        <f t="shared" si="99"/>
        <v>1798</v>
      </c>
      <c r="J1126" s="293">
        <v>51000</v>
      </c>
      <c r="K1126" s="293"/>
      <c r="L1126" s="293">
        <f t="shared" si="98"/>
        <v>52798</v>
      </c>
      <c r="M1126" s="390" t="s">
        <v>34</v>
      </c>
      <c r="N1126" s="293" t="s">
        <v>2354</v>
      </c>
      <c r="O1126" s="293"/>
    </row>
    <row r="1127" spans="1:15" ht="15" x14ac:dyDescent="0.25">
      <c r="A1127" s="293">
        <v>69</v>
      </c>
      <c r="B1127" s="293" t="s">
        <v>592</v>
      </c>
      <c r="C1127" s="435">
        <v>20</v>
      </c>
      <c r="D1127" s="293" t="s">
        <v>2356</v>
      </c>
      <c r="E1127" s="533">
        <v>1</v>
      </c>
      <c r="F1127" s="435">
        <v>1435</v>
      </c>
      <c r="G1127" s="435">
        <v>8730</v>
      </c>
      <c r="H1127" s="435">
        <v>8860</v>
      </c>
      <c r="I1127" s="509">
        <f t="shared" si="99"/>
        <v>1435</v>
      </c>
      <c r="J1127" s="293">
        <v>29900</v>
      </c>
      <c r="K1127" s="509"/>
      <c r="L1127" s="534">
        <f t="shared" si="98"/>
        <v>31335</v>
      </c>
      <c r="M1127" s="390" t="s">
        <v>34</v>
      </c>
      <c r="N1127" s="293" t="s">
        <v>2355</v>
      </c>
      <c r="O1127" s="293"/>
    </row>
    <row r="1128" spans="1:15" ht="15" x14ac:dyDescent="0.25">
      <c r="A1128" s="293">
        <v>70</v>
      </c>
      <c r="B1128" s="293" t="s">
        <v>580</v>
      </c>
      <c r="C1128" s="435">
        <v>20</v>
      </c>
      <c r="D1128" s="293" t="s">
        <v>2356</v>
      </c>
      <c r="E1128" s="435">
        <v>1</v>
      </c>
      <c r="F1128" s="435">
        <v>1576</v>
      </c>
      <c r="G1128" s="435">
        <v>8731</v>
      </c>
      <c r="H1128" s="435">
        <v>8861</v>
      </c>
      <c r="I1128" s="293">
        <f t="shared" si="99"/>
        <v>1576</v>
      </c>
      <c r="J1128" s="293">
        <v>40800</v>
      </c>
      <c r="K1128" s="293"/>
      <c r="L1128" s="293">
        <f t="shared" si="98"/>
        <v>42376</v>
      </c>
      <c r="M1128" s="390" t="s">
        <v>40</v>
      </c>
      <c r="N1128" s="293" t="s">
        <v>2357</v>
      </c>
      <c r="O1128" s="293"/>
    </row>
    <row r="1129" spans="1:15" ht="15" x14ac:dyDescent="0.25">
      <c r="A1129" s="293">
        <v>71</v>
      </c>
      <c r="B1129" s="293" t="s">
        <v>589</v>
      </c>
      <c r="C1129" s="435">
        <v>9</v>
      </c>
      <c r="D1129" s="293" t="s">
        <v>2356</v>
      </c>
      <c r="E1129" s="435">
        <v>0</v>
      </c>
      <c r="F1129" s="435">
        <v>547</v>
      </c>
      <c r="G1129" s="435">
        <v>8732</v>
      </c>
      <c r="H1129" s="435">
        <v>8862</v>
      </c>
      <c r="I1129" s="293">
        <f t="shared" si="99"/>
        <v>0</v>
      </c>
      <c r="J1129" s="293">
        <v>7641</v>
      </c>
      <c r="K1129" s="293"/>
      <c r="L1129" s="293">
        <f t="shared" si="98"/>
        <v>7641</v>
      </c>
      <c r="M1129" s="390" t="s">
        <v>2023</v>
      </c>
      <c r="N1129" s="293" t="s">
        <v>2358</v>
      </c>
      <c r="O1129" s="293" t="s">
        <v>1208</v>
      </c>
    </row>
    <row r="1130" spans="1:15" ht="15" x14ac:dyDescent="0.25">
      <c r="A1130" s="293">
        <v>72</v>
      </c>
      <c r="B1130" s="293" t="s">
        <v>588</v>
      </c>
      <c r="C1130" s="435">
        <v>20</v>
      </c>
      <c r="D1130" s="293" t="s">
        <v>2356</v>
      </c>
      <c r="E1130" s="435">
        <v>3</v>
      </c>
      <c r="F1130" s="435">
        <v>1523</v>
      </c>
      <c r="G1130" s="435">
        <v>8733</v>
      </c>
      <c r="H1130" s="435">
        <v>8863</v>
      </c>
      <c r="I1130" s="293">
        <f t="shared" si="99"/>
        <v>4569</v>
      </c>
      <c r="J1130" s="293">
        <v>51000</v>
      </c>
      <c r="K1130" s="293"/>
      <c r="L1130" s="293">
        <f t="shared" si="98"/>
        <v>55569</v>
      </c>
      <c r="M1130" s="390" t="s">
        <v>2023</v>
      </c>
      <c r="N1130" s="293" t="s">
        <v>2359</v>
      </c>
      <c r="O1130" s="293"/>
    </row>
    <row r="1131" spans="1:15" x14ac:dyDescent="0.25">
      <c r="A1131" s="293">
        <v>73</v>
      </c>
      <c r="B1131" s="29" t="s">
        <v>836</v>
      </c>
      <c r="C1131" s="476">
        <v>9</v>
      </c>
      <c r="D1131" s="29" t="s">
        <v>2361</v>
      </c>
      <c r="E1131" s="435">
        <v>1.5</v>
      </c>
      <c r="F1131" s="476">
        <v>529</v>
      </c>
      <c r="G1131" s="435">
        <v>8725</v>
      </c>
      <c r="H1131" s="476">
        <v>8864</v>
      </c>
      <c r="I1131" s="293">
        <f t="shared" si="99"/>
        <v>793.5</v>
      </c>
      <c r="J1131" s="248">
        <v>8532</v>
      </c>
      <c r="K1131" s="293"/>
      <c r="L1131" s="294">
        <f t="shared" si="98"/>
        <v>9325.5</v>
      </c>
      <c r="M1131" s="283" t="s">
        <v>2023</v>
      </c>
      <c r="N1131" s="29" t="s">
        <v>2360</v>
      </c>
      <c r="O1131" s="293" t="s">
        <v>1219</v>
      </c>
    </row>
    <row r="1132" spans="1:15" ht="15" x14ac:dyDescent="0.25">
      <c r="A1132" s="293">
        <v>74</v>
      </c>
      <c r="B1132" s="29" t="s">
        <v>813</v>
      </c>
      <c r="C1132" s="476">
        <v>20</v>
      </c>
      <c r="D1132" s="29" t="s">
        <v>2361</v>
      </c>
      <c r="E1132" s="435">
        <v>1</v>
      </c>
      <c r="F1132" s="476">
        <v>1378</v>
      </c>
      <c r="G1132" s="435">
        <v>8726</v>
      </c>
      <c r="H1132" s="476">
        <v>8865</v>
      </c>
      <c r="I1132" s="293">
        <f t="shared" si="99"/>
        <v>1378</v>
      </c>
      <c r="J1132" s="293">
        <v>26800</v>
      </c>
      <c r="K1132" s="293"/>
      <c r="L1132" s="293">
        <f t="shared" si="98"/>
        <v>28178</v>
      </c>
      <c r="M1132" s="283" t="s">
        <v>2023</v>
      </c>
      <c r="N1132" s="29" t="s">
        <v>2362</v>
      </c>
      <c r="O1132" s="293"/>
    </row>
    <row r="1133" spans="1:15" ht="15" x14ac:dyDescent="0.25">
      <c r="A1133" s="293">
        <v>75</v>
      </c>
      <c r="B1133" s="29" t="s">
        <v>587</v>
      </c>
      <c r="C1133" s="476">
        <v>15</v>
      </c>
      <c r="D1133" s="29" t="s">
        <v>2361</v>
      </c>
      <c r="E1133" s="435">
        <v>2</v>
      </c>
      <c r="F1133" s="476">
        <v>965</v>
      </c>
      <c r="G1133" s="435">
        <v>8727</v>
      </c>
      <c r="H1133" s="476">
        <v>8866</v>
      </c>
      <c r="I1133" s="293">
        <f t="shared" si="99"/>
        <v>1930</v>
      </c>
      <c r="J1133" s="293">
        <v>20600</v>
      </c>
      <c r="K1133" s="293"/>
      <c r="L1133" s="293">
        <f t="shared" si="98"/>
        <v>22530</v>
      </c>
      <c r="M1133" s="283" t="s">
        <v>972</v>
      </c>
      <c r="N1133" s="29" t="s">
        <v>2363</v>
      </c>
      <c r="O1133" s="293"/>
    </row>
    <row r="1134" spans="1:15" ht="15" x14ac:dyDescent="0.25">
      <c r="A1134" s="293">
        <v>76</v>
      </c>
      <c r="B1134" s="29" t="s">
        <v>579</v>
      </c>
      <c r="C1134" s="476">
        <v>20</v>
      </c>
      <c r="D1134" s="29" t="s">
        <v>2361</v>
      </c>
      <c r="E1134" s="435">
        <v>1</v>
      </c>
      <c r="F1134" s="476">
        <v>1800</v>
      </c>
      <c r="G1134" s="435">
        <v>8728</v>
      </c>
      <c r="H1134" s="476">
        <v>8867</v>
      </c>
      <c r="I1134" s="293">
        <f t="shared" si="99"/>
        <v>1800</v>
      </c>
      <c r="J1134" s="293">
        <v>51000</v>
      </c>
      <c r="K1134" s="293"/>
      <c r="L1134" s="293">
        <f t="shared" si="98"/>
        <v>52800</v>
      </c>
      <c r="M1134" s="283" t="s">
        <v>972</v>
      </c>
      <c r="N1134" s="29" t="s">
        <v>2364</v>
      </c>
      <c r="O1134" s="293"/>
    </row>
    <row r="1135" spans="1:15" x14ac:dyDescent="0.25">
      <c r="A1135" s="293">
        <v>77</v>
      </c>
      <c r="B1135" s="29" t="s">
        <v>579</v>
      </c>
      <c r="C1135" s="476">
        <v>20</v>
      </c>
      <c r="D1135" s="29" t="s">
        <v>2366</v>
      </c>
      <c r="E1135" s="435">
        <v>1</v>
      </c>
      <c r="F1135" s="476">
        <v>1725</v>
      </c>
      <c r="G1135" s="435">
        <v>8729</v>
      </c>
      <c r="H1135" s="476">
        <v>8868</v>
      </c>
      <c r="I1135" s="293">
        <f t="shared" si="99"/>
        <v>1725</v>
      </c>
      <c r="J1135" s="248">
        <v>51000</v>
      </c>
      <c r="K1135" s="293"/>
      <c r="L1135" s="293">
        <f t="shared" si="98"/>
        <v>52725</v>
      </c>
      <c r="M1135" s="283" t="s">
        <v>34</v>
      </c>
      <c r="N1135" s="29" t="s">
        <v>2365</v>
      </c>
      <c r="O1135" s="293"/>
    </row>
    <row r="1136" spans="1:15" x14ac:dyDescent="0.25">
      <c r="A1136" s="293">
        <v>78</v>
      </c>
      <c r="B1136" s="29" t="s">
        <v>581</v>
      </c>
      <c r="C1136" s="476">
        <v>20</v>
      </c>
      <c r="D1136" s="29" t="s">
        <v>2366</v>
      </c>
      <c r="E1136" s="435">
        <v>1.5</v>
      </c>
      <c r="F1136" s="476">
        <v>1596</v>
      </c>
      <c r="G1136" s="435">
        <v>8740</v>
      </c>
      <c r="H1136" s="476">
        <v>8869</v>
      </c>
      <c r="I1136" s="293">
        <f t="shared" si="99"/>
        <v>2394</v>
      </c>
      <c r="J1136" s="248">
        <v>94000</v>
      </c>
      <c r="K1136" s="293"/>
      <c r="L1136" s="293">
        <f t="shared" si="98"/>
        <v>96394</v>
      </c>
      <c r="M1136" s="283" t="s">
        <v>933</v>
      </c>
      <c r="N1136" s="29" t="s">
        <v>2367</v>
      </c>
      <c r="O1136" s="293"/>
    </row>
    <row r="1137" spans="1:20" x14ac:dyDescent="0.25">
      <c r="A1137" s="293">
        <v>79</v>
      </c>
      <c r="B1137" s="29" t="s">
        <v>866</v>
      </c>
      <c r="C1137" s="476">
        <v>20</v>
      </c>
      <c r="D1137" s="29" t="s">
        <v>2369</v>
      </c>
      <c r="E1137" s="435">
        <v>4</v>
      </c>
      <c r="F1137" s="476">
        <v>1497</v>
      </c>
      <c r="G1137" s="435">
        <v>8741</v>
      </c>
      <c r="H1137" s="476">
        <v>8870</v>
      </c>
      <c r="I1137" s="293">
        <f t="shared" si="99"/>
        <v>5988</v>
      </c>
      <c r="J1137" s="248">
        <v>60400</v>
      </c>
      <c r="K1137" s="293"/>
      <c r="L1137" s="293">
        <f t="shared" si="98"/>
        <v>66388</v>
      </c>
      <c r="M1137" s="283" t="s">
        <v>2060</v>
      </c>
      <c r="N1137" s="29" t="s">
        <v>2368</v>
      </c>
      <c r="O1137" s="293"/>
    </row>
    <row r="1138" spans="1:20" x14ac:dyDescent="0.25">
      <c r="A1138" s="293">
        <v>80</v>
      </c>
      <c r="B1138" s="29" t="s">
        <v>813</v>
      </c>
      <c r="C1138" s="476">
        <v>20</v>
      </c>
      <c r="D1138" s="29" t="s">
        <v>2371</v>
      </c>
      <c r="E1138" s="435">
        <v>1</v>
      </c>
      <c r="F1138" s="476">
        <v>1357</v>
      </c>
      <c r="G1138" s="435">
        <v>8742</v>
      </c>
      <c r="H1138" s="435">
        <v>8871</v>
      </c>
      <c r="I1138" s="293">
        <f t="shared" si="99"/>
        <v>1357</v>
      </c>
      <c r="J1138" s="248">
        <v>26800</v>
      </c>
      <c r="K1138" s="293"/>
      <c r="L1138" s="293">
        <f t="shared" si="98"/>
        <v>28157</v>
      </c>
      <c r="M1138" s="283" t="s">
        <v>2060</v>
      </c>
      <c r="N1138" s="29" t="s">
        <v>2370</v>
      </c>
      <c r="O1138" s="293"/>
    </row>
    <row r="1139" spans="1:20" x14ac:dyDescent="0.25">
      <c r="A1139" s="293">
        <v>81</v>
      </c>
      <c r="B1139" s="29" t="s">
        <v>579</v>
      </c>
      <c r="C1139" s="476">
        <v>15</v>
      </c>
      <c r="D1139" s="29" t="s">
        <v>2371</v>
      </c>
      <c r="E1139" s="435">
        <v>1</v>
      </c>
      <c r="F1139" s="476">
        <v>1090</v>
      </c>
      <c r="G1139" s="435">
        <v>8761</v>
      </c>
      <c r="H1139" s="435">
        <v>8872</v>
      </c>
      <c r="I1139" s="293">
        <f t="shared" si="99"/>
        <v>1090</v>
      </c>
      <c r="J1139" s="248">
        <v>50000</v>
      </c>
      <c r="K1139" s="293"/>
      <c r="L1139" s="293">
        <f t="shared" si="98"/>
        <v>51090</v>
      </c>
      <c r="M1139" s="283" t="s">
        <v>2023</v>
      </c>
      <c r="N1139" s="29" t="s">
        <v>2372</v>
      </c>
      <c r="O1139" s="293"/>
      <c r="P1139" s="536" t="s">
        <v>2398</v>
      </c>
      <c r="Q1139" s="536"/>
      <c r="R1139" s="536"/>
      <c r="S1139" s="536">
        <v>11745</v>
      </c>
      <c r="T1139" s="536" t="s">
        <v>15</v>
      </c>
    </row>
    <row r="1140" spans="1:20" ht="15" x14ac:dyDescent="0.25">
      <c r="A1140" s="293">
        <v>82</v>
      </c>
      <c r="B1140" s="29" t="s">
        <v>580</v>
      </c>
      <c r="C1140" s="476">
        <v>20</v>
      </c>
      <c r="D1140" s="29" t="s">
        <v>2371</v>
      </c>
      <c r="E1140" s="435">
        <v>1</v>
      </c>
      <c r="F1140" s="476">
        <v>1800</v>
      </c>
      <c r="G1140" s="435">
        <v>8743</v>
      </c>
      <c r="H1140" s="435">
        <v>8873</v>
      </c>
      <c r="I1140" s="293">
        <f t="shared" si="99"/>
        <v>1800</v>
      </c>
      <c r="J1140" s="293">
        <v>40800</v>
      </c>
      <c r="K1140" s="293"/>
      <c r="L1140" s="293">
        <f t="shared" ref="L1140:L1144" si="100">K1140+J1140+I1140</f>
        <v>42600</v>
      </c>
      <c r="M1140" s="283" t="s">
        <v>34</v>
      </c>
      <c r="N1140" s="29" t="s">
        <v>2373</v>
      </c>
      <c r="O1140" s="293"/>
    </row>
    <row r="1141" spans="1:20" ht="15" x14ac:dyDescent="0.25">
      <c r="A1141" s="293">
        <v>83</v>
      </c>
      <c r="B1141" s="29" t="s">
        <v>588</v>
      </c>
      <c r="C1141" s="476">
        <v>20</v>
      </c>
      <c r="D1141" s="29" t="s">
        <v>2371</v>
      </c>
      <c r="E1141" s="435">
        <v>3</v>
      </c>
      <c r="F1141" s="476">
        <v>1567</v>
      </c>
      <c r="G1141" s="435">
        <v>8762</v>
      </c>
      <c r="H1141" s="435">
        <v>8874</v>
      </c>
      <c r="I1141" s="294">
        <f t="shared" si="99"/>
        <v>4701</v>
      </c>
      <c r="J1141" s="294">
        <v>65000</v>
      </c>
      <c r="K1141" s="294"/>
      <c r="L1141" s="294">
        <f t="shared" si="100"/>
        <v>69701</v>
      </c>
      <c r="M1141" s="416" t="s">
        <v>591</v>
      </c>
      <c r="N1141" s="453" t="s">
        <v>2374</v>
      </c>
      <c r="O1141" s="294"/>
      <c r="P1141" s="536" t="s">
        <v>2390</v>
      </c>
      <c r="Q1141" s="536"/>
      <c r="R1141" s="536"/>
      <c r="S1141" s="536">
        <v>14000</v>
      </c>
      <c r="T1141" s="536" t="s">
        <v>26</v>
      </c>
    </row>
    <row r="1142" spans="1:20" x14ac:dyDescent="0.25">
      <c r="A1142" s="293">
        <v>84</v>
      </c>
      <c r="B1142" s="29" t="s">
        <v>593</v>
      </c>
      <c r="C1142" s="476">
        <v>9</v>
      </c>
      <c r="D1142" s="29" t="s">
        <v>2376</v>
      </c>
      <c r="E1142" s="435">
        <v>2</v>
      </c>
      <c r="F1142" s="476">
        <v>622</v>
      </c>
      <c r="G1142" s="435">
        <v>8744</v>
      </c>
      <c r="H1142" s="435">
        <v>8875</v>
      </c>
      <c r="I1142" s="293">
        <f t="shared" si="99"/>
        <v>1244</v>
      </c>
      <c r="J1142" s="248">
        <v>7974</v>
      </c>
      <c r="K1142" s="293">
        <v>1400</v>
      </c>
      <c r="L1142" s="293">
        <f t="shared" si="100"/>
        <v>10618</v>
      </c>
      <c r="M1142" s="283" t="s">
        <v>2023</v>
      </c>
      <c r="N1142" s="29" t="s">
        <v>2375</v>
      </c>
      <c r="O1142" s="293" t="s">
        <v>1219</v>
      </c>
    </row>
    <row r="1143" spans="1:20" x14ac:dyDescent="0.25">
      <c r="A1143" s="293">
        <v>85</v>
      </c>
      <c r="B1143" s="29" t="s">
        <v>836</v>
      </c>
      <c r="C1143" s="476">
        <v>9</v>
      </c>
      <c r="D1143" s="29" t="s">
        <v>2376</v>
      </c>
      <c r="E1143" s="435">
        <v>1.5</v>
      </c>
      <c r="F1143" s="476">
        <v>518</v>
      </c>
      <c r="G1143" s="435">
        <v>8745</v>
      </c>
      <c r="H1143" s="435">
        <v>8876</v>
      </c>
      <c r="I1143" s="293">
        <f t="shared" si="99"/>
        <v>777</v>
      </c>
      <c r="J1143" s="248">
        <v>8532</v>
      </c>
      <c r="K1143" s="293"/>
      <c r="L1143" s="293">
        <f t="shared" si="100"/>
        <v>9309</v>
      </c>
      <c r="M1143" s="283" t="s">
        <v>2023</v>
      </c>
      <c r="N1143" s="29" t="s">
        <v>2377</v>
      </c>
      <c r="O1143" s="293" t="s">
        <v>1219</v>
      </c>
    </row>
    <row r="1144" spans="1:20" ht="15" x14ac:dyDescent="0.25">
      <c r="A1144" s="293">
        <v>86</v>
      </c>
      <c r="B1144" s="29" t="s">
        <v>589</v>
      </c>
      <c r="C1144" s="476">
        <v>9</v>
      </c>
      <c r="D1144" s="29" t="s">
        <v>2376</v>
      </c>
      <c r="E1144" s="435">
        <v>0</v>
      </c>
      <c r="F1144" s="476">
        <v>560</v>
      </c>
      <c r="G1144" s="435">
        <v>8746</v>
      </c>
      <c r="H1144" s="435">
        <v>8877</v>
      </c>
      <c r="I1144" s="293">
        <f t="shared" si="99"/>
        <v>0</v>
      </c>
      <c r="J1144" s="293">
        <v>7641</v>
      </c>
      <c r="K1144" s="293"/>
      <c r="L1144" s="293">
        <f t="shared" si="100"/>
        <v>7641</v>
      </c>
      <c r="M1144" s="283" t="s">
        <v>2023</v>
      </c>
      <c r="N1144" s="29" t="s">
        <v>2378</v>
      </c>
      <c r="O1144" s="293" t="s">
        <v>1219</v>
      </c>
    </row>
    <row r="1145" spans="1:20" ht="15" x14ac:dyDescent="0.25">
      <c r="A1145" s="293">
        <v>87</v>
      </c>
      <c r="B1145" s="29" t="s">
        <v>587</v>
      </c>
      <c r="C1145" s="476">
        <v>20</v>
      </c>
      <c r="D1145" s="29" t="s">
        <v>2376</v>
      </c>
      <c r="E1145" s="435">
        <v>2</v>
      </c>
      <c r="F1145" s="476">
        <v>1265</v>
      </c>
      <c r="G1145" s="435">
        <v>8747</v>
      </c>
      <c r="H1145" s="435">
        <v>8878</v>
      </c>
      <c r="I1145" s="293">
        <f t="shared" si="99"/>
        <v>2530</v>
      </c>
      <c r="J1145" s="293">
        <v>20600</v>
      </c>
      <c r="K1145" s="293"/>
      <c r="L1145" s="293">
        <f t="shared" ref="L1145:L1159" si="101">K1145+J1145+I1145</f>
        <v>23130</v>
      </c>
      <c r="M1145" s="283" t="s">
        <v>2023</v>
      </c>
      <c r="N1145" s="29" t="s">
        <v>2379</v>
      </c>
      <c r="O1145" s="293"/>
    </row>
    <row r="1146" spans="1:20" x14ac:dyDescent="0.25">
      <c r="A1146" s="293">
        <v>88</v>
      </c>
      <c r="B1146" s="29" t="s">
        <v>583</v>
      </c>
      <c r="C1146" s="476">
        <v>20</v>
      </c>
      <c r="D1146" s="29" t="s">
        <v>2376</v>
      </c>
      <c r="E1146" s="435">
        <v>7.96</v>
      </c>
      <c r="F1146" s="476">
        <v>1400</v>
      </c>
      <c r="G1146" s="435">
        <v>8748</v>
      </c>
      <c r="H1146" s="435">
        <v>8880</v>
      </c>
      <c r="I1146" s="293">
        <f t="shared" si="99"/>
        <v>11144</v>
      </c>
      <c r="J1146" s="248">
        <v>106400</v>
      </c>
      <c r="K1146" s="293"/>
      <c r="L1146" s="293">
        <f t="shared" si="101"/>
        <v>117544</v>
      </c>
      <c r="M1146" s="283" t="s">
        <v>2060</v>
      </c>
      <c r="N1146" s="29" t="s">
        <v>2380</v>
      </c>
      <c r="O1146" s="293"/>
    </row>
    <row r="1147" spans="1:20" x14ac:dyDescent="0.25">
      <c r="A1147" s="293">
        <v>89</v>
      </c>
      <c r="B1147" s="29" t="s">
        <v>822</v>
      </c>
      <c r="C1147" s="476">
        <v>20</v>
      </c>
      <c r="D1147" s="29" t="s">
        <v>2376</v>
      </c>
      <c r="E1147" s="435">
        <v>1.75</v>
      </c>
      <c r="F1147" s="476">
        <v>1394</v>
      </c>
      <c r="G1147" s="435">
        <v>8763</v>
      </c>
      <c r="H1147" s="435">
        <v>8881</v>
      </c>
      <c r="I1147" s="293">
        <f t="shared" si="99"/>
        <v>2439.5</v>
      </c>
      <c r="J1147" s="248">
        <v>30000</v>
      </c>
      <c r="K1147" s="293"/>
      <c r="L1147" s="293">
        <f t="shared" si="101"/>
        <v>32439.5</v>
      </c>
      <c r="M1147" s="283" t="s">
        <v>2060</v>
      </c>
      <c r="N1147" s="29" t="s">
        <v>2381</v>
      </c>
      <c r="O1147" s="293"/>
    </row>
    <row r="1148" spans="1:20" x14ac:dyDescent="0.25">
      <c r="A1148" s="293">
        <v>90</v>
      </c>
      <c r="B1148" s="29" t="s">
        <v>582</v>
      </c>
      <c r="C1148" s="476">
        <v>20</v>
      </c>
      <c r="D1148" s="29" t="s">
        <v>2376</v>
      </c>
      <c r="E1148" s="435">
        <v>0</v>
      </c>
      <c r="F1148" s="476">
        <v>1511</v>
      </c>
      <c r="G1148" s="435">
        <v>8749</v>
      </c>
      <c r="H1148" s="435">
        <v>8882</v>
      </c>
      <c r="I1148" s="293">
        <f t="shared" si="99"/>
        <v>0</v>
      </c>
      <c r="J1148" s="248">
        <v>39700</v>
      </c>
      <c r="K1148" s="293"/>
      <c r="L1148" s="293">
        <f t="shared" si="101"/>
        <v>39700</v>
      </c>
      <c r="M1148" s="283" t="s">
        <v>2080</v>
      </c>
      <c r="N1148" s="29" t="s">
        <v>2382</v>
      </c>
      <c r="O1148" s="293"/>
    </row>
    <row r="1149" spans="1:20" x14ac:dyDescent="0.25">
      <c r="A1149" s="293">
        <v>91</v>
      </c>
      <c r="B1149" s="29" t="s">
        <v>579</v>
      </c>
      <c r="C1149" s="476">
        <v>21</v>
      </c>
      <c r="D1149" s="29" t="s">
        <v>2376</v>
      </c>
      <c r="E1149" s="435">
        <v>1</v>
      </c>
      <c r="F1149" s="476">
        <v>2040</v>
      </c>
      <c r="G1149" s="435">
        <v>8750</v>
      </c>
      <c r="H1149" s="435">
        <v>8883</v>
      </c>
      <c r="I1149" s="293">
        <f t="shared" si="99"/>
        <v>2040</v>
      </c>
      <c r="J1149" s="248">
        <v>53550</v>
      </c>
      <c r="K1149" s="293"/>
      <c r="L1149" s="293">
        <f t="shared" si="101"/>
        <v>55590</v>
      </c>
      <c r="M1149" s="283" t="s">
        <v>40</v>
      </c>
      <c r="N1149" s="29" t="s">
        <v>2383</v>
      </c>
      <c r="O1149" s="293" t="s">
        <v>1217</v>
      </c>
    </row>
    <row r="1150" spans="1:20" x14ac:dyDescent="0.25">
      <c r="A1150" s="293">
        <v>92</v>
      </c>
      <c r="B1150" s="29" t="s">
        <v>839</v>
      </c>
      <c r="C1150" s="476">
        <v>20</v>
      </c>
      <c r="D1150" s="29" t="s">
        <v>2376</v>
      </c>
      <c r="E1150" s="435">
        <v>2</v>
      </c>
      <c r="F1150" s="476">
        <v>993</v>
      </c>
      <c r="G1150" s="435">
        <v>8751</v>
      </c>
      <c r="H1150" s="435">
        <v>8884</v>
      </c>
      <c r="I1150" s="293">
        <f t="shared" si="99"/>
        <v>1986</v>
      </c>
      <c r="J1150" s="248">
        <v>41900</v>
      </c>
      <c r="K1150" s="293"/>
      <c r="L1150" s="293">
        <f t="shared" si="101"/>
        <v>43886</v>
      </c>
      <c r="M1150" s="283" t="s">
        <v>40</v>
      </c>
      <c r="N1150" s="29" t="s">
        <v>2384</v>
      </c>
      <c r="O1150" s="293"/>
    </row>
    <row r="1151" spans="1:20" x14ac:dyDescent="0.25">
      <c r="A1151" s="293">
        <v>93</v>
      </c>
      <c r="B1151" s="29" t="s">
        <v>592</v>
      </c>
      <c r="C1151" s="476">
        <v>20</v>
      </c>
      <c r="D1151" s="29" t="s">
        <v>2376</v>
      </c>
      <c r="E1151" s="435">
        <v>1</v>
      </c>
      <c r="F1151" s="476">
        <v>1533</v>
      </c>
      <c r="G1151" s="435">
        <v>8752</v>
      </c>
      <c r="H1151" s="435">
        <v>8885</v>
      </c>
      <c r="I1151" s="293">
        <f t="shared" si="99"/>
        <v>1533</v>
      </c>
      <c r="J1151" s="248">
        <v>29900</v>
      </c>
      <c r="K1151" s="293"/>
      <c r="L1151" s="293">
        <f t="shared" si="101"/>
        <v>31433</v>
      </c>
      <c r="M1151" s="283" t="s">
        <v>34</v>
      </c>
      <c r="N1151" s="29" t="s">
        <v>2385</v>
      </c>
      <c r="O1151" s="293"/>
    </row>
    <row r="1152" spans="1:20" x14ac:dyDescent="0.25">
      <c r="A1152" s="293">
        <v>94</v>
      </c>
      <c r="B1152" s="29" t="s">
        <v>590</v>
      </c>
      <c r="C1152" s="476">
        <v>20</v>
      </c>
      <c r="D1152" s="29" t="s">
        <v>2387</v>
      </c>
      <c r="E1152" s="435">
        <v>4</v>
      </c>
      <c r="F1152" s="476">
        <v>1668</v>
      </c>
      <c r="G1152" s="435">
        <v>8753</v>
      </c>
      <c r="H1152" s="435">
        <v>8886</v>
      </c>
      <c r="I1152" s="293">
        <f t="shared" si="99"/>
        <v>6672</v>
      </c>
      <c r="J1152" s="248">
        <v>68600</v>
      </c>
      <c r="K1152" s="293"/>
      <c r="L1152" s="293">
        <f t="shared" si="101"/>
        <v>75272</v>
      </c>
      <c r="M1152" s="283" t="s">
        <v>2080</v>
      </c>
      <c r="N1152" s="29" t="s">
        <v>2386</v>
      </c>
      <c r="O1152" s="293"/>
    </row>
    <row r="1153" spans="1:15" ht="15" x14ac:dyDescent="0.25">
      <c r="A1153" s="293">
        <v>95</v>
      </c>
      <c r="B1153" s="29" t="s">
        <v>584</v>
      </c>
      <c r="C1153" s="476">
        <v>20</v>
      </c>
      <c r="D1153" s="29" t="s">
        <v>2387</v>
      </c>
      <c r="E1153" s="435">
        <v>2</v>
      </c>
      <c r="F1153" s="476">
        <v>1286</v>
      </c>
      <c r="G1153" s="435">
        <v>8754</v>
      </c>
      <c r="H1153" s="435">
        <v>8887</v>
      </c>
      <c r="I1153" s="293">
        <f t="shared" si="99"/>
        <v>2572</v>
      </c>
      <c r="J1153" s="397">
        <v>18720</v>
      </c>
      <c r="K1153" s="293"/>
      <c r="L1153" s="293">
        <f t="shared" si="101"/>
        <v>21292</v>
      </c>
      <c r="M1153" s="283" t="s">
        <v>2080</v>
      </c>
      <c r="N1153" s="29" t="s">
        <v>2388</v>
      </c>
      <c r="O1153" s="293"/>
    </row>
    <row r="1154" spans="1:15" x14ac:dyDescent="0.25">
      <c r="A1154" s="293">
        <v>96</v>
      </c>
      <c r="B1154" s="29" t="s">
        <v>579</v>
      </c>
      <c r="C1154" s="476">
        <v>20</v>
      </c>
      <c r="D1154" s="29" t="s">
        <v>2387</v>
      </c>
      <c r="E1154" s="435">
        <v>1</v>
      </c>
      <c r="F1154" s="476">
        <v>1720</v>
      </c>
      <c r="G1154" s="435">
        <v>8755</v>
      </c>
      <c r="H1154" s="435">
        <v>8888</v>
      </c>
      <c r="I1154" s="293">
        <f t="shared" si="99"/>
        <v>1720</v>
      </c>
      <c r="J1154" s="248">
        <v>51000</v>
      </c>
      <c r="K1154" s="293"/>
      <c r="L1154" s="293">
        <f t="shared" si="101"/>
        <v>52720</v>
      </c>
      <c r="M1154" s="283" t="s">
        <v>34</v>
      </c>
      <c r="N1154" s="29" t="s">
        <v>2389</v>
      </c>
      <c r="O1154" s="293"/>
    </row>
    <row r="1155" spans="1:15" x14ac:dyDescent="0.25">
      <c r="A1155" s="293">
        <v>97</v>
      </c>
      <c r="B1155" s="29" t="s">
        <v>822</v>
      </c>
      <c r="C1155" s="476">
        <v>15</v>
      </c>
      <c r="D1155" s="29" t="s">
        <v>268</v>
      </c>
      <c r="E1155" s="435">
        <v>1.75</v>
      </c>
      <c r="F1155" s="476">
        <v>1085</v>
      </c>
      <c r="G1155" s="435">
        <v>8756</v>
      </c>
      <c r="H1155" s="435">
        <v>8889</v>
      </c>
      <c r="I1155" s="293">
        <f t="shared" si="99"/>
        <v>1898.75</v>
      </c>
      <c r="J1155" s="248">
        <v>25200</v>
      </c>
      <c r="K1155" s="293"/>
      <c r="L1155" s="293">
        <f t="shared" si="101"/>
        <v>27098.75</v>
      </c>
      <c r="M1155" s="283" t="s">
        <v>2080</v>
      </c>
      <c r="N1155" s="29" t="s">
        <v>2391</v>
      </c>
      <c r="O1155" s="293"/>
    </row>
    <row r="1156" spans="1:15" x14ac:dyDescent="0.25">
      <c r="A1156" s="293">
        <v>98</v>
      </c>
      <c r="B1156" s="29" t="s">
        <v>592</v>
      </c>
      <c r="C1156" s="476">
        <v>20</v>
      </c>
      <c r="D1156" s="29" t="s">
        <v>268</v>
      </c>
      <c r="E1156" s="435">
        <v>1</v>
      </c>
      <c r="F1156" s="476">
        <v>1543</v>
      </c>
      <c r="G1156" s="435">
        <v>8757</v>
      </c>
      <c r="H1156" s="435">
        <v>8890</v>
      </c>
      <c r="I1156" s="293">
        <f t="shared" si="99"/>
        <v>1543</v>
      </c>
      <c r="J1156" s="248">
        <v>29900</v>
      </c>
      <c r="K1156" s="293"/>
      <c r="L1156" s="293">
        <f t="shared" si="101"/>
        <v>31443</v>
      </c>
      <c r="M1156" s="283" t="s">
        <v>34</v>
      </c>
      <c r="N1156" s="29" t="s">
        <v>2392</v>
      </c>
      <c r="O1156" s="293"/>
    </row>
    <row r="1157" spans="1:15" x14ac:dyDescent="0.25">
      <c r="A1157" s="293">
        <v>99</v>
      </c>
      <c r="B1157" s="29" t="s">
        <v>821</v>
      </c>
      <c r="C1157" s="476">
        <v>20</v>
      </c>
      <c r="D1157" s="29" t="s">
        <v>2394</v>
      </c>
      <c r="E1157" s="435">
        <v>2</v>
      </c>
      <c r="F1157" s="476">
        <v>1555</v>
      </c>
      <c r="G1157" s="435">
        <v>8758</v>
      </c>
      <c r="H1157" s="435">
        <v>8891</v>
      </c>
      <c r="I1157" s="293">
        <f t="shared" si="99"/>
        <v>3110</v>
      </c>
      <c r="J1157" s="248">
        <v>39000</v>
      </c>
      <c r="K1157" s="293"/>
      <c r="L1157" s="293">
        <f t="shared" si="101"/>
        <v>42110</v>
      </c>
      <c r="M1157" s="283" t="s">
        <v>2023</v>
      </c>
      <c r="N1157" s="29" t="s">
        <v>2393</v>
      </c>
      <c r="O1157" s="293"/>
    </row>
    <row r="1158" spans="1:15" x14ac:dyDescent="0.25">
      <c r="A1158" s="293">
        <v>100</v>
      </c>
      <c r="B1158" s="29" t="s">
        <v>583</v>
      </c>
      <c r="C1158" s="417">
        <v>21</v>
      </c>
      <c r="D1158" s="294" t="s">
        <v>2395</v>
      </c>
      <c r="E1158" s="435">
        <v>7.96</v>
      </c>
      <c r="F1158" s="417">
        <v>1468</v>
      </c>
      <c r="G1158" s="435">
        <v>8759</v>
      </c>
      <c r="H1158" s="435">
        <v>8897</v>
      </c>
      <c r="I1158" s="294">
        <f t="shared" si="99"/>
        <v>11685.28</v>
      </c>
      <c r="J1158" s="248">
        <v>124950</v>
      </c>
      <c r="K1158" s="293"/>
      <c r="L1158" s="294">
        <f t="shared" si="101"/>
        <v>136635.28</v>
      </c>
      <c r="M1158" s="398" t="s">
        <v>40</v>
      </c>
      <c r="N1158" s="293" t="s">
        <v>2396</v>
      </c>
      <c r="O1158" s="293"/>
    </row>
    <row r="1159" spans="1:15" x14ac:dyDescent="0.25">
      <c r="A1159" s="294">
        <v>101</v>
      </c>
      <c r="B1159" s="294" t="s">
        <v>919</v>
      </c>
      <c r="C1159" s="417">
        <v>20</v>
      </c>
      <c r="D1159" s="294" t="s">
        <v>2395</v>
      </c>
      <c r="E1159" s="435">
        <v>3</v>
      </c>
      <c r="F1159" s="417">
        <v>1729</v>
      </c>
      <c r="G1159" s="435">
        <v>8760</v>
      </c>
      <c r="H1159" s="417">
        <v>8898</v>
      </c>
      <c r="I1159" s="294">
        <f t="shared" si="99"/>
        <v>5187</v>
      </c>
      <c r="J1159" s="248">
        <v>61100</v>
      </c>
      <c r="K1159" s="293">
        <v>3000</v>
      </c>
      <c r="L1159" s="294">
        <f t="shared" si="101"/>
        <v>69287</v>
      </c>
      <c r="M1159" s="293" t="s">
        <v>34</v>
      </c>
      <c r="N1159" s="293" t="s">
        <v>2397</v>
      </c>
      <c r="O1159" s="293"/>
    </row>
    <row r="1160" spans="1:15" x14ac:dyDescent="0.25">
      <c r="A1160" s="533"/>
      <c r="B1160" s="418"/>
      <c r="C1160" s="432">
        <f>SUM(C1059:C1159)</f>
        <v>1842</v>
      </c>
      <c r="D1160" s="533"/>
      <c r="E1160" s="533"/>
      <c r="F1160" s="533"/>
      <c r="G1160" s="533"/>
      <c r="H1160" s="533"/>
      <c r="I1160" s="533"/>
      <c r="J1160" s="537"/>
      <c r="K1160" s="533"/>
      <c r="L1160" s="432">
        <f>SUM(L1059:L1159)</f>
        <v>4964622.4900000012</v>
      </c>
      <c r="M1160" s="533"/>
      <c r="N1160" s="533"/>
      <c r="O1160" s="533"/>
    </row>
  </sheetData>
  <autoFilter ref="A693:O116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S1" sqref="S1"/>
    </sheetView>
  </sheetViews>
  <sheetFormatPr defaultRowHeight="15" x14ac:dyDescent="0.25"/>
  <cols>
    <col min="1" max="1" width="5.85546875" customWidth="1"/>
    <col min="4" max="4" width="10.7109375" customWidth="1"/>
    <col min="10" max="11" width="10.42578125" customWidth="1"/>
    <col min="12" max="12" width="10.85546875" customWidth="1"/>
    <col min="14" max="14" width="9.42578125" customWidth="1"/>
  </cols>
  <sheetData>
    <row r="1" spans="1:15" ht="51.75" x14ac:dyDescent="0.25">
      <c r="A1" s="329" t="s">
        <v>798</v>
      </c>
      <c r="B1" s="329" t="s">
        <v>0</v>
      </c>
      <c r="C1" s="329" t="s">
        <v>1020</v>
      </c>
      <c r="D1" s="329" t="s">
        <v>341</v>
      </c>
      <c r="E1" s="329" t="s">
        <v>345</v>
      </c>
      <c r="F1" s="329" t="s">
        <v>342</v>
      </c>
      <c r="G1" s="329" t="s">
        <v>348</v>
      </c>
      <c r="H1" s="505" t="s">
        <v>343</v>
      </c>
      <c r="I1" s="329" t="s">
        <v>272</v>
      </c>
      <c r="J1" s="329" t="s">
        <v>2402</v>
      </c>
      <c r="K1" s="329" t="s">
        <v>2403</v>
      </c>
      <c r="L1" s="329" t="s">
        <v>599</v>
      </c>
      <c r="M1" s="329" t="s">
        <v>941</v>
      </c>
      <c r="N1" s="329" t="s">
        <v>2180</v>
      </c>
      <c r="O1" s="329" t="s">
        <v>1205</v>
      </c>
    </row>
    <row r="2" spans="1:15" x14ac:dyDescent="0.25">
      <c r="A2" s="5">
        <v>1</v>
      </c>
      <c r="B2" s="12" t="s">
        <v>581</v>
      </c>
      <c r="C2" s="349">
        <v>20000</v>
      </c>
      <c r="D2" s="5" t="s">
        <v>2405</v>
      </c>
      <c r="E2" s="349">
        <v>1.5</v>
      </c>
      <c r="F2" s="349">
        <v>1678</v>
      </c>
      <c r="G2" s="349"/>
      <c r="H2" s="349">
        <v>8899</v>
      </c>
      <c r="I2" s="5">
        <f>E2*F2</f>
        <v>2517</v>
      </c>
      <c r="J2" s="44"/>
      <c r="K2" s="5"/>
      <c r="L2" s="5"/>
      <c r="M2" s="12" t="s">
        <v>591</v>
      </c>
      <c r="N2" s="5" t="s">
        <v>2404</v>
      </c>
      <c r="O2" s="5"/>
    </row>
    <row r="3" spans="1:15" x14ac:dyDescent="0.25">
      <c r="A3" s="5">
        <v>2</v>
      </c>
      <c r="B3" s="12" t="s">
        <v>813</v>
      </c>
      <c r="C3" s="349">
        <v>20000</v>
      </c>
      <c r="D3" s="5" t="s">
        <v>2405</v>
      </c>
      <c r="E3" s="349">
        <v>1</v>
      </c>
      <c r="F3" s="349">
        <v>1386</v>
      </c>
      <c r="G3" s="349"/>
      <c r="H3" s="349">
        <v>8900</v>
      </c>
      <c r="I3" s="5">
        <f t="shared" ref="I3:I27" si="0">E3*F3</f>
        <v>1386</v>
      </c>
      <c r="J3" s="5"/>
      <c r="K3" s="5"/>
      <c r="L3" s="5"/>
      <c r="M3" s="12" t="s">
        <v>2023</v>
      </c>
      <c r="N3" s="5" t="s">
        <v>2406</v>
      </c>
      <c r="O3" s="5"/>
    </row>
    <row r="4" spans="1:15" x14ac:dyDescent="0.25">
      <c r="A4" s="5">
        <v>3</v>
      </c>
      <c r="B4" s="12" t="s">
        <v>593</v>
      </c>
      <c r="C4" s="349">
        <v>9000</v>
      </c>
      <c r="D4" s="5" t="s">
        <v>2405</v>
      </c>
      <c r="E4" s="349">
        <v>2</v>
      </c>
      <c r="F4" s="349">
        <v>588</v>
      </c>
      <c r="G4" s="349"/>
      <c r="H4" s="349">
        <v>8901</v>
      </c>
      <c r="I4" s="5">
        <f t="shared" si="0"/>
        <v>1176</v>
      </c>
      <c r="J4" s="353"/>
      <c r="K4" s="5">
        <v>1400</v>
      </c>
      <c r="L4" s="5"/>
      <c r="M4" s="12" t="s">
        <v>2023</v>
      </c>
      <c r="N4" s="5" t="s">
        <v>2407</v>
      </c>
      <c r="O4" s="5"/>
    </row>
    <row r="5" spans="1:15" x14ac:dyDescent="0.25">
      <c r="A5" s="5">
        <v>4</v>
      </c>
      <c r="B5" s="12" t="s">
        <v>592</v>
      </c>
      <c r="C5" s="349">
        <v>20000</v>
      </c>
      <c r="D5" s="5" t="s">
        <v>2405</v>
      </c>
      <c r="E5" s="349">
        <v>1</v>
      </c>
      <c r="F5" s="349">
        <v>1369</v>
      </c>
      <c r="G5" s="349"/>
      <c r="H5" s="349">
        <v>8902</v>
      </c>
      <c r="I5" s="5">
        <f t="shared" si="0"/>
        <v>1369</v>
      </c>
      <c r="J5" s="5"/>
      <c r="K5" s="5"/>
      <c r="L5" s="5"/>
      <c r="M5" s="12" t="s">
        <v>34</v>
      </c>
      <c r="N5" s="5" t="s">
        <v>2408</v>
      </c>
      <c r="O5" s="5"/>
    </row>
    <row r="6" spans="1:15" x14ac:dyDescent="0.25">
      <c r="A6" s="5">
        <v>5</v>
      </c>
      <c r="B6" s="12" t="s">
        <v>579</v>
      </c>
      <c r="C6" s="349">
        <v>21000</v>
      </c>
      <c r="D6" s="5" t="s">
        <v>2405</v>
      </c>
      <c r="E6" s="349">
        <v>1</v>
      </c>
      <c r="F6" s="349">
        <v>1626</v>
      </c>
      <c r="G6" s="349"/>
      <c r="H6" s="349">
        <v>8903</v>
      </c>
      <c r="I6" s="5">
        <f t="shared" si="0"/>
        <v>1626</v>
      </c>
      <c r="J6" s="5"/>
      <c r="K6" s="5"/>
      <c r="L6" s="5"/>
      <c r="M6" s="12" t="s">
        <v>40</v>
      </c>
      <c r="N6" s="5" t="s">
        <v>2409</v>
      </c>
      <c r="O6" s="5"/>
    </row>
    <row r="7" spans="1:15" x14ac:dyDescent="0.25">
      <c r="A7" s="5">
        <v>6</v>
      </c>
      <c r="B7" s="12" t="s">
        <v>580</v>
      </c>
      <c r="C7" s="349">
        <v>20000</v>
      </c>
      <c r="D7" s="5" t="s">
        <v>2405</v>
      </c>
      <c r="E7" s="349">
        <v>1</v>
      </c>
      <c r="F7" s="349">
        <v>1528</v>
      </c>
      <c r="G7" s="349"/>
      <c r="H7" s="349">
        <v>8904</v>
      </c>
      <c r="I7" s="5">
        <f t="shared" si="0"/>
        <v>1528</v>
      </c>
      <c r="J7" s="546"/>
      <c r="K7" s="5"/>
      <c r="L7" s="5"/>
      <c r="M7" s="12" t="s">
        <v>40</v>
      </c>
      <c r="N7" s="5" t="s">
        <v>2410</v>
      </c>
      <c r="O7" s="5"/>
    </row>
    <row r="8" spans="1:15" x14ac:dyDescent="0.25">
      <c r="A8" s="5">
        <v>7</v>
      </c>
      <c r="B8" s="12" t="s">
        <v>588</v>
      </c>
      <c r="C8" s="349">
        <v>20000</v>
      </c>
      <c r="D8" s="5" t="s">
        <v>2405</v>
      </c>
      <c r="E8" s="349">
        <v>3</v>
      </c>
      <c r="F8" s="349">
        <v>1482</v>
      </c>
      <c r="G8" s="349"/>
      <c r="H8" s="349">
        <v>8905</v>
      </c>
      <c r="I8" s="5">
        <f t="shared" si="0"/>
        <v>4446</v>
      </c>
      <c r="J8" s="5"/>
      <c r="K8" s="5"/>
      <c r="L8" s="5"/>
      <c r="M8" s="12" t="s">
        <v>2023</v>
      </c>
      <c r="N8" s="5" t="s">
        <v>2411</v>
      </c>
      <c r="O8" s="5"/>
    </row>
    <row r="9" spans="1:15" x14ac:dyDescent="0.25">
      <c r="A9" s="5">
        <v>8</v>
      </c>
      <c r="B9" s="12" t="s">
        <v>582</v>
      </c>
      <c r="C9" s="349">
        <v>20000</v>
      </c>
      <c r="D9" s="5" t="s">
        <v>2405</v>
      </c>
      <c r="E9" s="349">
        <v>0</v>
      </c>
      <c r="F9" s="349">
        <v>1503</v>
      </c>
      <c r="G9" s="349"/>
      <c r="H9" s="349">
        <v>8906</v>
      </c>
      <c r="I9" s="5">
        <f t="shared" si="0"/>
        <v>0</v>
      </c>
      <c r="J9" s="353"/>
      <c r="K9" s="5"/>
      <c r="L9" s="5"/>
      <c r="M9" s="5" t="s">
        <v>2052</v>
      </c>
      <c r="N9" s="5" t="s">
        <v>2412</v>
      </c>
      <c r="O9" s="5"/>
    </row>
    <row r="10" spans="1:15" x14ac:dyDescent="0.25">
      <c r="A10" s="5">
        <v>9</v>
      </c>
      <c r="B10" s="12" t="s">
        <v>580</v>
      </c>
      <c r="C10" s="349">
        <v>20000</v>
      </c>
      <c r="D10" s="5" t="s">
        <v>2414</v>
      </c>
      <c r="E10" s="349">
        <v>1</v>
      </c>
      <c r="F10" s="349">
        <v>1437</v>
      </c>
      <c r="G10" s="349"/>
      <c r="H10" s="349">
        <v>8907</v>
      </c>
      <c r="I10" s="5">
        <f t="shared" si="0"/>
        <v>1437</v>
      </c>
      <c r="J10" s="353"/>
      <c r="K10" s="5"/>
      <c r="L10" s="5"/>
      <c r="M10" s="12" t="s">
        <v>34</v>
      </c>
      <c r="N10" s="5" t="s">
        <v>2413</v>
      </c>
      <c r="O10" s="5"/>
    </row>
    <row r="11" spans="1:15" x14ac:dyDescent="0.25">
      <c r="A11" s="5">
        <v>10</v>
      </c>
      <c r="B11" s="12" t="s">
        <v>592</v>
      </c>
      <c r="C11" s="349">
        <v>20000</v>
      </c>
      <c r="D11" s="5" t="s">
        <v>2414</v>
      </c>
      <c r="E11" s="349">
        <v>1</v>
      </c>
      <c r="F11" s="349">
        <v>1442</v>
      </c>
      <c r="G11" s="349"/>
      <c r="H11" s="349">
        <v>8908</v>
      </c>
      <c r="I11" s="5">
        <f t="shared" si="0"/>
        <v>1442</v>
      </c>
      <c r="J11" s="5"/>
      <c r="K11" s="5"/>
      <c r="L11" s="5"/>
      <c r="M11" s="12" t="s">
        <v>34</v>
      </c>
      <c r="N11" s="5" t="s">
        <v>2415</v>
      </c>
      <c r="O11" s="5"/>
    </row>
    <row r="12" spans="1:15" x14ac:dyDescent="0.25">
      <c r="A12" s="5">
        <v>11</v>
      </c>
      <c r="B12" s="12" t="s">
        <v>587</v>
      </c>
      <c r="C12" s="349">
        <v>20000</v>
      </c>
      <c r="D12" s="5" t="s">
        <v>2414</v>
      </c>
      <c r="E12" s="349">
        <v>2</v>
      </c>
      <c r="F12" s="349">
        <v>1307</v>
      </c>
      <c r="G12" s="349"/>
      <c r="H12" s="349">
        <v>8909</v>
      </c>
      <c r="I12" s="5">
        <f t="shared" si="0"/>
        <v>2614</v>
      </c>
      <c r="J12" s="5"/>
      <c r="K12" s="5"/>
      <c r="L12" s="5"/>
      <c r="M12" s="12" t="s">
        <v>2023</v>
      </c>
      <c r="N12" s="5" t="s">
        <v>2416</v>
      </c>
      <c r="O12" s="5"/>
    </row>
    <row r="13" spans="1:15" x14ac:dyDescent="0.25">
      <c r="A13" s="5">
        <v>12</v>
      </c>
      <c r="B13" s="12" t="s">
        <v>833</v>
      </c>
      <c r="C13" s="349">
        <v>20000</v>
      </c>
      <c r="D13" s="5" t="s">
        <v>2414</v>
      </c>
      <c r="E13" s="349">
        <v>1.7</v>
      </c>
      <c r="F13" s="349">
        <v>1581</v>
      </c>
      <c r="G13" s="349"/>
      <c r="H13" s="349">
        <v>8910</v>
      </c>
      <c r="I13" s="5">
        <f t="shared" si="0"/>
        <v>2687.7</v>
      </c>
      <c r="J13" s="5"/>
      <c r="K13" s="5"/>
      <c r="L13" s="5"/>
      <c r="M13" s="12" t="s">
        <v>2023</v>
      </c>
      <c r="N13" s="5" t="s">
        <v>2417</v>
      </c>
      <c r="O13" s="5"/>
    </row>
    <row r="14" spans="1:15" x14ac:dyDescent="0.25">
      <c r="A14" s="5">
        <v>13</v>
      </c>
      <c r="B14" s="12" t="s">
        <v>589</v>
      </c>
      <c r="C14" s="349">
        <v>9000</v>
      </c>
      <c r="D14" s="5" t="s">
        <v>2414</v>
      </c>
      <c r="E14" s="349">
        <v>1</v>
      </c>
      <c r="F14" s="349">
        <v>578</v>
      </c>
      <c r="G14" s="349"/>
      <c r="H14" s="349">
        <v>8911</v>
      </c>
      <c r="I14" s="5">
        <f t="shared" si="0"/>
        <v>578</v>
      </c>
      <c r="J14" s="5"/>
      <c r="K14" s="5"/>
      <c r="L14" s="5"/>
      <c r="M14" s="12" t="s">
        <v>2023</v>
      </c>
      <c r="N14" s="5" t="s">
        <v>2418</v>
      </c>
      <c r="O14" s="5"/>
    </row>
    <row r="15" spans="1:15" x14ac:dyDescent="0.25">
      <c r="A15" s="5">
        <v>14</v>
      </c>
      <c r="B15" s="12" t="s">
        <v>581</v>
      </c>
      <c r="C15" s="349">
        <v>20000</v>
      </c>
      <c r="D15" s="5" t="s">
        <v>2420</v>
      </c>
      <c r="E15" s="349">
        <v>1.5</v>
      </c>
      <c r="F15" s="349">
        <v>1660</v>
      </c>
      <c r="G15" s="349"/>
      <c r="H15" s="349">
        <v>8912</v>
      </c>
      <c r="I15" s="5">
        <f t="shared" si="0"/>
        <v>2490</v>
      </c>
      <c r="J15" s="5"/>
      <c r="K15" s="5"/>
      <c r="L15" s="5"/>
      <c r="M15" s="5" t="s">
        <v>2421</v>
      </c>
      <c r="N15" s="5" t="s">
        <v>2419</v>
      </c>
      <c r="O15" s="5"/>
    </row>
    <row r="16" spans="1:15" x14ac:dyDescent="0.25">
      <c r="A16" s="5">
        <v>15</v>
      </c>
      <c r="B16" s="12" t="s">
        <v>585</v>
      </c>
      <c r="C16" s="349">
        <v>20000</v>
      </c>
      <c r="D16" s="5" t="s">
        <v>2420</v>
      </c>
      <c r="E16" s="349">
        <v>3</v>
      </c>
      <c r="F16" s="349">
        <v>1562</v>
      </c>
      <c r="G16" s="349"/>
      <c r="H16" s="349">
        <v>8913</v>
      </c>
      <c r="I16" s="5">
        <f t="shared" si="0"/>
        <v>4686</v>
      </c>
      <c r="J16" s="5"/>
      <c r="K16" s="5">
        <v>3000</v>
      </c>
      <c r="L16" s="5"/>
      <c r="M16" s="12" t="s">
        <v>34</v>
      </c>
      <c r="N16" s="5" t="s">
        <v>2422</v>
      </c>
      <c r="O16" s="5"/>
    </row>
    <row r="17" spans="1:15" x14ac:dyDescent="0.25">
      <c r="A17" s="5">
        <v>16</v>
      </c>
      <c r="B17" s="12" t="s">
        <v>813</v>
      </c>
      <c r="C17" s="349">
        <v>20000</v>
      </c>
      <c r="D17" s="5" t="s">
        <v>2420</v>
      </c>
      <c r="E17" s="349">
        <v>1</v>
      </c>
      <c r="F17" s="349">
        <v>1352</v>
      </c>
      <c r="G17" s="349"/>
      <c r="H17" s="349">
        <v>8914</v>
      </c>
      <c r="I17" s="5">
        <f t="shared" si="0"/>
        <v>1352</v>
      </c>
      <c r="J17" s="5"/>
      <c r="K17" s="5"/>
      <c r="L17" s="5"/>
      <c r="M17" s="12" t="s">
        <v>40</v>
      </c>
      <c r="N17" s="5" t="s">
        <v>2423</v>
      </c>
      <c r="O17" s="5"/>
    </row>
    <row r="18" spans="1:15" x14ac:dyDescent="0.25">
      <c r="A18" s="5">
        <v>17</v>
      </c>
      <c r="B18" s="12" t="s">
        <v>579</v>
      </c>
      <c r="C18" s="349">
        <v>21000</v>
      </c>
      <c r="D18" s="5" t="s">
        <v>2420</v>
      </c>
      <c r="E18" s="349">
        <v>1</v>
      </c>
      <c r="F18" s="349">
        <v>1603</v>
      </c>
      <c r="G18" s="349"/>
      <c r="H18" s="349">
        <v>8915</v>
      </c>
      <c r="I18" s="5">
        <f t="shared" si="0"/>
        <v>1603</v>
      </c>
      <c r="J18" s="5"/>
      <c r="K18" s="5"/>
      <c r="L18" s="5"/>
      <c r="M18" s="12" t="s">
        <v>40</v>
      </c>
      <c r="N18" s="5" t="s">
        <v>2424</v>
      </c>
      <c r="O18" s="5"/>
    </row>
    <row r="19" spans="1:15" x14ac:dyDescent="0.25">
      <c r="A19" s="5">
        <v>18</v>
      </c>
      <c r="B19" s="12" t="s">
        <v>579</v>
      </c>
      <c r="C19" s="349">
        <v>21000</v>
      </c>
      <c r="D19" s="5" t="s">
        <v>2420</v>
      </c>
      <c r="E19" s="349">
        <v>1</v>
      </c>
      <c r="F19" s="349">
        <v>1610</v>
      </c>
      <c r="G19" s="349"/>
      <c r="H19" s="349">
        <v>8916</v>
      </c>
      <c r="I19" s="5">
        <f t="shared" si="0"/>
        <v>1610</v>
      </c>
      <c r="J19" s="5"/>
      <c r="K19" s="5"/>
      <c r="L19" s="5"/>
      <c r="M19" s="12" t="s">
        <v>34</v>
      </c>
      <c r="N19" s="5" t="s">
        <v>2425</v>
      </c>
      <c r="O19" s="5"/>
    </row>
    <row r="20" spans="1:15" x14ac:dyDescent="0.25">
      <c r="A20" s="5">
        <v>19</v>
      </c>
      <c r="B20" s="12" t="s">
        <v>583</v>
      </c>
      <c r="C20" s="349">
        <v>21000</v>
      </c>
      <c r="D20" s="5" t="s">
        <v>2420</v>
      </c>
      <c r="E20" s="349">
        <v>7.96</v>
      </c>
      <c r="F20" s="349">
        <v>1393</v>
      </c>
      <c r="G20" s="349"/>
      <c r="H20" s="349">
        <v>8917</v>
      </c>
      <c r="I20" s="5">
        <f t="shared" si="0"/>
        <v>11088.28</v>
      </c>
      <c r="J20" s="5"/>
      <c r="K20" s="5"/>
      <c r="L20" s="5"/>
      <c r="M20" s="12" t="s">
        <v>40</v>
      </c>
      <c r="N20" s="5" t="s">
        <v>2426</v>
      </c>
      <c r="O20" s="5"/>
    </row>
    <row r="21" spans="1:15" x14ac:dyDescent="0.25">
      <c r="A21" s="5">
        <v>20</v>
      </c>
      <c r="B21" s="12" t="s">
        <v>579</v>
      </c>
      <c r="C21" s="349">
        <v>21000</v>
      </c>
      <c r="D21" s="5" t="s">
        <v>2428</v>
      </c>
      <c r="E21" s="349">
        <v>1</v>
      </c>
      <c r="F21" s="349">
        <v>1825</v>
      </c>
      <c r="G21" s="349"/>
      <c r="H21" s="349">
        <v>8918</v>
      </c>
      <c r="I21" s="5">
        <f t="shared" si="0"/>
        <v>1825</v>
      </c>
      <c r="J21" s="5"/>
      <c r="K21" s="5"/>
      <c r="L21" s="5"/>
      <c r="M21" s="5" t="s">
        <v>34</v>
      </c>
      <c r="N21" s="5" t="s">
        <v>2427</v>
      </c>
      <c r="O21" s="5"/>
    </row>
    <row r="22" spans="1:15" x14ac:dyDescent="0.25">
      <c r="A22" s="5">
        <v>21</v>
      </c>
      <c r="B22" s="12" t="s">
        <v>579</v>
      </c>
      <c r="C22" s="349">
        <v>20000</v>
      </c>
      <c r="D22" s="5" t="s">
        <v>2428</v>
      </c>
      <c r="E22" s="349">
        <v>1</v>
      </c>
      <c r="F22" s="349">
        <v>1415</v>
      </c>
      <c r="G22" s="349"/>
      <c r="H22" s="349">
        <v>8919</v>
      </c>
      <c r="I22" s="5">
        <f t="shared" si="0"/>
        <v>1415</v>
      </c>
      <c r="J22" s="5"/>
      <c r="K22" s="5"/>
      <c r="L22" s="5"/>
      <c r="M22" s="5" t="s">
        <v>40</v>
      </c>
      <c r="N22" s="5" t="s">
        <v>2429</v>
      </c>
      <c r="O22" s="5"/>
    </row>
    <row r="23" spans="1:15" x14ac:dyDescent="0.25">
      <c r="A23" s="5">
        <v>22</v>
      </c>
      <c r="B23" s="12" t="s">
        <v>813</v>
      </c>
      <c r="C23" s="349">
        <v>20000</v>
      </c>
      <c r="D23" s="5" t="s">
        <v>2428</v>
      </c>
      <c r="E23" s="349">
        <v>1</v>
      </c>
      <c r="F23" s="349">
        <v>1245</v>
      </c>
      <c r="G23" s="349"/>
      <c r="H23" s="349">
        <v>8920</v>
      </c>
      <c r="I23" s="5">
        <f t="shared" si="0"/>
        <v>1245</v>
      </c>
      <c r="J23" s="5"/>
      <c r="K23" s="5"/>
      <c r="L23" s="5"/>
      <c r="M23" s="5" t="s">
        <v>2431</v>
      </c>
      <c r="N23" s="5" t="s">
        <v>2430</v>
      </c>
      <c r="O23" s="5"/>
    </row>
    <row r="24" spans="1:15" x14ac:dyDescent="0.25">
      <c r="A24" s="5">
        <v>23</v>
      </c>
      <c r="B24" s="12" t="s">
        <v>813</v>
      </c>
      <c r="C24" s="349">
        <v>20000</v>
      </c>
      <c r="D24" s="5" t="s">
        <v>2428</v>
      </c>
      <c r="E24" s="349">
        <v>1</v>
      </c>
      <c r="F24" s="349">
        <v>1280</v>
      </c>
      <c r="G24" s="349"/>
      <c r="H24" s="349">
        <v>8921</v>
      </c>
      <c r="I24" s="5">
        <f t="shared" si="0"/>
        <v>1280</v>
      </c>
      <c r="J24" s="5"/>
      <c r="K24" s="5"/>
      <c r="L24" s="5"/>
      <c r="M24" s="12" t="s">
        <v>2023</v>
      </c>
      <c r="N24" s="5" t="s">
        <v>2432</v>
      </c>
      <c r="O24" s="5"/>
    </row>
    <row r="25" spans="1:15" x14ac:dyDescent="0.25">
      <c r="A25" s="5">
        <v>24</v>
      </c>
      <c r="B25" s="12" t="s">
        <v>991</v>
      </c>
      <c r="C25" s="349">
        <v>20000</v>
      </c>
      <c r="D25" s="5" t="s">
        <v>2428</v>
      </c>
      <c r="E25" s="349">
        <v>4</v>
      </c>
      <c r="F25" s="349">
        <v>1581</v>
      </c>
      <c r="G25" s="349"/>
      <c r="H25" s="349">
        <v>8922</v>
      </c>
      <c r="I25" s="5">
        <f t="shared" si="0"/>
        <v>6324</v>
      </c>
      <c r="J25" s="5"/>
      <c r="K25" s="5"/>
      <c r="L25" s="5"/>
      <c r="M25" s="5" t="s">
        <v>2080</v>
      </c>
      <c r="N25" s="5" t="s">
        <v>2433</v>
      </c>
      <c r="O25" s="5"/>
    </row>
    <row r="26" spans="1:15" x14ac:dyDescent="0.25">
      <c r="A26" s="5">
        <v>25</v>
      </c>
      <c r="B26" s="12" t="s">
        <v>582</v>
      </c>
      <c r="C26" s="349">
        <v>20000</v>
      </c>
      <c r="D26" s="5" t="s">
        <v>2428</v>
      </c>
      <c r="E26" s="349">
        <v>0</v>
      </c>
      <c r="F26" s="365">
        <v>1357</v>
      </c>
      <c r="G26" s="349"/>
      <c r="H26" s="349">
        <v>8923</v>
      </c>
      <c r="I26" s="5">
        <f t="shared" si="0"/>
        <v>0</v>
      </c>
      <c r="J26" s="5"/>
      <c r="K26" s="5"/>
      <c r="L26" s="5"/>
      <c r="M26" s="5" t="s">
        <v>2080</v>
      </c>
      <c r="N26" s="5" t="s">
        <v>2434</v>
      </c>
      <c r="O26" s="5"/>
    </row>
    <row r="27" spans="1:15" x14ac:dyDescent="0.25">
      <c r="A27" s="5">
        <v>26</v>
      </c>
      <c r="B27" s="12" t="s">
        <v>839</v>
      </c>
      <c r="C27" s="349">
        <v>15000</v>
      </c>
      <c r="D27" s="5" t="s">
        <v>2428</v>
      </c>
      <c r="E27" s="349">
        <v>2</v>
      </c>
      <c r="F27" s="349">
        <v>802</v>
      </c>
      <c r="G27" s="349"/>
      <c r="H27" s="349">
        <v>8924</v>
      </c>
      <c r="I27" s="5">
        <f t="shared" si="0"/>
        <v>1604</v>
      </c>
      <c r="J27" s="5"/>
      <c r="K27" s="5"/>
      <c r="L27" s="5"/>
      <c r="M27" s="5" t="s">
        <v>2431</v>
      </c>
      <c r="N27" s="5" t="s">
        <v>2435</v>
      </c>
      <c r="O27" s="5"/>
    </row>
    <row r="28" spans="1:15" x14ac:dyDescent="0.25">
      <c r="A28" s="391"/>
      <c r="B28" s="391"/>
      <c r="C28" s="340">
        <f>SUM(C2:C27)</f>
        <v>498000</v>
      </c>
      <c r="D28" s="391"/>
      <c r="E28" s="340"/>
      <c r="F28" s="340"/>
      <c r="G28" s="340"/>
      <c r="H28" s="340"/>
      <c r="I28" s="391"/>
      <c r="J28" s="391"/>
      <c r="K28" s="391"/>
      <c r="L28" s="391"/>
      <c r="M28" s="545"/>
      <c r="N28" s="391"/>
      <c r="O28" s="391"/>
    </row>
    <row r="29" spans="1:15" x14ac:dyDescent="0.25">
      <c r="A29" s="391"/>
      <c r="B29" s="391"/>
      <c r="C29" s="340"/>
      <c r="D29" s="391"/>
      <c r="E29" s="340"/>
      <c r="F29" s="340"/>
      <c r="G29" s="340"/>
      <c r="H29" s="340"/>
      <c r="I29" s="391"/>
      <c r="J29" s="391"/>
      <c r="K29" s="391"/>
      <c r="L29" s="391"/>
      <c r="M29" s="545"/>
      <c r="N29" s="391"/>
      <c r="O29" s="391"/>
    </row>
    <row r="30" spans="1:15" x14ac:dyDescent="0.25">
      <c r="A30" s="391"/>
      <c r="B30" s="391"/>
      <c r="C30" s="340"/>
      <c r="D30" s="391"/>
      <c r="E30" s="340"/>
      <c r="F30" s="340"/>
      <c r="G30" s="340"/>
      <c r="H30" s="340"/>
      <c r="I30" s="391"/>
      <c r="J30" s="391"/>
      <c r="K30" s="391"/>
      <c r="L30" s="391"/>
      <c r="M30" s="545"/>
      <c r="N30" s="391"/>
      <c r="O30" s="391"/>
    </row>
    <row r="31" spans="1:15" x14ac:dyDescent="0.25">
      <c r="A31" s="391"/>
      <c r="B31" s="391"/>
      <c r="C31" s="340"/>
      <c r="D31" s="391"/>
      <c r="E31" s="340"/>
      <c r="F31" s="340"/>
      <c r="G31" s="340"/>
      <c r="H31" s="340"/>
      <c r="I31" s="391"/>
      <c r="J31" s="391"/>
      <c r="K31" s="391"/>
      <c r="L31" s="391"/>
      <c r="M31" s="545"/>
      <c r="N31" s="391"/>
      <c r="O31" s="391"/>
    </row>
    <row r="32" spans="1:15" x14ac:dyDescent="0.25">
      <c r="A32" s="391"/>
      <c r="B32" s="391"/>
      <c r="C32" s="340"/>
      <c r="D32" s="391"/>
      <c r="E32" s="340"/>
      <c r="F32" s="340"/>
      <c r="G32" s="340"/>
      <c r="H32" s="340"/>
      <c r="I32" s="391"/>
      <c r="J32" s="391"/>
      <c r="K32" s="391"/>
      <c r="L32" s="391"/>
      <c r="M32" s="545"/>
      <c r="N32" s="391"/>
      <c r="O32" s="391"/>
    </row>
    <row r="33" spans="1:15" x14ac:dyDescent="0.25">
      <c r="A33" s="391"/>
      <c r="B33" s="391"/>
      <c r="C33" s="340"/>
      <c r="D33" s="391"/>
      <c r="E33" s="340"/>
      <c r="F33" s="340"/>
      <c r="G33" s="340"/>
      <c r="H33" s="340"/>
      <c r="I33" s="391"/>
      <c r="J33" s="391"/>
      <c r="K33" s="391"/>
      <c r="L33" s="391"/>
      <c r="M33" s="545"/>
      <c r="N33" s="391"/>
      <c r="O33" s="391"/>
    </row>
    <row r="34" spans="1:15" x14ac:dyDescent="0.25">
      <c r="A34" s="391"/>
      <c r="B34" s="391"/>
      <c r="C34" s="340"/>
      <c r="D34" s="391"/>
      <c r="E34" s="340"/>
      <c r="F34" s="340"/>
      <c r="G34" s="340"/>
      <c r="H34" s="340"/>
      <c r="I34" s="391"/>
      <c r="J34" s="391"/>
      <c r="K34" s="391"/>
      <c r="L34" s="391"/>
      <c r="M34" s="545"/>
      <c r="N34" s="391"/>
      <c r="O34" s="391"/>
    </row>
    <row r="35" spans="1:15" x14ac:dyDescent="0.25">
      <c r="A35" s="391"/>
      <c r="B35" s="391"/>
      <c r="C35" s="340"/>
      <c r="D35" s="391"/>
      <c r="E35" s="340"/>
      <c r="F35" s="340"/>
      <c r="G35" s="340"/>
      <c r="H35" s="340"/>
      <c r="I35" s="391"/>
      <c r="J35" s="391"/>
      <c r="K35" s="391"/>
      <c r="L35" s="391"/>
      <c r="M35" s="545"/>
      <c r="N35" s="391"/>
      <c r="O35" s="391"/>
    </row>
    <row r="36" spans="1:15" x14ac:dyDescent="0.25">
      <c r="A36" s="391"/>
      <c r="B36" s="391"/>
      <c r="C36" s="340"/>
      <c r="D36" s="391"/>
      <c r="E36" s="340"/>
      <c r="F36" s="340"/>
      <c r="G36" s="340"/>
      <c r="H36" s="340"/>
      <c r="I36" s="391"/>
      <c r="J36" s="391"/>
      <c r="K36" s="391"/>
      <c r="L36" s="391"/>
      <c r="M36" s="545"/>
      <c r="N36" s="391"/>
      <c r="O36" s="391"/>
    </row>
    <row r="37" spans="1:15" x14ac:dyDescent="0.25">
      <c r="A37" s="391"/>
      <c r="B37" s="391"/>
      <c r="C37" s="340"/>
      <c r="D37" s="391"/>
      <c r="E37" s="340"/>
      <c r="F37" s="340"/>
      <c r="G37" s="340"/>
      <c r="H37" s="340"/>
      <c r="I37" s="391"/>
      <c r="J37" s="391"/>
      <c r="K37" s="391"/>
      <c r="L37" s="391"/>
      <c r="M37" s="545"/>
      <c r="N37" s="391"/>
      <c r="O37" s="39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25" workbookViewId="0">
      <selection activeCell="R780" sqref="Q721:R780"/>
    </sheetView>
  </sheetViews>
  <sheetFormatPr defaultRowHeight="15" x14ac:dyDescent="0.25"/>
  <cols>
    <col min="1" max="1" width="4" customWidth="1"/>
    <col min="2" max="2" width="13.140625" customWidth="1"/>
    <col min="4" max="4" width="11.42578125" customWidth="1"/>
    <col min="5" max="5" width="9.5703125" customWidth="1"/>
    <col min="6" max="6" width="8.7109375" customWidth="1"/>
    <col min="7" max="7" width="3.7109375" customWidth="1"/>
    <col min="8" max="8" width="13.7109375" customWidth="1"/>
    <col min="9" max="9" width="6" customWidth="1"/>
    <col min="10" max="10" width="5.85546875" customWidth="1"/>
    <col min="11" max="11" width="12.140625" customWidth="1"/>
    <col min="14" max="14" width="9.85546875" customWidth="1"/>
    <col min="17" max="17" width="4.85546875" customWidth="1"/>
  </cols>
  <sheetData>
    <row r="1" spans="1:15" ht="38.25" x14ac:dyDescent="0.25">
      <c r="A1" s="5"/>
      <c r="B1" s="344" t="s">
        <v>1082</v>
      </c>
      <c r="C1" s="385" t="s">
        <v>1083</v>
      </c>
      <c r="D1" s="385" t="s">
        <v>1084</v>
      </c>
      <c r="G1" s="5"/>
      <c r="H1" s="344" t="s">
        <v>34</v>
      </c>
      <c r="I1" s="385" t="s">
        <v>1085</v>
      </c>
      <c r="J1" s="385" t="s">
        <v>1086</v>
      </c>
      <c r="L1" s="457" t="s">
        <v>1160</v>
      </c>
      <c r="M1" s="458" t="s">
        <v>1161</v>
      </c>
      <c r="N1" s="459" t="s">
        <v>1162</v>
      </c>
      <c r="O1" s="460" t="s">
        <v>1143</v>
      </c>
    </row>
    <row r="2" spans="1:15" x14ac:dyDescent="0.25">
      <c r="A2" s="5">
        <v>1</v>
      </c>
      <c r="B2" s="5" t="s">
        <v>1067</v>
      </c>
      <c r="C2" s="5">
        <v>1470</v>
      </c>
      <c r="D2" s="5">
        <v>29400</v>
      </c>
      <c r="G2" s="5">
        <v>1</v>
      </c>
      <c r="H2" s="5" t="s">
        <v>1067</v>
      </c>
      <c r="I2" s="5">
        <v>1470</v>
      </c>
      <c r="J2" s="5">
        <v>29400</v>
      </c>
      <c r="L2" s="1">
        <v>1</v>
      </c>
      <c r="M2" s="461" t="s">
        <v>31</v>
      </c>
      <c r="N2" s="460">
        <v>2420</v>
      </c>
      <c r="O2" s="462">
        <v>5</v>
      </c>
    </row>
    <row r="3" spans="1:15" x14ac:dyDescent="0.25">
      <c r="A3" s="5">
        <v>2</v>
      </c>
      <c r="B3" s="5" t="s">
        <v>14</v>
      </c>
      <c r="C3" s="5">
        <v>2380</v>
      </c>
      <c r="D3" s="5">
        <v>47600</v>
      </c>
      <c r="G3" s="5">
        <v>2</v>
      </c>
      <c r="H3" s="5" t="s">
        <v>14</v>
      </c>
      <c r="I3" s="5">
        <v>2275</v>
      </c>
      <c r="J3" s="5">
        <v>45500</v>
      </c>
      <c r="L3" s="1">
        <v>2</v>
      </c>
      <c r="M3" s="461" t="s">
        <v>15</v>
      </c>
      <c r="N3" s="460">
        <v>3000</v>
      </c>
      <c r="O3" s="462">
        <v>6</v>
      </c>
    </row>
    <row r="4" spans="1:15" x14ac:dyDescent="0.25">
      <c r="A4" s="5">
        <v>3</v>
      </c>
      <c r="B4" s="5" t="s">
        <v>17</v>
      </c>
      <c r="C4" s="5">
        <v>1790</v>
      </c>
      <c r="D4" s="5">
        <v>35800</v>
      </c>
      <c r="G4" s="5">
        <v>3</v>
      </c>
      <c r="H4" s="5" t="s">
        <v>17</v>
      </c>
      <c r="I4" s="5">
        <v>1750</v>
      </c>
      <c r="J4" s="5">
        <v>35000</v>
      </c>
      <c r="L4" s="1">
        <v>3</v>
      </c>
      <c r="M4" s="461" t="s">
        <v>349</v>
      </c>
      <c r="N4" s="460">
        <v>4600</v>
      </c>
      <c r="O4" s="462">
        <v>7</v>
      </c>
    </row>
    <row r="5" spans="1:15" x14ac:dyDescent="0.25">
      <c r="A5" s="5"/>
      <c r="B5" s="5"/>
      <c r="C5" s="5"/>
      <c r="D5" s="5"/>
      <c r="G5" s="5">
        <v>4</v>
      </c>
      <c r="H5" s="5" t="s">
        <v>31</v>
      </c>
      <c r="I5" s="5">
        <v>2360</v>
      </c>
      <c r="J5" s="5">
        <v>47200</v>
      </c>
      <c r="L5" s="1">
        <v>4</v>
      </c>
      <c r="M5" s="461" t="s">
        <v>18</v>
      </c>
      <c r="N5" s="460">
        <v>6125</v>
      </c>
      <c r="O5" s="462">
        <v>10</v>
      </c>
    </row>
    <row r="6" spans="1:15" x14ac:dyDescent="0.25">
      <c r="A6" s="5">
        <v>5</v>
      </c>
      <c r="B6" s="5" t="s">
        <v>13</v>
      </c>
      <c r="C6" s="5">
        <v>2310</v>
      </c>
      <c r="D6" s="5">
        <v>46200</v>
      </c>
      <c r="G6" s="5">
        <v>5</v>
      </c>
      <c r="H6" s="5" t="s">
        <v>15</v>
      </c>
      <c r="I6" s="5">
        <v>2980</v>
      </c>
      <c r="J6" s="5">
        <v>59600</v>
      </c>
      <c r="L6" s="1">
        <v>5</v>
      </c>
      <c r="M6" s="461" t="s">
        <v>1163</v>
      </c>
      <c r="N6" s="460">
        <v>3540</v>
      </c>
      <c r="O6" s="462">
        <v>6</v>
      </c>
    </row>
    <row r="7" spans="1:15" x14ac:dyDescent="0.25">
      <c r="A7" s="5">
        <v>6</v>
      </c>
      <c r="B7" s="5" t="s">
        <v>32</v>
      </c>
      <c r="C7" s="5">
        <v>1690</v>
      </c>
      <c r="D7" s="5">
        <v>33800</v>
      </c>
      <c r="G7" s="5">
        <v>6</v>
      </c>
      <c r="H7" s="5" t="s">
        <v>75</v>
      </c>
      <c r="I7" s="5">
        <v>4525</v>
      </c>
      <c r="J7" s="5">
        <v>90500</v>
      </c>
      <c r="L7" s="1">
        <v>6</v>
      </c>
      <c r="M7" s="461" t="s">
        <v>13</v>
      </c>
      <c r="N7" s="460">
        <v>2200</v>
      </c>
      <c r="O7" s="462">
        <v>4</v>
      </c>
    </row>
    <row r="8" spans="1:15" x14ac:dyDescent="0.25">
      <c r="A8" s="5">
        <v>7</v>
      </c>
      <c r="B8" s="5" t="s">
        <v>33</v>
      </c>
      <c r="C8" s="5">
        <v>920</v>
      </c>
      <c r="D8" s="5">
        <v>18400</v>
      </c>
      <c r="G8" s="5">
        <v>7</v>
      </c>
      <c r="H8" s="5" t="s">
        <v>18</v>
      </c>
      <c r="I8" s="5">
        <v>6000</v>
      </c>
      <c r="J8" s="5">
        <v>120000</v>
      </c>
      <c r="L8" s="1">
        <v>7</v>
      </c>
      <c r="M8" s="461" t="s">
        <v>32</v>
      </c>
      <c r="N8" s="460">
        <v>1720</v>
      </c>
      <c r="O8" s="462">
        <v>3</v>
      </c>
    </row>
    <row r="9" spans="1:15" x14ac:dyDescent="0.25">
      <c r="A9" s="5">
        <v>8</v>
      </c>
      <c r="B9" s="5" t="s">
        <v>62</v>
      </c>
      <c r="C9" s="5">
        <v>995</v>
      </c>
      <c r="D9" s="5">
        <v>19900</v>
      </c>
      <c r="G9" s="5">
        <v>8</v>
      </c>
      <c r="H9" s="5" t="s">
        <v>37</v>
      </c>
      <c r="I9" s="5">
        <v>3480</v>
      </c>
      <c r="J9" s="5">
        <v>69600</v>
      </c>
      <c r="L9" s="1">
        <v>8</v>
      </c>
      <c r="M9" s="461" t="s">
        <v>33</v>
      </c>
      <c r="N9" s="460">
        <v>1010</v>
      </c>
      <c r="O9" s="462">
        <v>2</v>
      </c>
    </row>
    <row r="10" spans="1:15" x14ac:dyDescent="0.25">
      <c r="A10" s="5">
        <v>9</v>
      </c>
      <c r="B10" s="5" t="s">
        <v>94</v>
      </c>
      <c r="C10" s="5">
        <v>3275</v>
      </c>
      <c r="D10" s="5">
        <v>65500</v>
      </c>
      <c r="G10" s="5">
        <v>9</v>
      </c>
      <c r="H10" s="5" t="s">
        <v>13</v>
      </c>
      <c r="I10" s="5">
        <v>2260</v>
      </c>
      <c r="J10" s="5">
        <v>45200</v>
      </c>
      <c r="L10" s="1">
        <v>9</v>
      </c>
      <c r="M10" s="461" t="s">
        <v>62</v>
      </c>
      <c r="N10" s="460">
        <v>1105</v>
      </c>
      <c r="O10" s="462">
        <v>5</v>
      </c>
    </row>
    <row r="11" spans="1:15" x14ac:dyDescent="0.25">
      <c r="A11" s="5">
        <v>10</v>
      </c>
      <c r="B11" s="5" t="s">
        <v>26</v>
      </c>
      <c r="C11" s="5">
        <v>2740</v>
      </c>
      <c r="D11" s="5">
        <v>54800</v>
      </c>
      <c r="G11" s="5">
        <v>10</v>
      </c>
      <c r="H11" s="5" t="s">
        <v>32</v>
      </c>
      <c r="I11" s="5">
        <v>1680</v>
      </c>
      <c r="J11" s="5">
        <v>33600</v>
      </c>
      <c r="L11" s="1">
        <v>10</v>
      </c>
      <c r="M11" s="461" t="s">
        <v>26</v>
      </c>
      <c r="N11" s="460">
        <v>2830</v>
      </c>
      <c r="O11" s="462">
        <v>5</v>
      </c>
    </row>
    <row r="12" spans="1:15" x14ac:dyDescent="0.25">
      <c r="A12" s="5">
        <v>11</v>
      </c>
      <c r="B12" s="5" t="s">
        <v>22</v>
      </c>
      <c r="C12" s="5">
        <v>2845</v>
      </c>
      <c r="D12" s="5">
        <v>56900</v>
      </c>
      <c r="G12" s="5">
        <v>11</v>
      </c>
      <c r="H12" s="5" t="s">
        <v>33</v>
      </c>
      <c r="I12" s="5">
        <v>920</v>
      </c>
      <c r="J12" s="5">
        <v>18400</v>
      </c>
      <c r="L12" s="1">
        <v>11</v>
      </c>
      <c r="M12" s="461" t="s">
        <v>22</v>
      </c>
      <c r="N12" s="460">
        <v>2900</v>
      </c>
      <c r="O12" s="462">
        <v>6</v>
      </c>
    </row>
    <row r="13" spans="1:15" x14ac:dyDescent="0.25">
      <c r="A13" s="5">
        <v>12</v>
      </c>
      <c r="B13" s="5" t="s">
        <v>1068</v>
      </c>
      <c r="C13" s="5">
        <v>3450</v>
      </c>
      <c r="D13" s="5">
        <v>69000</v>
      </c>
      <c r="G13" s="5">
        <v>13</v>
      </c>
      <c r="H13" s="5" t="s">
        <v>94</v>
      </c>
      <c r="I13" s="5">
        <v>3280</v>
      </c>
      <c r="J13" s="5">
        <v>65600</v>
      </c>
      <c r="L13" s="1">
        <v>12</v>
      </c>
      <c r="M13" s="458" t="s">
        <v>1164</v>
      </c>
      <c r="N13" s="463">
        <v>2750</v>
      </c>
      <c r="O13" s="462">
        <v>5</v>
      </c>
    </row>
    <row r="14" spans="1:15" ht="38.25" x14ac:dyDescent="0.25">
      <c r="A14" s="5"/>
      <c r="B14" s="5"/>
      <c r="C14" s="385" t="s">
        <v>1069</v>
      </c>
      <c r="D14" s="385"/>
      <c r="G14" s="5">
        <v>14</v>
      </c>
      <c r="H14" s="5" t="s">
        <v>26</v>
      </c>
      <c r="I14" s="5">
        <v>2740</v>
      </c>
      <c r="J14" s="5">
        <v>54800</v>
      </c>
      <c r="L14" s="1"/>
      <c r="M14" s="1"/>
      <c r="N14" s="459" t="s">
        <v>1165</v>
      </c>
      <c r="O14" s="462"/>
    </row>
    <row r="15" spans="1:15" x14ac:dyDescent="0.25">
      <c r="A15" s="5">
        <v>13</v>
      </c>
      <c r="B15" s="5" t="s">
        <v>1070</v>
      </c>
      <c r="C15" s="5">
        <v>4400</v>
      </c>
      <c r="D15" s="5">
        <v>66000</v>
      </c>
      <c r="G15" s="5">
        <v>15</v>
      </c>
      <c r="H15" s="5" t="s">
        <v>22</v>
      </c>
      <c r="I15" s="5">
        <v>2845</v>
      </c>
      <c r="J15" s="5">
        <v>56900</v>
      </c>
      <c r="L15" s="1">
        <v>13</v>
      </c>
      <c r="M15" s="458" t="s">
        <v>1164</v>
      </c>
      <c r="N15" s="463">
        <v>3000</v>
      </c>
      <c r="O15" s="462">
        <v>5</v>
      </c>
    </row>
    <row r="16" spans="1:15" x14ac:dyDescent="0.25">
      <c r="A16" s="5">
        <v>14</v>
      </c>
      <c r="B16" s="5" t="s">
        <v>1071</v>
      </c>
      <c r="C16" s="5">
        <v>775</v>
      </c>
      <c r="D16" s="5">
        <v>11625</v>
      </c>
      <c r="G16" s="5">
        <v>16</v>
      </c>
      <c r="H16" s="5" t="s">
        <v>1070</v>
      </c>
      <c r="I16" s="5">
        <v>3475</v>
      </c>
      <c r="J16" s="5">
        <v>69500</v>
      </c>
    </row>
    <row r="17" spans="1:23" x14ac:dyDescent="0.25">
      <c r="A17" s="5">
        <v>15</v>
      </c>
      <c r="B17" s="5" t="s">
        <v>1072</v>
      </c>
      <c r="C17" s="5">
        <v>800</v>
      </c>
      <c r="D17" s="5">
        <v>12000</v>
      </c>
      <c r="G17" s="5">
        <v>17</v>
      </c>
      <c r="H17" s="5" t="s">
        <v>1068</v>
      </c>
      <c r="I17" s="5">
        <v>3450</v>
      </c>
      <c r="J17" s="5">
        <v>69000</v>
      </c>
    </row>
    <row r="18" spans="1:23" x14ac:dyDescent="0.25">
      <c r="A18" s="5">
        <v>16</v>
      </c>
      <c r="B18" s="5" t="s">
        <v>1073</v>
      </c>
      <c r="C18" s="5">
        <v>725</v>
      </c>
      <c r="D18" s="5">
        <v>10875</v>
      </c>
      <c r="G18" s="5">
        <v>18</v>
      </c>
      <c r="H18" s="5" t="s">
        <v>1077</v>
      </c>
      <c r="I18" s="5">
        <v>4300</v>
      </c>
      <c r="J18" s="5">
        <v>64500</v>
      </c>
    </row>
    <row r="19" spans="1:23" x14ac:dyDescent="0.25">
      <c r="A19" s="5"/>
      <c r="B19" s="5"/>
      <c r="C19" s="385" t="s">
        <v>1074</v>
      </c>
      <c r="D19" s="385"/>
      <c r="G19" s="5">
        <v>19</v>
      </c>
      <c r="H19" s="5" t="s">
        <v>1078</v>
      </c>
      <c r="I19" s="5">
        <v>745</v>
      </c>
      <c r="J19" s="5">
        <v>11175</v>
      </c>
    </row>
    <row r="20" spans="1:23" x14ac:dyDescent="0.25">
      <c r="A20" s="5">
        <v>17</v>
      </c>
      <c r="B20" s="5" t="s">
        <v>1075</v>
      </c>
      <c r="C20" s="5">
        <v>950</v>
      </c>
      <c r="D20" s="5">
        <v>8550</v>
      </c>
      <c r="G20" s="5">
        <v>20</v>
      </c>
      <c r="H20" s="5" t="s">
        <v>1079</v>
      </c>
      <c r="I20" s="5">
        <v>810</v>
      </c>
      <c r="J20" s="5">
        <v>12150</v>
      </c>
    </row>
    <row r="21" spans="1:23" x14ac:dyDescent="0.25">
      <c r="A21" s="5">
        <v>18</v>
      </c>
      <c r="B21" s="5" t="s">
        <v>1076</v>
      </c>
      <c r="C21" s="5">
        <v>990</v>
      </c>
      <c r="D21" s="5">
        <v>8910</v>
      </c>
      <c r="G21" s="5">
        <v>21</v>
      </c>
      <c r="H21" s="5" t="s">
        <v>1080</v>
      </c>
      <c r="I21" s="5">
        <v>755</v>
      </c>
      <c r="J21" s="5">
        <v>11325</v>
      </c>
    </row>
    <row r="24" spans="1:23" x14ac:dyDescent="0.25">
      <c r="A24" s="29"/>
      <c r="B24" s="420" t="s">
        <v>1135</v>
      </c>
      <c r="C24" s="420"/>
      <c r="D24" s="29"/>
      <c r="E24" s="29"/>
    </row>
    <row r="25" spans="1:23" x14ac:dyDescent="0.25">
      <c r="A25" s="29"/>
      <c r="B25" s="29" t="s">
        <v>1136</v>
      </c>
      <c r="C25" s="29"/>
      <c r="D25" s="420" t="s">
        <v>1137</v>
      </c>
      <c r="E25" s="420" t="s">
        <v>1108</v>
      </c>
      <c r="L25" s="420" t="s">
        <v>1149</v>
      </c>
      <c r="M25" s="420"/>
      <c r="N25" s="420" t="s">
        <v>1108</v>
      </c>
      <c r="R25" s="465" t="s">
        <v>1168</v>
      </c>
      <c r="S25" s="465"/>
      <c r="T25" s="465" t="s">
        <v>1169</v>
      </c>
      <c r="U25" s="465"/>
    </row>
    <row r="26" spans="1:23" x14ac:dyDescent="0.25">
      <c r="A26" s="29"/>
      <c r="B26" s="29"/>
      <c r="C26" s="29"/>
      <c r="D26" s="29" t="s">
        <v>1138</v>
      </c>
      <c r="E26" s="29" t="s">
        <v>1139</v>
      </c>
      <c r="Q26" s="5" t="s">
        <v>1140</v>
      </c>
      <c r="R26" s="5" t="s">
        <v>0</v>
      </c>
      <c r="S26" s="5" t="s">
        <v>1166</v>
      </c>
      <c r="T26" s="5" t="s">
        <v>1142</v>
      </c>
      <c r="U26" s="5" t="s">
        <v>1143</v>
      </c>
      <c r="V26" s="5"/>
    </row>
    <row r="27" spans="1:23" x14ac:dyDescent="0.25">
      <c r="A27" s="420" t="s">
        <v>1140</v>
      </c>
      <c r="B27" s="420" t="s">
        <v>0</v>
      </c>
      <c r="C27" s="420" t="s">
        <v>1141</v>
      </c>
      <c r="D27" s="420" t="s">
        <v>1142</v>
      </c>
      <c r="E27" s="448" t="s">
        <v>1143</v>
      </c>
      <c r="F27" s="420" t="s">
        <v>1148</v>
      </c>
      <c r="J27" s="450" t="s">
        <v>1147</v>
      </c>
      <c r="K27" s="450"/>
      <c r="L27" s="450" t="s">
        <v>34</v>
      </c>
      <c r="Q27" s="5">
        <v>1</v>
      </c>
      <c r="R27" s="5" t="s">
        <v>31</v>
      </c>
      <c r="S27" s="5">
        <v>2420</v>
      </c>
      <c r="T27" s="464">
        <v>2397.9178571428574</v>
      </c>
      <c r="U27" s="5">
        <v>5</v>
      </c>
      <c r="V27" s="464">
        <v>47958.357142857145</v>
      </c>
    </row>
    <row r="28" spans="1:23" x14ac:dyDescent="0.25">
      <c r="A28" s="29">
        <v>1</v>
      </c>
      <c r="B28" s="29" t="s">
        <v>1067</v>
      </c>
      <c r="C28" s="283">
        <v>1470</v>
      </c>
      <c r="D28" s="449">
        <v>1448</v>
      </c>
      <c r="E28" s="283">
        <v>4</v>
      </c>
      <c r="F28" s="449">
        <f>D28*20</f>
        <v>28960</v>
      </c>
      <c r="J28" s="452" t="s">
        <v>1140</v>
      </c>
      <c r="K28" s="452" t="s">
        <v>0</v>
      </c>
      <c r="L28" s="452" t="s">
        <v>1144</v>
      </c>
      <c r="M28" s="452" t="s">
        <v>1142</v>
      </c>
      <c r="N28" s="452" t="s">
        <v>1143</v>
      </c>
      <c r="O28" s="452" t="s">
        <v>1148</v>
      </c>
      <c r="Q28" s="5">
        <v>2</v>
      </c>
      <c r="R28" s="5" t="s">
        <v>15</v>
      </c>
      <c r="S28" s="5">
        <v>3000</v>
      </c>
      <c r="T28" s="464">
        <v>2972.8650000000002</v>
      </c>
      <c r="U28" s="5">
        <v>6</v>
      </c>
      <c r="V28" s="464">
        <v>59460</v>
      </c>
    </row>
    <row r="29" spans="1:23" x14ac:dyDescent="0.25">
      <c r="A29" s="29">
        <v>2</v>
      </c>
      <c r="B29" s="29" t="s">
        <v>14</v>
      </c>
      <c r="C29" s="283">
        <v>2380</v>
      </c>
      <c r="D29" s="449">
        <v>2348</v>
      </c>
      <c r="E29" s="283">
        <v>5</v>
      </c>
      <c r="F29" s="449">
        <f t="shared" ref="F29:F38" si="0">D29*20</f>
        <v>46960</v>
      </c>
      <c r="J29" s="349">
        <v>1</v>
      </c>
      <c r="K29" s="349" t="s">
        <v>1067</v>
      </c>
      <c r="L29" s="349">
        <v>1470</v>
      </c>
      <c r="M29" s="451">
        <v>1448</v>
      </c>
      <c r="N29" s="349">
        <v>4</v>
      </c>
      <c r="O29" s="29">
        <f>M29*20</f>
        <v>28960</v>
      </c>
      <c r="Q29" s="5">
        <v>3</v>
      </c>
      <c r="R29" s="5" t="s">
        <v>65</v>
      </c>
      <c r="S29" s="5">
        <v>2750</v>
      </c>
      <c r="T29" s="464">
        <v>2724.3307142857143</v>
      </c>
      <c r="U29" s="5">
        <v>5</v>
      </c>
      <c r="V29" s="464">
        <v>54486.614285714284</v>
      </c>
    </row>
    <row r="30" spans="1:23" x14ac:dyDescent="0.25">
      <c r="A30" s="29">
        <v>3</v>
      </c>
      <c r="B30" s="29" t="s">
        <v>17</v>
      </c>
      <c r="C30" s="283">
        <v>1790</v>
      </c>
      <c r="D30" s="449">
        <v>1768</v>
      </c>
      <c r="E30" s="283">
        <v>4</v>
      </c>
      <c r="F30" s="449">
        <f t="shared" si="0"/>
        <v>35360</v>
      </c>
      <c r="J30" s="349">
        <v>2</v>
      </c>
      <c r="K30" s="349" t="s">
        <v>14</v>
      </c>
      <c r="L30" s="349">
        <v>2275</v>
      </c>
      <c r="M30" s="451">
        <v>2243</v>
      </c>
      <c r="N30" s="349">
        <v>5</v>
      </c>
      <c r="O30" s="29">
        <f t="shared" ref="O30:O44" si="1">M30*20</f>
        <v>44860</v>
      </c>
      <c r="Q30" s="5">
        <v>4</v>
      </c>
      <c r="R30" s="5" t="s">
        <v>75</v>
      </c>
      <c r="S30" s="5">
        <v>4600</v>
      </c>
      <c r="T30" s="464">
        <v>4553.0778571428573</v>
      </c>
      <c r="U30" s="5">
        <v>7</v>
      </c>
      <c r="V30" s="464">
        <v>91061.557142857142</v>
      </c>
    </row>
    <row r="31" spans="1:23" x14ac:dyDescent="0.25">
      <c r="A31" s="29">
        <v>4</v>
      </c>
      <c r="B31" s="29" t="s">
        <v>13</v>
      </c>
      <c r="C31" s="283">
        <v>2310</v>
      </c>
      <c r="D31" s="449">
        <v>2291</v>
      </c>
      <c r="E31" s="283">
        <v>4</v>
      </c>
      <c r="F31" s="449">
        <f t="shared" si="0"/>
        <v>45820</v>
      </c>
      <c r="J31" s="349">
        <v>3</v>
      </c>
      <c r="K31" s="349" t="s">
        <v>17</v>
      </c>
      <c r="L31" s="349">
        <v>1750</v>
      </c>
      <c r="M31" s="451">
        <v>1728</v>
      </c>
      <c r="N31" s="349">
        <v>4</v>
      </c>
      <c r="O31" s="29">
        <f t="shared" si="1"/>
        <v>34560</v>
      </c>
      <c r="Q31" s="5">
        <v>5</v>
      </c>
      <c r="R31" s="5" t="s">
        <v>18</v>
      </c>
      <c r="S31" s="5">
        <v>6125</v>
      </c>
      <c r="T31" s="464">
        <v>6067.7985714285714</v>
      </c>
      <c r="U31" s="5">
        <v>10</v>
      </c>
      <c r="V31" s="464">
        <v>121355.97142857143</v>
      </c>
      <c r="W31">
        <f>T31*21</f>
        <v>127423.77</v>
      </c>
    </row>
    <row r="32" spans="1:23" x14ac:dyDescent="0.25">
      <c r="A32" s="29">
        <v>5</v>
      </c>
      <c r="B32" s="29" t="s">
        <v>32</v>
      </c>
      <c r="C32" s="283">
        <v>1690</v>
      </c>
      <c r="D32" s="449">
        <v>1677</v>
      </c>
      <c r="E32" s="283">
        <v>3</v>
      </c>
      <c r="F32" s="449">
        <f t="shared" si="0"/>
        <v>33540</v>
      </c>
      <c r="J32" s="349">
        <v>4</v>
      </c>
      <c r="K32" s="349" t="s">
        <v>31</v>
      </c>
      <c r="L32" s="349">
        <v>2360</v>
      </c>
      <c r="M32" s="451">
        <v>2338</v>
      </c>
      <c r="N32" s="349">
        <v>5</v>
      </c>
      <c r="O32" s="29">
        <f t="shared" si="1"/>
        <v>46760</v>
      </c>
      <c r="Q32" s="5">
        <v>6</v>
      </c>
      <c r="R32" s="5" t="s">
        <v>37</v>
      </c>
      <c r="S32" s="5">
        <v>3540</v>
      </c>
      <c r="T32" s="464">
        <v>3504.7650000000003</v>
      </c>
      <c r="U32" s="5">
        <v>6</v>
      </c>
      <c r="V32" s="464">
        <v>70095.3</v>
      </c>
    </row>
    <row r="33" spans="1:22" x14ac:dyDescent="0.25">
      <c r="A33" s="29">
        <v>6</v>
      </c>
      <c r="B33" s="29" t="s">
        <v>33</v>
      </c>
      <c r="C33" s="283">
        <v>920</v>
      </c>
      <c r="D33" s="449">
        <v>911</v>
      </c>
      <c r="E33" s="283">
        <v>2</v>
      </c>
      <c r="F33" s="449">
        <f t="shared" si="0"/>
        <v>18220</v>
      </c>
      <c r="J33" s="349">
        <v>5</v>
      </c>
      <c r="K33" s="349" t="s">
        <v>15</v>
      </c>
      <c r="L33" s="349">
        <v>2980</v>
      </c>
      <c r="M33" s="451">
        <v>2953</v>
      </c>
      <c r="N33" s="349">
        <v>6</v>
      </c>
      <c r="O33" s="29">
        <f t="shared" si="1"/>
        <v>59060</v>
      </c>
      <c r="Q33" s="5">
        <v>7</v>
      </c>
      <c r="R33" s="5" t="s">
        <v>13</v>
      </c>
      <c r="S33" s="5">
        <v>2200</v>
      </c>
      <c r="T33" s="464">
        <v>2181.2735714285714</v>
      </c>
      <c r="U33" s="5">
        <v>4</v>
      </c>
      <c r="V33" s="464">
        <v>43625.471428571429</v>
      </c>
    </row>
    <row r="34" spans="1:22" x14ac:dyDescent="0.25">
      <c r="A34" s="29">
        <v>7</v>
      </c>
      <c r="B34" s="29" t="s">
        <v>62</v>
      </c>
      <c r="C34" s="283">
        <v>995</v>
      </c>
      <c r="D34" s="449">
        <v>981</v>
      </c>
      <c r="E34" s="283">
        <v>3</v>
      </c>
      <c r="F34" s="449">
        <f t="shared" si="0"/>
        <v>19620</v>
      </c>
      <c r="J34" s="349">
        <v>6</v>
      </c>
      <c r="K34" s="349" t="s">
        <v>75</v>
      </c>
      <c r="L34" s="349">
        <v>4525</v>
      </c>
      <c r="M34" s="451">
        <v>4478</v>
      </c>
      <c r="N34" s="349">
        <v>7</v>
      </c>
      <c r="O34" s="29">
        <f t="shared" si="1"/>
        <v>89560</v>
      </c>
      <c r="Q34" s="5">
        <v>8</v>
      </c>
      <c r="R34" s="5" t="s">
        <v>32</v>
      </c>
      <c r="S34" s="5">
        <v>1720</v>
      </c>
      <c r="T34" s="464">
        <v>1706.9435714285714</v>
      </c>
      <c r="U34" s="5">
        <v>3</v>
      </c>
      <c r="V34" s="464">
        <v>34138.87142857143</v>
      </c>
    </row>
    <row r="35" spans="1:22" x14ac:dyDescent="0.25">
      <c r="A35" s="29">
        <v>8</v>
      </c>
      <c r="B35" s="29" t="s">
        <v>94</v>
      </c>
      <c r="C35" s="283">
        <v>3275</v>
      </c>
      <c r="D35" s="449">
        <v>3242</v>
      </c>
      <c r="E35" s="283">
        <v>7</v>
      </c>
      <c r="F35" s="449">
        <f t="shared" si="0"/>
        <v>64840</v>
      </c>
      <c r="J35" s="349">
        <v>7</v>
      </c>
      <c r="K35" s="349" t="s">
        <v>18</v>
      </c>
      <c r="L35" s="349">
        <v>6000</v>
      </c>
      <c r="M35" s="451">
        <v>5943</v>
      </c>
      <c r="N35" s="349">
        <v>10</v>
      </c>
      <c r="O35" s="29">
        <f t="shared" si="1"/>
        <v>118860</v>
      </c>
      <c r="P35">
        <f>M35*21</f>
        <v>124803</v>
      </c>
      <c r="Q35" s="5">
        <v>9</v>
      </c>
      <c r="R35" s="5" t="s">
        <v>33</v>
      </c>
      <c r="S35" s="5">
        <v>1010</v>
      </c>
      <c r="T35" s="464">
        <v>1000.5885714285714</v>
      </c>
      <c r="U35" s="5">
        <v>2</v>
      </c>
      <c r="V35" s="464">
        <v>20011.771428571428</v>
      </c>
    </row>
    <row r="36" spans="1:22" x14ac:dyDescent="0.25">
      <c r="A36" s="29">
        <v>9</v>
      </c>
      <c r="B36" s="29" t="s">
        <v>26</v>
      </c>
      <c r="C36" s="283">
        <v>2740</v>
      </c>
      <c r="D36" s="449">
        <v>2715</v>
      </c>
      <c r="E36" s="283">
        <v>5</v>
      </c>
      <c r="F36" s="449">
        <f t="shared" si="0"/>
        <v>54300</v>
      </c>
      <c r="J36" s="349">
        <v>8</v>
      </c>
      <c r="K36" s="349" t="s">
        <v>37</v>
      </c>
      <c r="L36" s="349">
        <v>3480</v>
      </c>
      <c r="M36" s="451">
        <v>3445</v>
      </c>
      <c r="N36" s="349">
        <v>6</v>
      </c>
      <c r="O36" s="29">
        <f t="shared" si="1"/>
        <v>68900</v>
      </c>
      <c r="Q36" s="5">
        <v>10</v>
      </c>
      <c r="R36" s="5" t="s">
        <v>62</v>
      </c>
      <c r="S36" s="5">
        <v>1105</v>
      </c>
      <c r="T36" s="464">
        <v>1090.8057142857142</v>
      </c>
      <c r="U36" s="5">
        <v>3</v>
      </c>
      <c r="V36" s="464">
        <v>21820</v>
      </c>
    </row>
    <row r="37" spans="1:22" x14ac:dyDescent="0.25">
      <c r="A37" s="29">
        <v>10</v>
      </c>
      <c r="B37" s="29" t="s">
        <v>22</v>
      </c>
      <c r="C37" s="283">
        <v>2845</v>
      </c>
      <c r="D37" s="449">
        <v>2817</v>
      </c>
      <c r="E37" s="283">
        <v>6</v>
      </c>
      <c r="F37" s="449">
        <f t="shared" si="0"/>
        <v>56340</v>
      </c>
      <c r="J37" s="349">
        <v>9</v>
      </c>
      <c r="K37" s="349" t="s">
        <v>13</v>
      </c>
      <c r="L37" s="349">
        <v>2260</v>
      </c>
      <c r="M37" s="451">
        <v>2241</v>
      </c>
      <c r="N37" s="349">
        <v>4</v>
      </c>
      <c r="O37" s="29">
        <f t="shared" si="1"/>
        <v>44820</v>
      </c>
      <c r="Q37" s="5">
        <v>11</v>
      </c>
      <c r="R37" s="5" t="s">
        <v>26</v>
      </c>
      <c r="S37" s="5">
        <v>2830</v>
      </c>
      <c r="T37" s="464">
        <v>2805.0828571428569</v>
      </c>
      <c r="U37" s="5">
        <v>5</v>
      </c>
      <c r="V37" s="464">
        <v>56101.657142857141</v>
      </c>
    </row>
    <row r="38" spans="1:22" x14ac:dyDescent="0.25">
      <c r="A38" s="29">
        <v>11</v>
      </c>
      <c r="B38" s="29" t="s">
        <v>1068</v>
      </c>
      <c r="C38" s="283">
        <v>3450</v>
      </c>
      <c r="D38" s="449">
        <v>3415</v>
      </c>
      <c r="E38" s="283">
        <v>7</v>
      </c>
      <c r="F38" s="449">
        <f t="shared" si="0"/>
        <v>68300</v>
      </c>
      <c r="J38" s="349">
        <v>10</v>
      </c>
      <c r="K38" s="349" t="s">
        <v>32</v>
      </c>
      <c r="L38" s="349">
        <v>1680</v>
      </c>
      <c r="M38" s="451">
        <v>1667</v>
      </c>
      <c r="N38" s="349">
        <v>3</v>
      </c>
      <c r="O38" s="29">
        <f t="shared" si="1"/>
        <v>33340</v>
      </c>
      <c r="Q38" s="5">
        <v>12</v>
      </c>
      <c r="R38" s="5" t="s">
        <v>22</v>
      </c>
      <c r="S38" s="5">
        <v>2900</v>
      </c>
      <c r="T38" s="464">
        <v>2872.2478571428574</v>
      </c>
      <c r="U38" s="5">
        <v>6</v>
      </c>
      <c r="V38" s="464">
        <v>57444.957142857151</v>
      </c>
    </row>
    <row r="39" spans="1:22" x14ac:dyDescent="0.25">
      <c r="A39" s="29">
        <v>12</v>
      </c>
      <c r="B39" s="29" t="s">
        <v>1111</v>
      </c>
      <c r="C39" s="283">
        <v>4400</v>
      </c>
      <c r="D39" s="449">
        <v>4365</v>
      </c>
      <c r="E39" s="283">
        <v>8</v>
      </c>
      <c r="F39" s="449">
        <f>D39*15</f>
        <v>65475</v>
      </c>
      <c r="J39" s="349">
        <v>11</v>
      </c>
      <c r="K39" s="349" t="s">
        <v>33</v>
      </c>
      <c r="L39" s="349">
        <v>920</v>
      </c>
      <c r="M39" s="451">
        <v>911</v>
      </c>
      <c r="N39" s="349">
        <v>2</v>
      </c>
      <c r="O39" s="29">
        <f t="shared" si="1"/>
        <v>18220</v>
      </c>
      <c r="Q39" s="5">
        <v>13</v>
      </c>
      <c r="R39" s="5" t="s">
        <v>1167</v>
      </c>
      <c r="S39" s="5">
        <v>3000</v>
      </c>
      <c r="T39" s="464">
        <v>2965.7742857142857</v>
      </c>
      <c r="U39" s="5">
        <v>5</v>
      </c>
      <c r="V39" s="464">
        <v>44486.614285714284</v>
      </c>
    </row>
    <row r="40" spans="1:22" x14ac:dyDescent="0.25">
      <c r="A40" s="29">
        <v>13</v>
      </c>
      <c r="B40" s="29" t="s">
        <v>1112</v>
      </c>
      <c r="C40" s="283">
        <v>775</v>
      </c>
      <c r="D40" s="449">
        <v>769</v>
      </c>
      <c r="E40" s="283">
        <v>1</v>
      </c>
      <c r="F40" s="449">
        <f t="shared" ref="F40:F42" si="2">D40*15</f>
        <v>11535</v>
      </c>
      <c r="J40" s="349">
        <v>12</v>
      </c>
      <c r="K40" s="349" t="s">
        <v>94</v>
      </c>
      <c r="L40" s="349">
        <v>3280</v>
      </c>
      <c r="M40" s="451">
        <v>3247</v>
      </c>
      <c r="N40" s="349">
        <v>7</v>
      </c>
      <c r="O40" s="29">
        <f t="shared" si="1"/>
        <v>64940</v>
      </c>
    </row>
    <row r="41" spans="1:22" x14ac:dyDescent="0.25">
      <c r="A41" s="29">
        <v>14</v>
      </c>
      <c r="B41" s="29" t="s">
        <v>1079</v>
      </c>
      <c r="C41" s="283">
        <v>800</v>
      </c>
      <c r="D41" s="449">
        <v>794</v>
      </c>
      <c r="E41" s="283">
        <v>2</v>
      </c>
      <c r="F41" s="449">
        <f t="shared" si="2"/>
        <v>11910</v>
      </c>
      <c r="J41" s="349">
        <v>13</v>
      </c>
      <c r="K41" s="349" t="s">
        <v>26</v>
      </c>
      <c r="L41" s="349">
        <v>2740</v>
      </c>
      <c r="M41" s="451">
        <v>2715</v>
      </c>
      <c r="N41" s="349">
        <v>5</v>
      </c>
      <c r="O41" s="29">
        <f t="shared" si="1"/>
        <v>54300</v>
      </c>
      <c r="S41">
        <f>1105*20</f>
        <v>22100</v>
      </c>
    </row>
    <row r="42" spans="1:22" x14ac:dyDescent="0.25">
      <c r="A42" s="29">
        <v>15</v>
      </c>
      <c r="B42" s="29" t="s">
        <v>1113</v>
      </c>
      <c r="C42" s="283">
        <v>725</v>
      </c>
      <c r="D42" s="449">
        <v>720</v>
      </c>
      <c r="E42" s="283">
        <v>1</v>
      </c>
      <c r="F42" s="449">
        <f t="shared" si="2"/>
        <v>10800</v>
      </c>
      <c r="J42" s="349">
        <v>14</v>
      </c>
      <c r="K42" s="349" t="s">
        <v>22</v>
      </c>
      <c r="L42" s="349">
        <v>2845</v>
      </c>
      <c r="M42" s="451">
        <v>2817</v>
      </c>
      <c r="N42" s="349">
        <v>6</v>
      </c>
      <c r="O42" s="29">
        <f t="shared" si="1"/>
        <v>56340</v>
      </c>
    </row>
    <row r="43" spans="1:22" x14ac:dyDescent="0.25">
      <c r="A43" s="29">
        <v>16</v>
      </c>
      <c r="B43" s="29" t="s">
        <v>1114</v>
      </c>
      <c r="C43" s="283">
        <v>950</v>
      </c>
      <c r="D43" s="449">
        <v>941</v>
      </c>
      <c r="E43" s="283">
        <v>1</v>
      </c>
      <c r="F43" s="449">
        <f>D43*9</f>
        <v>8469</v>
      </c>
      <c r="J43" s="349">
        <v>15</v>
      </c>
      <c r="K43" s="349" t="s">
        <v>1070</v>
      </c>
      <c r="L43" s="349">
        <v>3475</v>
      </c>
      <c r="M43" s="451">
        <v>3445</v>
      </c>
      <c r="N43" s="349">
        <v>8</v>
      </c>
      <c r="O43" s="29">
        <f t="shared" si="1"/>
        <v>68900</v>
      </c>
    </row>
    <row r="44" spans="1:22" x14ac:dyDescent="0.25">
      <c r="A44" s="29">
        <v>17</v>
      </c>
      <c r="B44" s="29" t="s">
        <v>1076</v>
      </c>
      <c r="C44" s="283">
        <v>990</v>
      </c>
      <c r="D44" s="449">
        <v>983</v>
      </c>
      <c r="E44" s="283">
        <v>1</v>
      </c>
      <c r="F44" s="449">
        <f t="shared" ref="F44" si="3">D44*9</f>
        <v>8847</v>
      </c>
      <c r="J44" s="349">
        <v>16</v>
      </c>
      <c r="K44" s="349" t="s">
        <v>1068</v>
      </c>
      <c r="L44" s="349">
        <v>3450</v>
      </c>
      <c r="M44" s="451">
        <v>3415</v>
      </c>
      <c r="N44" s="349">
        <v>7</v>
      </c>
      <c r="O44" s="29">
        <f t="shared" si="1"/>
        <v>68300</v>
      </c>
    </row>
    <row r="45" spans="1:22" x14ac:dyDescent="0.25">
      <c r="A45" s="453">
        <v>18</v>
      </c>
      <c r="B45" s="453" t="s">
        <v>38</v>
      </c>
      <c r="C45" s="416">
        <v>1111</v>
      </c>
      <c r="D45" s="454">
        <v>1102</v>
      </c>
      <c r="E45" s="283">
        <v>2</v>
      </c>
      <c r="F45" s="449">
        <f>D45*9</f>
        <v>9918</v>
      </c>
      <c r="J45" s="349">
        <v>17</v>
      </c>
      <c r="K45" s="349" t="s">
        <v>1077</v>
      </c>
      <c r="L45" s="349">
        <v>4300</v>
      </c>
      <c r="M45" s="451">
        <v>4265</v>
      </c>
      <c r="N45" s="349">
        <v>8</v>
      </c>
      <c r="O45" s="29">
        <f>M45*15</f>
        <v>63975</v>
      </c>
    </row>
    <row r="46" spans="1:22" x14ac:dyDescent="0.25">
      <c r="J46" s="349">
        <v>18</v>
      </c>
      <c r="K46" s="349" t="s">
        <v>1145</v>
      </c>
      <c r="L46" s="349">
        <v>745</v>
      </c>
      <c r="M46" s="451">
        <v>739</v>
      </c>
      <c r="N46" s="349">
        <v>1</v>
      </c>
      <c r="O46" s="29">
        <f t="shared" ref="O46:O48" si="4">M46*15</f>
        <v>11085</v>
      </c>
    </row>
    <row r="47" spans="1:22" x14ac:dyDescent="0.25">
      <c r="J47" s="349">
        <v>19</v>
      </c>
      <c r="K47" s="349" t="s">
        <v>1146</v>
      </c>
      <c r="L47" s="349">
        <v>810</v>
      </c>
      <c r="M47" s="451">
        <v>804</v>
      </c>
      <c r="N47" s="349">
        <v>2</v>
      </c>
      <c r="O47" s="29">
        <f t="shared" si="4"/>
        <v>12060</v>
      </c>
    </row>
    <row r="48" spans="1:22" x14ac:dyDescent="0.25">
      <c r="J48" s="349">
        <v>20</v>
      </c>
      <c r="K48" s="349" t="s">
        <v>1080</v>
      </c>
      <c r="L48" s="349">
        <v>755</v>
      </c>
      <c r="M48" s="451">
        <v>750</v>
      </c>
      <c r="N48" s="349">
        <v>1</v>
      </c>
      <c r="O48" s="29">
        <f t="shared" si="4"/>
        <v>11250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opLeftCell="A4" workbookViewId="0">
      <selection activeCell="R780" sqref="Q721:R780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3" x14ac:dyDescent="0.25">
      <c r="A3" s="280" t="s">
        <v>733</v>
      </c>
      <c r="B3" s="29" t="s">
        <v>735</v>
      </c>
    </row>
    <row r="4" spans="1:3" x14ac:dyDescent="0.25">
      <c r="A4" s="281" t="s">
        <v>19</v>
      </c>
      <c r="B4" s="282">
        <v>560</v>
      </c>
      <c r="C4" t="s">
        <v>736</v>
      </c>
    </row>
    <row r="5" spans="1:3" x14ac:dyDescent="0.25">
      <c r="A5" s="283" t="s">
        <v>75</v>
      </c>
      <c r="B5" s="284">
        <v>205</v>
      </c>
    </row>
    <row r="6" spans="1:3" x14ac:dyDescent="0.25">
      <c r="A6" s="281" t="s">
        <v>14</v>
      </c>
      <c r="B6" s="282">
        <v>675</v>
      </c>
      <c r="C6" t="s">
        <v>736</v>
      </c>
    </row>
    <row r="7" spans="1:3" x14ac:dyDescent="0.25">
      <c r="A7" s="283" t="s">
        <v>16</v>
      </c>
      <c r="B7" s="284">
        <v>365</v>
      </c>
    </row>
    <row r="8" spans="1:3" x14ac:dyDescent="0.25">
      <c r="A8" s="281" t="s">
        <v>18</v>
      </c>
      <c r="B8" s="282">
        <v>360</v>
      </c>
      <c r="C8" t="s">
        <v>737</v>
      </c>
    </row>
    <row r="9" spans="1:3" x14ac:dyDescent="0.25">
      <c r="A9" s="283" t="s">
        <v>35</v>
      </c>
      <c r="B9" s="284">
        <v>290</v>
      </c>
    </row>
    <row r="10" spans="1:3" x14ac:dyDescent="0.25">
      <c r="A10" s="283" t="s">
        <v>402</v>
      </c>
      <c r="B10" s="284">
        <v>171</v>
      </c>
    </row>
    <row r="11" spans="1:3" x14ac:dyDescent="0.25">
      <c r="A11" s="281" t="s">
        <v>7</v>
      </c>
      <c r="B11" s="282">
        <v>880</v>
      </c>
      <c r="C11" t="s">
        <v>738</v>
      </c>
    </row>
    <row r="12" spans="1:3" x14ac:dyDescent="0.25">
      <c r="A12" s="283" t="s">
        <v>37</v>
      </c>
      <c r="B12" s="284">
        <v>40</v>
      </c>
    </row>
    <row r="13" spans="1:3" x14ac:dyDescent="0.25">
      <c r="A13" s="281" t="s">
        <v>17</v>
      </c>
      <c r="B13" s="282">
        <v>564</v>
      </c>
      <c r="C13" t="s">
        <v>736</v>
      </c>
    </row>
    <row r="14" spans="1:3" x14ac:dyDescent="0.25">
      <c r="A14" s="281" t="s">
        <v>31</v>
      </c>
      <c r="B14" s="282">
        <v>540</v>
      </c>
      <c r="C14" t="s">
        <v>736</v>
      </c>
    </row>
    <row r="15" spans="1:3" x14ac:dyDescent="0.25">
      <c r="A15" s="283" t="s">
        <v>33</v>
      </c>
      <c r="B15" s="284">
        <v>330</v>
      </c>
    </row>
    <row r="16" spans="1:3" x14ac:dyDescent="0.25">
      <c r="A16" s="283" t="s">
        <v>62</v>
      </c>
      <c r="B16" s="284">
        <v>385</v>
      </c>
      <c r="C16" t="s">
        <v>739</v>
      </c>
    </row>
    <row r="17" spans="1:3" x14ac:dyDescent="0.25">
      <c r="A17" s="281" t="s">
        <v>21</v>
      </c>
      <c r="B17" s="282">
        <v>360</v>
      </c>
      <c r="C17" t="s">
        <v>738</v>
      </c>
    </row>
    <row r="18" spans="1:3" x14ac:dyDescent="0.25">
      <c r="A18" s="283" t="s">
        <v>32</v>
      </c>
      <c r="B18" s="284">
        <v>220</v>
      </c>
    </row>
    <row r="19" spans="1:3" x14ac:dyDescent="0.25">
      <c r="A19" s="283" t="s">
        <v>65</v>
      </c>
      <c r="B19" s="284">
        <v>95</v>
      </c>
    </row>
    <row r="20" spans="1:3" x14ac:dyDescent="0.25">
      <c r="A20" s="283" t="s">
        <v>26</v>
      </c>
      <c r="B20" s="284">
        <v>385</v>
      </c>
      <c r="C20" t="s">
        <v>738</v>
      </c>
    </row>
    <row r="21" spans="1:3" x14ac:dyDescent="0.25">
      <c r="A21" s="281" t="s">
        <v>15</v>
      </c>
      <c r="B21" s="282">
        <v>761</v>
      </c>
      <c r="C21" t="s">
        <v>736</v>
      </c>
    </row>
    <row r="22" spans="1:3" x14ac:dyDescent="0.25">
      <c r="A22" s="283" t="s">
        <v>22</v>
      </c>
      <c r="B22" s="284">
        <v>300</v>
      </c>
    </row>
    <row r="23" spans="1:3" x14ac:dyDescent="0.25">
      <c r="A23" s="283" t="s">
        <v>12</v>
      </c>
      <c r="B23" s="284">
        <v>192</v>
      </c>
    </row>
    <row r="24" spans="1:3" x14ac:dyDescent="0.25">
      <c r="A24" s="283" t="s">
        <v>39</v>
      </c>
      <c r="B24" s="284">
        <v>85</v>
      </c>
    </row>
    <row r="25" spans="1:3" x14ac:dyDescent="0.25">
      <c r="A25" s="281" t="s">
        <v>13</v>
      </c>
      <c r="B25" s="282">
        <v>304</v>
      </c>
      <c r="C25" t="s">
        <v>739</v>
      </c>
    </row>
    <row r="26" spans="1:3" x14ac:dyDescent="0.25">
      <c r="A26" s="283" t="s">
        <v>77</v>
      </c>
      <c r="B26" s="284">
        <v>20</v>
      </c>
    </row>
    <row r="27" spans="1:3" x14ac:dyDescent="0.25">
      <c r="A27" s="283" t="s">
        <v>734</v>
      </c>
      <c r="B27" s="284">
        <v>8087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opLeftCell="A412" workbookViewId="0">
      <selection activeCell="R780" sqref="Q721:R780"/>
    </sheetView>
  </sheetViews>
  <sheetFormatPr defaultRowHeight="15" x14ac:dyDescent="0.25"/>
  <cols>
    <col min="2" max="2" width="13" customWidth="1"/>
    <col min="4" max="4" width="7.28515625" customWidth="1"/>
    <col min="5" max="5" width="13.85546875" customWidth="1"/>
  </cols>
  <sheetData>
    <row r="1" spans="1:14" ht="78.75" x14ac:dyDescent="0.25">
      <c r="A1" s="245" t="s">
        <v>230</v>
      </c>
      <c r="B1" s="245" t="s">
        <v>0</v>
      </c>
      <c r="C1" s="245" t="s">
        <v>426</v>
      </c>
      <c r="D1" s="246" t="s">
        <v>126</v>
      </c>
      <c r="E1" s="245" t="s">
        <v>341</v>
      </c>
      <c r="F1" s="245" t="s">
        <v>345</v>
      </c>
      <c r="G1" s="245" t="s">
        <v>342</v>
      </c>
      <c r="H1" s="245" t="s">
        <v>348</v>
      </c>
      <c r="I1" s="247" t="s">
        <v>343</v>
      </c>
      <c r="J1" s="245" t="s">
        <v>272</v>
      </c>
      <c r="K1" s="245" t="s">
        <v>554</v>
      </c>
      <c r="L1" s="245" t="s">
        <v>598</v>
      </c>
      <c r="M1" s="245" t="s">
        <v>599</v>
      </c>
      <c r="N1" s="245" t="s">
        <v>6</v>
      </c>
    </row>
    <row r="2" spans="1:14" ht="15.75" x14ac:dyDescent="0.25">
      <c r="A2" s="252">
        <v>1</v>
      </c>
      <c r="B2" s="252" t="s">
        <v>14</v>
      </c>
      <c r="C2" s="252">
        <v>20</v>
      </c>
      <c r="D2" s="253"/>
      <c r="E2" s="252" t="s">
        <v>594</v>
      </c>
      <c r="F2" s="252">
        <v>0</v>
      </c>
      <c r="G2" s="252">
        <v>1422</v>
      </c>
      <c r="H2" s="252">
        <v>4480</v>
      </c>
      <c r="I2" s="253">
        <v>4435</v>
      </c>
      <c r="J2" s="252">
        <f t="shared" ref="J2:J65" si="0">F2*G2</f>
        <v>0</v>
      </c>
      <c r="K2" s="254">
        <v>48617</v>
      </c>
      <c r="L2" s="254">
        <v>0</v>
      </c>
      <c r="M2" s="254">
        <f t="shared" ref="M2:M25" si="1">J2+K2+L2</f>
        <v>48617</v>
      </c>
      <c r="N2" s="252" t="s">
        <v>40</v>
      </c>
    </row>
    <row r="3" spans="1:14" ht="15.75" x14ac:dyDescent="0.25">
      <c r="A3" s="252">
        <v>2</v>
      </c>
      <c r="B3" s="252" t="s">
        <v>7</v>
      </c>
      <c r="C3" s="252">
        <v>20</v>
      </c>
      <c r="D3" s="253"/>
      <c r="E3" s="252" t="s">
        <v>594</v>
      </c>
      <c r="F3" s="252">
        <v>1.5</v>
      </c>
      <c r="G3" s="252">
        <v>1677</v>
      </c>
      <c r="H3" s="252">
        <v>4481</v>
      </c>
      <c r="I3" s="253">
        <v>4436</v>
      </c>
      <c r="J3" s="255">
        <f t="shared" si="0"/>
        <v>2515.5</v>
      </c>
      <c r="K3" s="254">
        <v>94000</v>
      </c>
      <c r="L3" s="254">
        <v>0</v>
      </c>
      <c r="M3" s="254">
        <f t="shared" si="1"/>
        <v>96515.5</v>
      </c>
      <c r="N3" s="252" t="s">
        <v>34</v>
      </c>
    </row>
    <row r="4" spans="1:14" ht="15.75" x14ac:dyDescent="0.25">
      <c r="A4" s="252">
        <v>3</v>
      </c>
      <c r="B4" s="252" t="s">
        <v>31</v>
      </c>
      <c r="C4" s="252">
        <v>20</v>
      </c>
      <c r="D4" s="253"/>
      <c r="E4" s="252" t="s">
        <v>595</v>
      </c>
      <c r="F4" s="252">
        <v>1</v>
      </c>
      <c r="G4" s="252">
        <v>1821</v>
      </c>
      <c r="H4" s="252">
        <v>4482</v>
      </c>
      <c r="I4" s="253">
        <v>4440</v>
      </c>
      <c r="J4" s="252">
        <f t="shared" si="0"/>
        <v>1821</v>
      </c>
      <c r="K4" s="254">
        <v>43732</v>
      </c>
      <c r="L4" s="254">
        <v>0</v>
      </c>
      <c r="M4" s="254">
        <f t="shared" si="1"/>
        <v>45553</v>
      </c>
      <c r="N4" s="252" t="s">
        <v>40</v>
      </c>
    </row>
    <row r="5" spans="1:14" ht="15.75" x14ac:dyDescent="0.25">
      <c r="A5" s="252">
        <v>4</v>
      </c>
      <c r="B5" s="252" t="s">
        <v>19</v>
      </c>
      <c r="C5" s="252">
        <v>20</v>
      </c>
      <c r="D5" s="253"/>
      <c r="E5" s="252" t="s">
        <v>595</v>
      </c>
      <c r="F5" s="252">
        <v>1</v>
      </c>
      <c r="G5" s="252">
        <v>1360</v>
      </c>
      <c r="H5" s="252">
        <v>4483</v>
      </c>
      <c r="I5" s="253">
        <v>4441</v>
      </c>
      <c r="J5" s="252">
        <f t="shared" si="0"/>
        <v>1360</v>
      </c>
      <c r="K5" s="254">
        <v>31228</v>
      </c>
      <c r="L5" s="254">
        <v>0</v>
      </c>
      <c r="M5" s="254">
        <f t="shared" si="1"/>
        <v>32588</v>
      </c>
      <c r="N5" s="252" t="s">
        <v>40</v>
      </c>
    </row>
    <row r="6" spans="1:14" ht="15.75" x14ac:dyDescent="0.25">
      <c r="A6" s="252">
        <v>5</v>
      </c>
      <c r="B6" s="252" t="s">
        <v>15</v>
      </c>
      <c r="C6" s="252">
        <v>20</v>
      </c>
      <c r="D6" s="253"/>
      <c r="E6" s="252" t="s">
        <v>595</v>
      </c>
      <c r="F6" s="252">
        <v>1</v>
      </c>
      <c r="G6" s="252">
        <v>1828</v>
      </c>
      <c r="H6" s="252">
        <v>4484</v>
      </c>
      <c r="I6" s="253">
        <v>4442</v>
      </c>
      <c r="J6" s="252">
        <f t="shared" si="0"/>
        <v>1828</v>
      </c>
      <c r="K6" s="254">
        <v>54173</v>
      </c>
      <c r="L6" s="254">
        <v>0</v>
      </c>
      <c r="M6" s="254">
        <f t="shared" si="1"/>
        <v>56001</v>
      </c>
      <c r="N6" s="252" t="s">
        <v>40</v>
      </c>
    </row>
    <row r="7" spans="1:14" ht="15.75" x14ac:dyDescent="0.25">
      <c r="A7" s="252">
        <v>6</v>
      </c>
      <c r="B7" s="252" t="s">
        <v>17</v>
      </c>
      <c r="C7" s="252">
        <v>20</v>
      </c>
      <c r="D7" s="253"/>
      <c r="E7" s="252" t="s">
        <v>595</v>
      </c>
      <c r="F7" s="252">
        <v>1</v>
      </c>
      <c r="G7" s="252">
        <v>1548</v>
      </c>
      <c r="H7" s="252">
        <v>4485</v>
      </c>
      <c r="I7" s="253">
        <v>4443</v>
      </c>
      <c r="J7" s="252">
        <f t="shared" si="0"/>
        <v>1548</v>
      </c>
      <c r="K7" s="254">
        <v>33238</v>
      </c>
      <c r="L7" s="254">
        <v>0</v>
      </c>
      <c r="M7" s="254">
        <f t="shared" si="1"/>
        <v>34786</v>
      </c>
      <c r="N7" s="252" t="s">
        <v>40</v>
      </c>
    </row>
    <row r="8" spans="1:14" ht="15.75" x14ac:dyDescent="0.25">
      <c r="A8" s="252">
        <v>7</v>
      </c>
      <c r="B8" s="252" t="s">
        <v>18</v>
      </c>
      <c r="C8" s="252">
        <v>20</v>
      </c>
      <c r="D8" s="253"/>
      <c r="E8" s="252" t="s">
        <v>597</v>
      </c>
      <c r="F8" s="252">
        <v>7</v>
      </c>
      <c r="G8" s="252">
        <v>1752</v>
      </c>
      <c r="H8" s="252">
        <v>4486</v>
      </c>
      <c r="I8" s="253">
        <v>4458</v>
      </c>
      <c r="J8" s="252">
        <f t="shared" si="0"/>
        <v>12264</v>
      </c>
      <c r="K8" s="254">
        <v>110000</v>
      </c>
      <c r="L8" s="254">
        <v>0</v>
      </c>
      <c r="M8" s="254">
        <f t="shared" si="1"/>
        <v>122264</v>
      </c>
      <c r="N8" s="252" t="s">
        <v>568</v>
      </c>
    </row>
    <row r="9" spans="1:14" ht="15.75" x14ac:dyDescent="0.25">
      <c r="A9" s="252">
        <v>8</v>
      </c>
      <c r="B9" s="252" t="s">
        <v>15</v>
      </c>
      <c r="C9" s="252">
        <v>20</v>
      </c>
      <c r="D9" s="253"/>
      <c r="E9" s="252" t="s">
        <v>600</v>
      </c>
      <c r="F9" s="252">
        <v>1</v>
      </c>
      <c r="G9" s="252">
        <v>1761</v>
      </c>
      <c r="H9" s="252">
        <v>4487</v>
      </c>
      <c r="I9" s="253">
        <v>4461</v>
      </c>
      <c r="J9" s="252">
        <f t="shared" si="0"/>
        <v>1761</v>
      </c>
      <c r="K9" s="254">
        <v>54173</v>
      </c>
      <c r="L9" s="254">
        <v>0</v>
      </c>
      <c r="M9" s="254">
        <f t="shared" si="1"/>
        <v>55934</v>
      </c>
      <c r="N9" s="252" t="s">
        <v>40</v>
      </c>
    </row>
    <row r="10" spans="1:14" ht="15.75" x14ac:dyDescent="0.25">
      <c r="A10" s="252">
        <v>9</v>
      </c>
      <c r="B10" s="252" t="s">
        <v>17</v>
      </c>
      <c r="C10" s="252">
        <v>20</v>
      </c>
      <c r="D10" s="253"/>
      <c r="E10" s="252" t="s">
        <v>600</v>
      </c>
      <c r="F10" s="252">
        <v>1</v>
      </c>
      <c r="G10" s="252">
        <v>1554</v>
      </c>
      <c r="H10" s="252">
        <v>4488</v>
      </c>
      <c r="I10" s="253">
        <v>4462</v>
      </c>
      <c r="J10" s="255">
        <f t="shared" si="0"/>
        <v>1554</v>
      </c>
      <c r="K10" s="254">
        <v>33238</v>
      </c>
      <c r="L10" s="254">
        <v>0</v>
      </c>
      <c r="M10" s="254">
        <f t="shared" si="1"/>
        <v>34792</v>
      </c>
      <c r="N10" s="252" t="s">
        <v>40</v>
      </c>
    </row>
    <row r="11" spans="1:14" ht="15.75" x14ac:dyDescent="0.25">
      <c r="A11" s="252">
        <v>10</v>
      </c>
      <c r="B11" s="252" t="s">
        <v>21</v>
      </c>
      <c r="C11" s="252">
        <v>20</v>
      </c>
      <c r="D11" s="253"/>
      <c r="E11" s="252" t="s">
        <v>600</v>
      </c>
      <c r="F11" s="252">
        <v>2.5</v>
      </c>
      <c r="G11" s="252">
        <v>1724</v>
      </c>
      <c r="H11" s="252">
        <v>4489</v>
      </c>
      <c r="I11" s="253">
        <v>4463</v>
      </c>
      <c r="J11" s="252">
        <f t="shared" si="0"/>
        <v>4310</v>
      </c>
      <c r="K11" s="254">
        <v>61595</v>
      </c>
      <c r="L11" s="254">
        <v>3000</v>
      </c>
      <c r="M11" s="254">
        <f t="shared" si="1"/>
        <v>68905</v>
      </c>
      <c r="N11" s="252" t="s">
        <v>40</v>
      </c>
    </row>
    <row r="12" spans="1:14" ht="15.75" x14ac:dyDescent="0.25">
      <c r="A12" s="252">
        <v>11</v>
      </c>
      <c r="B12" s="252" t="s">
        <v>14</v>
      </c>
      <c r="C12" s="252">
        <v>20</v>
      </c>
      <c r="D12" s="253"/>
      <c r="E12" s="252" t="s">
        <v>601</v>
      </c>
      <c r="F12" s="252">
        <v>0</v>
      </c>
      <c r="G12" s="252">
        <v>1389</v>
      </c>
      <c r="H12" s="252">
        <v>4510</v>
      </c>
      <c r="I12" s="253">
        <v>4479</v>
      </c>
      <c r="J12" s="252">
        <f t="shared" si="0"/>
        <v>0</v>
      </c>
      <c r="K12" s="254">
        <v>46840</v>
      </c>
      <c r="L12" s="254">
        <v>0</v>
      </c>
      <c r="M12" s="254">
        <f t="shared" si="1"/>
        <v>46840</v>
      </c>
      <c r="N12" s="252" t="s">
        <v>602</v>
      </c>
    </row>
    <row r="13" spans="1:14" ht="15.75" x14ac:dyDescent="0.25">
      <c r="A13" s="252">
        <v>12</v>
      </c>
      <c r="B13" s="252" t="s">
        <v>16</v>
      </c>
      <c r="C13" s="252">
        <v>20</v>
      </c>
      <c r="D13" s="253"/>
      <c r="E13" s="252" t="s">
        <v>601</v>
      </c>
      <c r="F13" s="252">
        <v>3.5</v>
      </c>
      <c r="G13" s="252">
        <v>1586</v>
      </c>
      <c r="H13" s="252">
        <v>4511</v>
      </c>
      <c r="I13" s="253">
        <v>4480</v>
      </c>
      <c r="J13" s="255">
        <f t="shared" si="0"/>
        <v>5551</v>
      </c>
      <c r="K13" s="254">
        <v>72073</v>
      </c>
      <c r="L13" s="254">
        <v>0</v>
      </c>
      <c r="M13" s="254">
        <f t="shared" si="1"/>
        <v>77624</v>
      </c>
      <c r="N13" s="252" t="s">
        <v>40</v>
      </c>
    </row>
    <row r="14" spans="1:14" ht="15.75" x14ac:dyDescent="0.25">
      <c r="A14" s="252">
        <v>13</v>
      </c>
      <c r="B14" s="252" t="s">
        <v>15</v>
      </c>
      <c r="C14" s="252">
        <v>20</v>
      </c>
      <c r="D14" s="253"/>
      <c r="E14" s="252" t="s">
        <v>603</v>
      </c>
      <c r="F14" s="252">
        <v>1</v>
      </c>
      <c r="G14" s="252">
        <v>1791</v>
      </c>
      <c r="H14" s="252">
        <v>4513</v>
      </c>
      <c r="I14" s="253">
        <v>4491</v>
      </c>
      <c r="J14" s="252">
        <f t="shared" si="0"/>
        <v>1791</v>
      </c>
      <c r="K14" s="254">
        <v>54173</v>
      </c>
      <c r="L14" s="254">
        <v>0</v>
      </c>
      <c r="M14" s="254">
        <f t="shared" si="1"/>
        <v>55964</v>
      </c>
      <c r="N14" s="252" t="s">
        <v>40</v>
      </c>
    </row>
    <row r="15" spans="1:14" ht="15.75" x14ac:dyDescent="0.25">
      <c r="A15" s="252">
        <v>14</v>
      </c>
      <c r="B15" s="252" t="s">
        <v>26</v>
      </c>
      <c r="C15" s="252">
        <v>20</v>
      </c>
      <c r="D15" s="253"/>
      <c r="E15" s="252" t="s">
        <v>603</v>
      </c>
      <c r="F15" s="252">
        <v>3</v>
      </c>
      <c r="G15" s="252">
        <v>1497</v>
      </c>
      <c r="H15" s="252">
        <v>4514</v>
      </c>
      <c r="I15" s="253">
        <v>4492</v>
      </c>
      <c r="J15" s="252">
        <f t="shared" si="0"/>
        <v>4491</v>
      </c>
      <c r="K15" s="254">
        <v>53197</v>
      </c>
      <c r="L15" s="254">
        <v>0</v>
      </c>
      <c r="M15" s="254">
        <f t="shared" si="1"/>
        <v>57688</v>
      </c>
      <c r="N15" s="252" t="s">
        <v>40</v>
      </c>
    </row>
    <row r="16" spans="1:14" ht="15.75" x14ac:dyDescent="0.25">
      <c r="A16" s="252">
        <v>15</v>
      </c>
      <c r="B16" s="252" t="s">
        <v>19</v>
      </c>
      <c r="C16" s="252">
        <v>20</v>
      </c>
      <c r="D16" s="253"/>
      <c r="E16" s="252" t="s">
        <v>603</v>
      </c>
      <c r="F16" s="252">
        <v>1</v>
      </c>
      <c r="G16" s="252">
        <v>1444</v>
      </c>
      <c r="H16" s="252">
        <v>4515</v>
      </c>
      <c r="I16" s="253">
        <v>4493</v>
      </c>
      <c r="J16" s="252">
        <f t="shared" si="0"/>
        <v>1444</v>
      </c>
      <c r="K16" s="254">
        <v>31228</v>
      </c>
      <c r="L16" s="254">
        <v>0</v>
      </c>
      <c r="M16" s="254">
        <f t="shared" si="1"/>
        <v>32672</v>
      </c>
      <c r="N16" s="252" t="s">
        <v>40</v>
      </c>
    </row>
    <row r="17" spans="1:14" ht="15.75" x14ac:dyDescent="0.25">
      <c r="A17" s="252">
        <v>16</v>
      </c>
      <c r="B17" s="252" t="s">
        <v>18</v>
      </c>
      <c r="C17" s="252">
        <v>20</v>
      </c>
      <c r="D17" s="253"/>
      <c r="E17" s="252" t="s">
        <v>603</v>
      </c>
      <c r="F17" s="252">
        <v>7</v>
      </c>
      <c r="G17" s="252">
        <v>1384</v>
      </c>
      <c r="H17" s="252">
        <v>4516</v>
      </c>
      <c r="I17" s="253">
        <v>4494</v>
      </c>
      <c r="J17" s="255">
        <f t="shared" si="0"/>
        <v>9688</v>
      </c>
      <c r="K17" s="254">
        <v>112307</v>
      </c>
      <c r="L17" s="254">
        <v>0</v>
      </c>
      <c r="M17" s="254">
        <f t="shared" si="1"/>
        <v>121995</v>
      </c>
      <c r="N17" s="252" t="s">
        <v>40</v>
      </c>
    </row>
    <row r="18" spans="1:14" ht="15.75" x14ac:dyDescent="0.25">
      <c r="A18" s="252">
        <v>17</v>
      </c>
      <c r="B18" s="252" t="s">
        <v>75</v>
      </c>
      <c r="C18" s="252">
        <v>20</v>
      </c>
      <c r="D18" s="253"/>
      <c r="E18" s="252" t="s">
        <v>603</v>
      </c>
      <c r="F18" s="252">
        <v>3</v>
      </c>
      <c r="G18" s="252">
        <v>1351</v>
      </c>
      <c r="H18" s="252">
        <v>4517</v>
      </c>
      <c r="I18" s="253">
        <v>4495</v>
      </c>
      <c r="J18" s="252">
        <f t="shared" si="0"/>
        <v>4053</v>
      </c>
      <c r="K18" s="254">
        <v>84930</v>
      </c>
      <c r="L18" s="254">
        <v>0</v>
      </c>
      <c r="M18" s="254">
        <f t="shared" si="1"/>
        <v>88983</v>
      </c>
      <c r="N18" s="252" t="s">
        <v>40</v>
      </c>
    </row>
    <row r="19" spans="1:14" ht="15.75" x14ac:dyDescent="0.25">
      <c r="A19" s="252">
        <v>18</v>
      </c>
      <c r="B19" s="252" t="s">
        <v>12</v>
      </c>
      <c r="C19" s="252">
        <v>9</v>
      </c>
      <c r="D19" s="253"/>
      <c r="E19" s="252" t="s">
        <v>604</v>
      </c>
      <c r="F19" s="252">
        <v>1</v>
      </c>
      <c r="G19" s="252">
        <v>600</v>
      </c>
      <c r="H19" s="252">
        <v>4584</v>
      </c>
      <c r="I19" s="253">
        <v>4567</v>
      </c>
      <c r="J19" s="252">
        <f t="shared" si="0"/>
        <v>600</v>
      </c>
      <c r="K19" s="254">
        <v>8500</v>
      </c>
      <c r="L19" s="254">
        <v>0</v>
      </c>
      <c r="M19" s="254">
        <f t="shared" si="1"/>
        <v>9100</v>
      </c>
      <c r="N19" s="252" t="s">
        <v>40</v>
      </c>
    </row>
    <row r="20" spans="1:14" ht="15.75" x14ac:dyDescent="0.25">
      <c r="A20" s="252">
        <v>19</v>
      </c>
      <c r="B20" s="252" t="s">
        <v>22</v>
      </c>
      <c r="C20" s="252">
        <v>20</v>
      </c>
      <c r="D20" s="253"/>
      <c r="E20" s="252" t="s">
        <v>604</v>
      </c>
      <c r="F20" s="252">
        <v>1.5</v>
      </c>
      <c r="G20" s="252">
        <v>1605</v>
      </c>
      <c r="H20" s="252">
        <v>4585</v>
      </c>
      <c r="I20" s="253">
        <v>4568</v>
      </c>
      <c r="J20" s="255">
        <f t="shared" si="0"/>
        <v>2407.5</v>
      </c>
      <c r="K20" s="254">
        <v>55667</v>
      </c>
      <c r="L20" s="254">
        <v>0</v>
      </c>
      <c r="M20" s="254">
        <f t="shared" si="1"/>
        <v>58074.5</v>
      </c>
      <c r="N20" s="252" t="s">
        <v>40</v>
      </c>
    </row>
    <row r="21" spans="1:14" ht="15.75" x14ac:dyDescent="0.25">
      <c r="A21" s="252">
        <v>20</v>
      </c>
      <c r="B21" s="252" t="s">
        <v>19</v>
      </c>
      <c r="C21" s="252">
        <v>20</v>
      </c>
      <c r="D21" s="253"/>
      <c r="E21" s="252" t="s">
        <v>605</v>
      </c>
      <c r="F21" s="252">
        <v>1</v>
      </c>
      <c r="G21" s="252">
        <v>1338</v>
      </c>
      <c r="H21" s="252">
        <v>4586</v>
      </c>
      <c r="I21" s="253">
        <v>4569</v>
      </c>
      <c r="J21" s="252">
        <f t="shared" si="0"/>
        <v>1338</v>
      </c>
      <c r="K21" s="254">
        <v>31228</v>
      </c>
      <c r="L21" s="254">
        <v>0</v>
      </c>
      <c r="M21" s="254">
        <f t="shared" si="1"/>
        <v>32566</v>
      </c>
      <c r="N21" s="252" t="s">
        <v>40</v>
      </c>
    </row>
    <row r="22" spans="1:14" ht="15.75" x14ac:dyDescent="0.25">
      <c r="A22" s="252">
        <v>21</v>
      </c>
      <c r="B22" s="252" t="s">
        <v>7</v>
      </c>
      <c r="C22" s="252">
        <v>20</v>
      </c>
      <c r="D22" s="253"/>
      <c r="E22" s="252" t="s">
        <v>606</v>
      </c>
      <c r="F22" s="252">
        <v>1.5</v>
      </c>
      <c r="G22" s="252">
        <v>1606</v>
      </c>
      <c r="H22" s="252">
        <v>4588</v>
      </c>
      <c r="I22" s="253">
        <v>4570</v>
      </c>
      <c r="J22" s="252">
        <f t="shared" si="0"/>
        <v>2409</v>
      </c>
      <c r="K22" s="254">
        <v>94000</v>
      </c>
      <c r="L22" s="254">
        <v>0</v>
      </c>
      <c r="M22" s="254">
        <f t="shared" si="1"/>
        <v>96409</v>
      </c>
      <c r="N22" s="252" t="s">
        <v>34</v>
      </c>
    </row>
    <row r="23" spans="1:14" ht="15.75" x14ac:dyDescent="0.25">
      <c r="A23" s="252">
        <v>22</v>
      </c>
      <c r="B23" s="252" t="s">
        <v>33</v>
      </c>
      <c r="C23" s="252">
        <v>20</v>
      </c>
      <c r="D23" s="253"/>
      <c r="E23" s="252" t="s">
        <v>606</v>
      </c>
      <c r="F23" s="252">
        <v>2</v>
      </c>
      <c r="G23" s="252">
        <v>1358</v>
      </c>
      <c r="H23" s="252">
        <v>4589</v>
      </c>
      <c r="I23" s="253">
        <v>4571</v>
      </c>
      <c r="J23" s="255">
        <f t="shared" si="0"/>
        <v>2716</v>
      </c>
      <c r="K23" s="254">
        <v>20384</v>
      </c>
      <c r="L23" s="254">
        <v>0</v>
      </c>
      <c r="M23" s="254">
        <f t="shared" si="1"/>
        <v>23100</v>
      </c>
      <c r="N23" s="252" t="s">
        <v>40</v>
      </c>
    </row>
    <row r="24" spans="1:14" ht="15.75" x14ac:dyDescent="0.25">
      <c r="A24" s="252">
        <v>23</v>
      </c>
      <c r="B24" s="252" t="s">
        <v>31</v>
      </c>
      <c r="C24" s="252">
        <v>20</v>
      </c>
      <c r="D24" s="253"/>
      <c r="E24" s="252" t="s">
        <v>606</v>
      </c>
      <c r="F24" s="252">
        <v>1</v>
      </c>
      <c r="G24" s="252">
        <v>1672</v>
      </c>
      <c r="H24" s="252">
        <v>4590</v>
      </c>
      <c r="I24" s="253">
        <v>4572</v>
      </c>
      <c r="J24" s="257">
        <f t="shared" si="0"/>
        <v>1672</v>
      </c>
      <c r="K24" s="254">
        <v>43732</v>
      </c>
      <c r="L24" s="258">
        <v>0</v>
      </c>
      <c r="M24" s="258">
        <f t="shared" si="1"/>
        <v>45404</v>
      </c>
      <c r="N24" s="252" t="s">
        <v>40</v>
      </c>
    </row>
    <row r="25" spans="1:14" ht="15.75" x14ac:dyDescent="0.25">
      <c r="A25" s="252">
        <v>24</v>
      </c>
      <c r="B25" s="252" t="s">
        <v>62</v>
      </c>
      <c r="C25" s="252">
        <v>20</v>
      </c>
      <c r="D25" s="253"/>
      <c r="E25" s="252" t="s">
        <v>606</v>
      </c>
      <c r="F25" s="252">
        <v>2</v>
      </c>
      <c r="G25" s="252">
        <v>1357</v>
      </c>
      <c r="H25" s="252">
        <v>4591</v>
      </c>
      <c r="I25" s="253">
        <v>4573</v>
      </c>
      <c r="J25" s="252">
        <f t="shared" si="0"/>
        <v>2714</v>
      </c>
      <c r="K25" s="254">
        <v>26326</v>
      </c>
      <c r="L25" s="258">
        <v>0</v>
      </c>
      <c r="M25" s="258">
        <f t="shared" si="1"/>
        <v>29040</v>
      </c>
      <c r="N25" s="252" t="s">
        <v>40</v>
      </c>
    </row>
    <row r="26" spans="1:14" ht="15.75" x14ac:dyDescent="0.25">
      <c r="A26" s="252">
        <v>25</v>
      </c>
      <c r="B26" s="254" t="s">
        <v>35</v>
      </c>
      <c r="C26" s="254">
        <v>15</v>
      </c>
      <c r="D26" s="259"/>
      <c r="E26" s="254" t="s">
        <v>607</v>
      </c>
      <c r="F26" s="254">
        <v>1.25</v>
      </c>
      <c r="G26" s="254">
        <v>1100</v>
      </c>
      <c r="H26" s="254">
        <v>4592</v>
      </c>
      <c r="I26" s="259">
        <v>4574</v>
      </c>
      <c r="J26" s="254">
        <f t="shared" si="0"/>
        <v>1375</v>
      </c>
      <c r="K26" s="254">
        <v>10951</v>
      </c>
      <c r="L26" s="254">
        <v>0</v>
      </c>
      <c r="M26" s="258">
        <f>J26+K26</f>
        <v>12326</v>
      </c>
      <c r="N26" s="252" t="s">
        <v>40</v>
      </c>
    </row>
    <row r="27" spans="1:14" ht="15.75" x14ac:dyDescent="0.25">
      <c r="A27" s="252">
        <v>26</v>
      </c>
      <c r="B27" s="252" t="s">
        <v>21</v>
      </c>
      <c r="C27" s="254">
        <v>20</v>
      </c>
      <c r="D27" s="259"/>
      <c r="E27" s="254" t="s">
        <v>607</v>
      </c>
      <c r="F27" s="254">
        <v>2.5</v>
      </c>
      <c r="G27" s="254">
        <v>1708</v>
      </c>
      <c r="H27" s="254">
        <v>4593</v>
      </c>
      <c r="I27" s="259">
        <v>4575</v>
      </c>
      <c r="J27" s="258">
        <f t="shared" si="0"/>
        <v>4270</v>
      </c>
      <c r="K27" s="254">
        <v>61595</v>
      </c>
      <c r="L27" s="258">
        <v>3000</v>
      </c>
      <c r="M27" s="258">
        <f t="shared" ref="M27:M76" si="2">J27+K27+L27</f>
        <v>68865</v>
      </c>
      <c r="N27" s="252" t="s">
        <v>40</v>
      </c>
    </row>
    <row r="28" spans="1:14" ht="15.75" x14ac:dyDescent="0.25">
      <c r="A28" s="252">
        <v>27</v>
      </c>
      <c r="B28" s="254" t="s">
        <v>32</v>
      </c>
      <c r="C28" s="254">
        <v>20</v>
      </c>
      <c r="D28" s="259"/>
      <c r="E28" s="254" t="s">
        <v>607</v>
      </c>
      <c r="F28" s="254">
        <v>1.75</v>
      </c>
      <c r="G28" s="254">
        <v>1655</v>
      </c>
      <c r="H28" s="254">
        <v>4594</v>
      </c>
      <c r="I28" s="259">
        <v>4576</v>
      </c>
      <c r="J28" s="258">
        <f t="shared" si="0"/>
        <v>2896.25</v>
      </c>
      <c r="K28" s="254">
        <v>31344</v>
      </c>
      <c r="L28" s="258">
        <v>0</v>
      </c>
      <c r="M28" s="258">
        <f t="shared" si="2"/>
        <v>34240.25</v>
      </c>
      <c r="N28" s="252" t="s">
        <v>40</v>
      </c>
    </row>
    <row r="29" spans="1:14" ht="15.75" x14ac:dyDescent="0.25">
      <c r="A29" s="252">
        <v>28</v>
      </c>
      <c r="B29" s="248" t="s">
        <v>402</v>
      </c>
      <c r="C29" s="254">
        <v>9</v>
      </c>
      <c r="D29" s="259"/>
      <c r="E29" s="254" t="s">
        <v>607</v>
      </c>
      <c r="F29" s="254">
        <v>1.5</v>
      </c>
      <c r="G29" s="254">
        <v>681</v>
      </c>
      <c r="H29" s="254">
        <v>4595</v>
      </c>
      <c r="I29" s="259">
        <v>4577</v>
      </c>
      <c r="J29" s="258">
        <f t="shared" si="0"/>
        <v>1021.5</v>
      </c>
      <c r="K29" s="254">
        <v>9500</v>
      </c>
      <c r="L29" s="258">
        <v>0</v>
      </c>
      <c r="M29" s="258">
        <f t="shared" si="2"/>
        <v>10521.5</v>
      </c>
      <c r="N29" s="252" t="s">
        <v>40</v>
      </c>
    </row>
    <row r="30" spans="1:14" ht="15.75" x14ac:dyDescent="0.25">
      <c r="A30" s="252">
        <v>29</v>
      </c>
      <c r="B30" s="252" t="s">
        <v>17</v>
      </c>
      <c r="C30" s="254">
        <v>20</v>
      </c>
      <c r="D30" s="259"/>
      <c r="E30" s="254" t="s">
        <v>608</v>
      </c>
      <c r="F30" s="254">
        <v>1</v>
      </c>
      <c r="G30" s="254">
        <v>1361</v>
      </c>
      <c r="H30" s="254">
        <v>4596</v>
      </c>
      <c r="I30" s="259">
        <v>4578</v>
      </c>
      <c r="J30" s="254">
        <f t="shared" si="0"/>
        <v>1361</v>
      </c>
      <c r="K30" s="254">
        <v>33238</v>
      </c>
      <c r="L30" s="254">
        <v>0</v>
      </c>
      <c r="M30" s="254">
        <f t="shared" si="2"/>
        <v>34599</v>
      </c>
      <c r="N30" s="252" t="s">
        <v>40</v>
      </c>
    </row>
    <row r="31" spans="1:14" ht="15.75" x14ac:dyDescent="0.25">
      <c r="A31" s="252">
        <v>30</v>
      </c>
      <c r="B31" s="252" t="s">
        <v>14</v>
      </c>
      <c r="C31" s="254">
        <v>20</v>
      </c>
      <c r="D31" s="259"/>
      <c r="E31" s="254" t="s">
        <v>608</v>
      </c>
      <c r="F31" s="254">
        <v>0</v>
      </c>
      <c r="G31" s="254">
        <v>1367</v>
      </c>
      <c r="H31" s="254">
        <v>4597</v>
      </c>
      <c r="I31" s="259">
        <v>4579</v>
      </c>
      <c r="J31" s="254">
        <f t="shared" si="0"/>
        <v>0</v>
      </c>
      <c r="K31" s="254">
        <v>48617</v>
      </c>
      <c r="L31" s="254">
        <v>0</v>
      </c>
      <c r="M31" s="254">
        <f t="shared" si="2"/>
        <v>48617</v>
      </c>
      <c r="N31" s="252" t="s">
        <v>40</v>
      </c>
    </row>
    <row r="32" spans="1:14" ht="15.75" x14ac:dyDescent="0.25">
      <c r="A32" s="252">
        <v>31</v>
      </c>
      <c r="B32" s="252" t="s">
        <v>16</v>
      </c>
      <c r="C32" s="252">
        <v>15</v>
      </c>
      <c r="D32" s="253"/>
      <c r="E32" s="252" t="s">
        <v>609</v>
      </c>
      <c r="F32" s="252">
        <v>3.5</v>
      </c>
      <c r="G32" s="252">
        <v>1236</v>
      </c>
      <c r="H32" s="252">
        <v>4598</v>
      </c>
      <c r="I32" s="253">
        <v>4580</v>
      </c>
      <c r="J32" s="252">
        <f t="shared" si="0"/>
        <v>4326</v>
      </c>
      <c r="K32" s="254">
        <v>72073</v>
      </c>
      <c r="L32" s="254">
        <v>0</v>
      </c>
      <c r="M32" s="254">
        <f t="shared" si="2"/>
        <v>76399</v>
      </c>
      <c r="N32" s="252" t="s">
        <v>40</v>
      </c>
    </row>
    <row r="33" spans="1:14" ht="15.75" x14ac:dyDescent="0.25">
      <c r="A33" s="252">
        <v>32</v>
      </c>
      <c r="B33" s="252" t="s">
        <v>7</v>
      </c>
      <c r="C33" s="252">
        <v>20</v>
      </c>
      <c r="D33" s="253"/>
      <c r="E33" s="252" t="s">
        <v>609</v>
      </c>
      <c r="F33" s="252">
        <v>1.5</v>
      </c>
      <c r="G33" s="252">
        <v>1765</v>
      </c>
      <c r="H33" s="252">
        <v>4599</v>
      </c>
      <c r="I33" s="253">
        <v>4581</v>
      </c>
      <c r="J33" s="255">
        <f t="shared" si="0"/>
        <v>2647.5</v>
      </c>
      <c r="K33" s="254">
        <v>94000</v>
      </c>
      <c r="L33" s="254">
        <v>0</v>
      </c>
      <c r="M33" s="254">
        <f t="shared" si="2"/>
        <v>96647.5</v>
      </c>
      <c r="N33" s="252" t="s">
        <v>34</v>
      </c>
    </row>
    <row r="34" spans="1:14" ht="15.75" x14ac:dyDescent="0.25">
      <c r="A34" s="252">
        <v>33</v>
      </c>
      <c r="B34" s="252" t="s">
        <v>12</v>
      </c>
      <c r="C34" s="252">
        <v>9</v>
      </c>
      <c r="D34" s="253"/>
      <c r="E34" s="252" t="s">
        <v>609</v>
      </c>
      <c r="F34" s="252">
        <v>1</v>
      </c>
      <c r="G34" s="252">
        <v>586</v>
      </c>
      <c r="H34" s="252">
        <v>4600</v>
      </c>
      <c r="I34" s="253">
        <v>4582</v>
      </c>
      <c r="J34" s="252">
        <f t="shared" si="0"/>
        <v>586</v>
      </c>
      <c r="K34" s="254">
        <v>8500</v>
      </c>
      <c r="L34" s="254">
        <v>0</v>
      </c>
      <c r="M34" s="254">
        <f t="shared" si="2"/>
        <v>9086</v>
      </c>
      <c r="N34" s="252" t="s">
        <v>40</v>
      </c>
    </row>
    <row r="35" spans="1:14" ht="15.75" x14ac:dyDescent="0.25">
      <c r="A35" s="252">
        <v>34</v>
      </c>
      <c r="B35" s="252" t="s">
        <v>14</v>
      </c>
      <c r="C35" s="252">
        <v>20</v>
      </c>
      <c r="D35" s="253"/>
      <c r="E35" s="252" t="s">
        <v>610</v>
      </c>
      <c r="F35" s="252">
        <v>0</v>
      </c>
      <c r="G35" s="252">
        <v>1303</v>
      </c>
      <c r="H35" s="252">
        <v>4601</v>
      </c>
      <c r="I35" s="253">
        <v>4583</v>
      </c>
      <c r="J35" s="252">
        <f t="shared" si="0"/>
        <v>0</v>
      </c>
      <c r="K35" s="254">
        <v>46840</v>
      </c>
      <c r="L35" s="254">
        <v>0</v>
      </c>
      <c r="M35" s="254">
        <f t="shared" si="2"/>
        <v>46840</v>
      </c>
      <c r="N35" s="252" t="s">
        <v>568</v>
      </c>
    </row>
    <row r="36" spans="1:14" ht="15.75" x14ac:dyDescent="0.25">
      <c r="A36" s="252">
        <v>35</v>
      </c>
      <c r="B36" s="252" t="s">
        <v>13</v>
      </c>
      <c r="C36" s="252">
        <v>20</v>
      </c>
      <c r="D36" s="253"/>
      <c r="E36" s="252" t="s">
        <v>611</v>
      </c>
      <c r="F36" s="252">
        <v>2</v>
      </c>
      <c r="G36" s="252">
        <v>1550</v>
      </c>
      <c r="H36" s="252">
        <v>4602</v>
      </c>
      <c r="I36" s="253">
        <v>4584</v>
      </c>
      <c r="J36" s="252">
        <f t="shared" si="0"/>
        <v>3100</v>
      </c>
      <c r="K36" s="254">
        <v>39774</v>
      </c>
      <c r="L36" s="254">
        <v>0</v>
      </c>
      <c r="M36" s="254">
        <f t="shared" si="2"/>
        <v>42874</v>
      </c>
      <c r="N36" s="252" t="s">
        <v>40</v>
      </c>
    </row>
    <row r="37" spans="1:14" ht="15.75" x14ac:dyDescent="0.25">
      <c r="A37" s="252">
        <v>36</v>
      </c>
      <c r="B37" s="252" t="s">
        <v>17</v>
      </c>
      <c r="C37" s="252">
        <v>20</v>
      </c>
      <c r="D37" s="253"/>
      <c r="E37" s="252" t="s">
        <v>612</v>
      </c>
      <c r="F37" s="252">
        <v>1</v>
      </c>
      <c r="G37" s="252">
        <v>1558</v>
      </c>
      <c r="H37" s="252">
        <v>4603</v>
      </c>
      <c r="I37" s="253">
        <v>4585</v>
      </c>
      <c r="J37" s="252">
        <f t="shared" si="0"/>
        <v>1558</v>
      </c>
      <c r="K37" s="254">
        <v>33238</v>
      </c>
      <c r="L37" s="254">
        <v>0</v>
      </c>
      <c r="M37" s="254">
        <f t="shared" si="2"/>
        <v>34796</v>
      </c>
      <c r="N37" s="252" t="s">
        <v>40</v>
      </c>
    </row>
    <row r="38" spans="1:14" ht="15.75" x14ac:dyDescent="0.25">
      <c r="A38" s="252">
        <v>37</v>
      </c>
      <c r="B38" s="252" t="s">
        <v>15</v>
      </c>
      <c r="C38" s="252">
        <v>20</v>
      </c>
      <c r="D38" s="253"/>
      <c r="E38" s="252" t="s">
        <v>612</v>
      </c>
      <c r="F38" s="252">
        <v>1</v>
      </c>
      <c r="G38" s="252">
        <v>2037</v>
      </c>
      <c r="H38" s="252">
        <v>4604</v>
      </c>
      <c r="I38" s="253">
        <v>4586</v>
      </c>
      <c r="J38" s="252">
        <f t="shared" si="0"/>
        <v>2037</v>
      </c>
      <c r="K38" s="254">
        <v>54173</v>
      </c>
      <c r="L38" s="258">
        <v>0</v>
      </c>
      <c r="M38" s="258">
        <f t="shared" si="2"/>
        <v>56210</v>
      </c>
      <c r="N38" s="252" t="s">
        <v>40</v>
      </c>
    </row>
    <row r="39" spans="1:14" ht="15.75" x14ac:dyDescent="0.25">
      <c r="A39" s="252">
        <v>38</v>
      </c>
      <c r="B39" s="252" t="s">
        <v>31</v>
      </c>
      <c r="C39" s="252">
        <v>20</v>
      </c>
      <c r="D39" s="253"/>
      <c r="E39" s="252" t="s">
        <v>612</v>
      </c>
      <c r="F39" s="252">
        <v>1</v>
      </c>
      <c r="G39" s="252">
        <v>1770</v>
      </c>
      <c r="H39" s="252">
        <v>4605</v>
      </c>
      <c r="I39" s="253">
        <v>4587</v>
      </c>
      <c r="J39" s="252">
        <f t="shared" si="0"/>
        <v>1770</v>
      </c>
      <c r="K39" s="254">
        <v>43732</v>
      </c>
      <c r="L39" s="254">
        <v>0</v>
      </c>
      <c r="M39" s="254">
        <f t="shared" si="2"/>
        <v>45502</v>
      </c>
      <c r="N39" s="252" t="s">
        <v>40</v>
      </c>
    </row>
    <row r="40" spans="1:14" ht="15.75" x14ac:dyDescent="0.25">
      <c r="A40" s="252">
        <v>39</v>
      </c>
      <c r="B40" s="252" t="s">
        <v>18</v>
      </c>
      <c r="C40" s="252">
        <v>20</v>
      </c>
      <c r="D40" s="253"/>
      <c r="E40" s="252" t="s">
        <v>612</v>
      </c>
      <c r="F40" s="252">
        <v>7</v>
      </c>
      <c r="G40" s="252">
        <v>1377</v>
      </c>
      <c r="H40" s="252">
        <v>4606</v>
      </c>
      <c r="I40" s="253">
        <v>4588</v>
      </c>
      <c r="J40" s="252">
        <f t="shared" si="0"/>
        <v>9639</v>
      </c>
      <c r="K40" s="254">
        <v>110000</v>
      </c>
      <c r="L40" s="254">
        <v>0</v>
      </c>
      <c r="M40" s="254">
        <f t="shared" si="2"/>
        <v>119639</v>
      </c>
      <c r="N40" s="252" t="s">
        <v>568</v>
      </c>
    </row>
    <row r="41" spans="1:14" ht="15.75" x14ac:dyDescent="0.25">
      <c r="A41" s="252">
        <v>40</v>
      </c>
      <c r="B41" s="252" t="s">
        <v>7</v>
      </c>
      <c r="C41" s="252">
        <v>20</v>
      </c>
      <c r="D41" s="253"/>
      <c r="E41" s="252" t="s">
        <v>612</v>
      </c>
      <c r="F41" s="252">
        <v>1.5</v>
      </c>
      <c r="G41" s="252">
        <v>1636</v>
      </c>
      <c r="H41" s="252">
        <v>4607</v>
      </c>
      <c r="I41" s="253">
        <v>4589</v>
      </c>
      <c r="J41" s="252">
        <f t="shared" si="0"/>
        <v>2454</v>
      </c>
      <c r="K41" s="254">
        <v>94000</v>
      </c>
      <c r="L41" s="254">
        <v>0</v>
      </c>
      <c r="M41" s="254">
        <f t="shared" si="2"/>
        <v>96454</v>
      </c>
      <c r="N41" s="252" t="s">
        <v>34</v>
      </c>
    </row>
    <row r="42" spans="1:14" ht="15.75" x14ac:dyDescent="0.25">
      <c r="A42" s="252">
        <v>41</v>
      </c>
      <c r="B42" s="252" t="s">
        <v>14</v>
      </c>
      <c r="C42" s="252">
        <v>20</v>
      </c>
      <c r="D42" s="253"/>
      <c r="E42" s="252" t="s">
        <v>614</v>
      </c>
      <c r="F42" s="252">
        <v>0</v>
      </c>
      <c r="G42" s="252">
        <v>1343</v>
      </c>
      <c r="H42" s="252">
        <v>4608</v>
      </c>
      <c r="I42" s="253">
        <v>4590</v>
      </c>
      <c r="J42" s="252">
        <f t="shared" si="0"/>
        <v>0</v>
      </c>
      <c r="K42" s="254">
        <v>46840</v>
      </c>
      <c r="L42" s="254">
        <v>0</v>
      </c>
      <c r="M42" s="254">
        <f t="shared" si="2"/>
        <v>46840</v>
      </c>
      <c r="N42" s="252" t="s">
        <v>568</v>
      </c>
    </row>
    <row r="43" spans="1:14" ht="15.75" x14ac:dyDescent="0.25">
      <c r="A43" s="252">
        <v>42</v>
      </c>
      <c r="B43" s="252" t="s">
        <v>19</v>
      </c>
      <c r="C43" s="252">
        <v>20</v>
      </c>
      <c r="D43" s="253"/>
      <c r="E43" s="252" t="s">
        <v>614</v>
      </c>
      <c r="F43" s="252">
        <v>1</v>
      </c>
      <c r="G43" s="252">
        <v>1506</v>
      </c>
      <c r="H43" s="252">
        <v>4609</v>
      </c>
      <c r="I43" s="253">
        <v>4591</v>
      </c>
      <c r="J43" s="252">
        <f t="shared" si="0"/>
        <v>1506</v>
      </c>
      <c r="K43" s="254">
        <v>31228</v>
      </c>
      <c r="L43" s="254">
        <v>0</v>
      </c>
      <c r="M43" s="254">
        <f t="shared" si="2"/>
        <v>32734</v>
      </c>
      <c r="N43" s="252" t="s">
        <v>40</v>
      </c>
    </row>
    <row r="44" spans="1:14" ht="15.75" x14ac:dyDescent="0.25">
      <c r="A44" s="252">
        <v>43</v>
      </c>
      <c r="B44" s="252" t="s">
        <v>75</v>
      </c>
      <c r="C44" s="252">
        <v>20</v>
      </c>
      <c r="D44" s="253"/>
      <c r="E44" s="252" t="s">
        <v>614</v>
      </c>
      <c r="F44" s="252">
        <v>3.7</v>
      </c>
      <c r="G44" s="252">
        <v>1254</v>
      </c>
      <c r="H44" s="252">
        <v>4610</v>
      </c>
      <c r="I44" s="253">
        <v>4592</v>
      </c>
      <c r="J44" s="252">
        <f t="shared" si="0"/>
        <v>4639.8</v>
      </c>
      <c r="K44" s="254">
        <v>84930</v>
      </c>
      <c r="L44" s="254">
        <v>0</v>
      </c>
      <c r="M44" s="254">
        <f t="shared" si="2"/>
        <v>89569.8</v>
      </c>
      <c r="N44" s="252" t="s">
        <v>40</v>
      </c>
    </row>
    <row r="45" spans="1:14" ht="15.75" x14ac:dyDescent="0.25">
      <c r="A45" s="252">
        <v>44</v>
      </c>
      <c r="B45" s="252" t="s">
        <v>14</v>
      </c>
      <c r="C45" s="252">
        <v>20</v>
      </c>
      <c r="D45" s="253"/>
      <c r="E45" s="252" t="s">
        <v>615</v>
      </c>
      <c r="F45" s="252">
        <v>0</v>
      </c>
      <c r="G45" s="252">
        <v>1338</v>
      </c>
      <c r="H45" s="252">
        <v>4611</v>
      </c>
      <c r="I45" s="253">
        <v>4597</v>
      </c>
      <c r="J45" s="252">
        <f t="shared" si="0"/>
        <v>0</v>
      </c>
      <c r="K45" s="254">
        <v>48617</v>
      </c>
      <c r="L45" s="254">
        <v>0</v>
      </c>
      <c r="M45" s="254">
        <f t="shared" si="2"/>
        <v>48617</v>
      </c>
      <c r="N45" s="252" t="s">
        <v>40</v>
      </c>
    </row>
    <row r="46" spans="1:14" ht="15.75" x14ac:dyDescent="0.25">
      <c r="A46" s="252">
        <v>45</v>
      </c>
      <c r="B46" s="252" t="s">
        <v>18</v>
      </c>
      <c r="C46" s="252">
        <v>20</v>
      </c>
      <c r="D46" s="253"/>
      <c r="E46" s="252" t="s">
        <v>615</v>
      </c>
      <c r="F46" s="252">
        <v>4.5599999999999996</v>
      </c>
      <c r="G46" s="252">
        <v>1357</v>
      </c>
      <c r="H46" s="252">
        <v>4612</v>
      </c>
      <c r="I46" s="253">
        <v>4598</v>
      </c>
      <c r="J46" s="252">
        <f t="shared" si="0"/>
        <v>6187.9199999999992</v>
      </c>
      <c r="K46" s="254">
        <v>112307</v>
      </c>
      <c r="L46" s="254">
        <v>0</v>
      </c>
      <c r="M46" s="254">
        <f t="shared" si="2"/>
        <v>118494.92</v>
      </c>
      <c r="N46" s="252" t="s">
        <v>40</v>
      </c>
    </row>
    <row r="47" spans="1:14" ht="15.75" x14ac:dyDescent="0.25">
      <c r="A47" s="252">
        <v>46</v>
      </c>
      <c r="B47" s="248" t="s">
        <v>402</v>
      </c>
      <c r="C47" s="252">
        <v>15</v>
      </c>
      <c r="D47" s="253"/>
      <c r="E47" s="252" t="s">
        <v>615</v>
      </c>
      <c r="F47" s="252">
        <v>1.5</v>
      </c>
      <c r="G47" s="252">
        <v>1054</v>
      </c>
      <c r="H47" s="252">
        <v>4613</v>
      </c>
      <c r="I47" s="253">
        <v>4599</v>
      </c>
      <c r="J47" s="252">
        <f t="shared" si="0"/>
        <v>1581</v>
      </c>
      <c r="K47" s="254">
        <v>12743</v>
      </c>
      <c r="L47" s="254">
        <v>0</v>
      </c>
      <c r="M47" s="254">
        <f t="shared" si="2"/>
        <v>14324</v>
      </c>
      <c r="N47" s="252" t="s">
        <v>40</v>
      </c>
    </row>
    <row r="48" spans="1:14" ht="15.75" x14ac:dyDescent="0.25">
      <c r="A48" s="252">
        <v>47</v>
      </c>
      <c r="B48" s="252" t="s">
        <v>31</v>
      </c>
      <c r="C48" s="252">
        <v>20</v>
      </c>
      <c r="D48" s="253"/>
      <c r="E48" s="252" t="s">
        <v>615</v>
      </c>
      <c r="F48" s="252">
        <v>1</v>
      </c>
      <c r="G48" s="252">
        <v>1811</v>
      </c>
      <c r="H48" s="252">
        <v>4614</v>
      </c>
      <c r="I48" s="253">
        <v>4600</v>
      </c>
      <c r="J48" s="252">
        <f t="shared" si="0"/>
        <v>1811</v>
      </c>
      <c r="K48" s="254">
        <v>43732</v>
      </c>
      <c r="L48" s="254">
        <v>0</v>
      </c>
      <c r="M48" s="254">
        <f t="shared" si="2"/>
        <v>45543</v>
      </c>
      <c r="N48" s="252" t="s">
        <v>40</v>
      </c>
    </row>
    <row r="49" spans="1:14" ht="15.75" x14ac:dyDescent="0.25">
      <c r="A49" s="252">
        <v>48</v>
      </c>
      <c r="B49" s="252" t="s">
        <v>7</v>
      </c>
      <c r="C49" s="252">
        <v>20</v>
      </c>
      <c r="D49" s="253"/>
      <c r="E49" s="252" t="s">
        <v>615</v>
      </c>
      <c r="F49" s="252">
        <v>1.5</v>
      </c>
      <c r="G49" s="252">
        <v>1472</v>
      </c>
      <c r="H49" s="252">
        <v>4615</v>
      </c>
      <c r="I49" s="253">
        <v>4601</v>
      </c>
      <c r="J49" s="252">
        <f t="shared" si="0"/>
        <v>2208</v>
      </c>
      <c r="K49" s="254">
        <v>94000</v>
      </c>
      <c r="L49" s="254">
        <v>0</v>
      </c>
      <c r="M49" s="254">
        <f t="shared" si="2"/>
        <v>96208</v>
      </c>
      <c r="N49" s="252" t="s">
        <v>602</v>
      </c>
    </row>
    <row r="50" spans="1:14" ht="15.75" x14ac:dyDescent="0.25">
      <c r="A50" s="252">
        <v>49</v>
      </c>
      <c r="B50" s="252" t="s">
        <v>21</v>
      </c>
      <c r="C50" s="252">
        <v>20</v>
      </c>
      <c r="D50" s="253"/>
      <c r="E50" s="252" t="s">
        <v>615</v>
      </c>
      <c r="F50" s="252">
        <v>2.5</v>
      </c>
      <c r="G50" s="252">
        <v>1561</v>
      </c>
      <c r="H50" s="252">
        <v>4616</v>
      </c>
      <c r="I50" s="253">
        <v>4602</v>
      </c>
      <c r="J50" s="255">
        <f t="shared" si="0"/>
        <v>3902.5</v>
      </c>
      <c r="K50" s="254">
        <v>61595</v>
      </c>
      <c r="L50" s="254">
        <v>3000</v>
      </c>
      <c r="M50" s="254">
        <f t="shared" si="2"/>
        <v>68497.5</v>
      </c>
      <c r="N50" s="252" t="s">
        <v>40</v>
      </c>
    </row>
    <row r="51" spans="1:14" ht="15.75" x14ac:dyDescent="0.25">
      <c r="A51" s="252">
        <v>50</v>
      </c>
      <c r="B51" s="252" t="s">
        <v>26</v>
      </c>
      <c r="C51" s="252">
        <v>20</v>
      </c>
      <c r="D51" s="253"/>
      <c r="E51" s="252" t="s">
        <v>616</v>
      </c>
      <c r="F51" s="252">
        <v>3</v>
      </c>
      <c r="G51" s="252">
        <v>1476</v>
      </c>
      <c r="H51" s="252">
        <v>4631</v>
      </c>
      <c r="I51" s="253">
        <v>4612</v>
      </c>
      <c r="J51" s="252">
        <f t="shared" si="0"/>
        <v>4428</v>
      </c>
      <c r="K51" s="254">
        <v>53197</v>
      </c>
      <c r="L51" s="254">
        <v>0</v>
      </c>
      <c r="M51" s="254">
        <f t="shared" si="2"/>
        <v>57625</v>
      </c>
      <c r="N51" s="252" t="s">
        <v>40</v>
      </c>
    </row>
    <row r="52" spans="1:14" ht="15.75" x14ac:dyDescent="0.25">
      <c r="A52" s="252">
        <v>51</v>
      </c>
      <c r="B52" s="252" t="s">
        <v>22</v>
      </c>
      <c r="C52" s="252">
        <v>20</v>
      </c>
      <c r="D52" s="253"/>
      <c r="E52" s="252" t="s">
        <v>616</v>
      </c>
      <c r="F52" s="252">
        <v>1.5</v>
      </c>
      <c r="G52" s="252">
        <v>1379</v>
      </c>
      <c r="H52" s="252">
        <v>4632</v>
      </c>
      <c r="I52" s="253">
        <v>4613</v>
      </c>
      <c r="J52" s="255">
        <f t="shared" si="0"/>
        <v>2068.5</v>
      </c>
      <c r="K52" s="254">
        <v>55667</v>
      </c>
      <c r="L52" s="254">
        <v>0</v>
      </c>
      <c r="M52" s="254">
        <f t="shared" si="2"/>
        <v>57735.5</v>
      </c>
      <c r="N52" s="252" t="s">
        <v>40</v>
      </c>
    </row>
    <row r="53" spans="1:14" ht="15.75" x14ac:dyDescent="0.25">
      <c r="A53" s="252">
        <v>52</v>
      </c>
      <c r="B53" s="254" t="s">
        <v>35</v>
      </c>
      <c r="C53" s="252">
        <v>15</v>
      </c>
      <c r="D53" s="253"/>
      <c r="E53" s="252" t="s">
        <v>616</v>
      </c>
      <c r="F53" s="252">
        <v>1.25</v>
      </c>
      <c r="G53" s="252">
        <v>978</v>
      </c>
      <c r="H53" s="252">
        <v>4633</v>
      </c>
      <c r="I53" s="253">
        <v>4614</v>
      </c>
      <c r="J53" s="255">
        <f t="shared" si="0"/>
        <v>1222.5</v>
      </c>
      <c r="K53" s="254">
        <v>10951</v>
      </c>
      <c r="L53" s="254">
        <v>0</v>
      </c>
      <c r="M53" s="254">
        <f t="shared" si="2"/>
        <v>12173.5</v>
      </c>
      <c r="N53" s="252" t="s">
        <v>40</v>
      </c>
    </row>
    <row r="54" spans="1:14" ht="15.75" x14ac:dyDescent="0.25">
      <c r="A54" s="252">
        <v>53</v>
      </c>
      <c r="B54" s="252" t="s">
        <v>21</v>
      </c>
      <c r="C54" s="252">
        <v>20</v>
      </c>
      <c r="D54" s="253"/>
      <c r="E54" s="252" t="s">
        <v>617</v>
      </c>
      <c r="F54" s="252">
        <v>2.5</v>
      </c>
      <c r="G54" s="252">
        <v>1590</v>
      </c>
      <c r="H54" s="252">
        <v>4634</v>
      </c>
      <c r="I54" s="253">
        <v>4618</v>
      </c>
      <c r="J54" s="252">
        <f t="shared" si="0"/>
        <v>3975</v>
      </c>
      <c r="K54" s="254">
        <v>61595</v>
      </c>
      <c r="L54" s="254">
        <v>3000</v>
      </c>
      <c r="M54" s="254">
        <f t="shared" si="2"/>
        <v>68570</v>
      </c>
      <c r="N54" s="252" t="s">
        <v>40</v>
      </c>
    </row>
    <row r="55" spans="1:14" ht="15.75" x14ac:dyDescent="0.25">
      <c r="A55" s="252">
        <v>54</v>
      </c>
      <c r="B55" s="252" t="s">
        <v>14</v>
      </c>
      <c r="C55" s="252">
        <v>20</v>
      </c>
      <c r="D55" s="253"/>
      <c r="E55" s="252" t="s">
        <v>617</v>
      </c>
      <c r="F55" s="252">
        <v>0</v>
      </c>
      <c r="G55" s="252">
        <v>1351</v>
      </c>
      <c r="H55" s="252">
        <v>4635</v>
      </c>
      <c r="I55" s="253">
        <v>4619</v>
      </c>
      <c r="J55" s="252">
        <f t="shared" si="0"/>
        <v>0</v>
      </c>
      <c r="K55" s="254">
        <v>46840</v>
      </c>
      <c r="L55" s="254">
        <v>0</v>
      </c>
      <c r="M55" s="254">
        <f t="shared" si="2"/>
        <v>46840</v>
      </c>
      <c r="N55" s="252" t="s">
        <v>602</v>
      </c>
    </row>
    <row r="56" spans="1:14" ht="15.75" x14ac:dyDescent="0.25">
      <c r="A56" s="252">
        <v>55</v>
      </c>
      <c r="B56" s="252" t="s">
        <v>15</v>
      </c>
      <c r="C56" s="252">
        <v>20</v>
      </c>
      <c r="D56" s="253"/>
      <c r="E56" s="252" t="s">
        <v>617</v>
      </c>
      <c r="F56" s="252">
        <v>1</v>
      </c>
      <c r="G56" s="252">
        <v>1805</v>
      </c>
      <c r="H56" s="252">
        <v>4636</v>
      </c>
      <c r="I56" s="253">
        <v>4630</v>
      </c>
      <c r="J56" s="252">
        <f t="shared" si="0"/>
        <v>1805</v>
      </c>
      <c r="K56" s="254">
        <v>54173</v>
      </c>
      <c r="L56" s="254">
        <v>0</v>
      </c>
      <c r="M56" s="254">
        <f t="shared" si="2"/>
        <v>55978</v>
      </c>
      <c r="N56" s="252" t="s">
        <v>40</v>
      </c>
    </row>
    <row r="57" spans="1:14" ht="15.75" x14ac:dyDescent="0.25">
      <c r="A57" s="252">
        <v>56</v>
      </c>
      <c r="B57" s="252" t="s">
        <v>17</v>
      </c>
      <c r="C57" s="252">
        <v>20</v>
      </c>
      <c r="D57" s="253"/>
      <c r="E57" s="252" t="s">
        <v>618</v>
      </c>
      <c r="F57" s="252">
        <v>1</v>
      </c>
      <c r="G57" s="252">
        <v>1679</v>
      </c>
      <c r="H57" s="252">
        <v>4715</v>
      </c>
      <c r="I57" s="253">
        <v>4639</v>
      </c>
      <c r="J57" s="252">
        <f t="shared" si="0"/>
        <v>1679</v>
      </c>
      <c r="K57" s="254">
        <v>33238</v>
      </c>
      <c r="L57" s="254">
        <v>0</v>
      </c>
      <c r="M57" s="254">
        <f t="shared" si="2"/>
        <v>34917</v>
      </c>
      <c r="N57" s="252" t="s">
        <v>40</v>
      </c>
    </row>
    <row r="58" spans="1:14" ht="15.75" x14ac:dyDescent="0.25">
      <c r="A58" s="252">
        <v>57</v>
      </c>
      <c r="B58" s="260" t="s">
        <v>65</v>
      </c>
      <c r="C58" s="252">
        <v>20</v>
      </c>
      <c r="D58" s="253"/>
      <c r="E58" s="252" t="s">
        <v>618</v>
      </c>
      <c r="F58" s="252">
        <v>2</v>
      </c>
      <c r="G58" s="252">
        <v>1303</v>
      </c>
      <c r="H58" s="252">
        <v>4716</v>
      </c>
      <c r="I58" s="253">
        <v>4640</v>
      </c>
      <c r="J58" s="252">
        <f t="shared" si="0"/>
        <v>2606</v>
      </c>
      <c r="K58" s="254">
        <v>45000</v>
      </c>
      <c r="L58" s="254">
        <v>0</v>
      </c>
      <c r="M58" s="254">
        <f t="shared" si="2"/>
        <v>47606</v>
      </c>
      <c r="N58" s="252" t="s">
        <v>602</v>
      </c>
    </row>
    <row r="59" spans="1:14" ht="15.75" x14ac:dyDescent="0.25">
      <c r="A59" s="252">
        <v>58</v>
      </c>
      <c r="B59" s="252" t="s">
        <v>14</v>
      </c>
      <c r="C59" s="254">
        <v>20</v>
      </c>
      <c r="D59" s="259"/>
      <c r="E59" s="254" t="s">
        <v>619</v>
      </c>
      <c r="F59" s="252">
        <v>0</v>
      </c>
      <c r="G59" s="252">
        <v>1345</v>
      </c>
      <c r="H59" s="252">
        <v>4717</v>
      </c>
      <c r="I59" s="253">
        <v>4649</v>
      </c>
      <c r="J59" s="252">
        <f t="shared" si="0"/>
        <v>0</v>
      </c>
      <c r="K59" s="254">
        <v>48617</v>
      </c>
      <c r="L59" s="254">
        <v>0</v>
      </c>
      <c r="M59" s="254">
        <f t="shared" si="2"/>
        <v>48617</v>
      </c>
      <c r="N59" s="252" t="s">
        <v>40</v>
      </c>
    </row>
    <row r="60" spans="1:14" ht="15.75" x14ac:dyDescent="0.25">
      <c r="A60" s="252">
        <v>59</v>
      </c>
      <c r="B60" s="252" t="s">
        <v>62</v>
      </c>
      <c r="C60" s="261">
        <v>20</v>
      </c>
      <c r="D60" s="262"/>
      <c r="E60" s="254" t="s">
        <v>619</v>
      </c>
      <c r="F60" s="254">
        <v>2</v>
      </c>
      <c r="G60" s="254">
        <v>1306</v>
      </c>
      <c r="H60" s="254">
        <v>4718</v>
      </c>
      <c r="I60" s="259">
        <v>4650</v>
      </c>
      <c r="J60" s="254">
        <f t="shared" si="0"/>
        <v>2612</v>
      </c>
      <c r="K60" s="261">
        <v>26326</v>
      </c>
      <c r="L60" s="254">
        <v>0</v>
      </c>
      <c r="M60" s="261">
        <f t="shared" si="2"/>
        <v>28938</v>
      </c>
      <c r="N60" s="252" t="s">
        <v>40</v>
      </c>
    </row>
    <row r="61" spans="1:14" ht="15.75" x14ac:dyDescent="0.25">
      <c r="A61" s="252">
        <v>60</v>
      </c>
      <c r="B61" s="252" t="s">
        <v>33</v>
      </c>
      <c r="C61" s="254">
        <v>20</v>
      </c>
      <c r="D61" s="263"/>
      <c r="E61" s="263" t="s">
        <v>619</v>
      </c>
      <c r="F61" s="252">
        <v>2</v>
      </c>
      <c r="G61" s="252">
        <v>1295</v>
      </c>
      <c r="H61" s="252">
        <v>4719</v>
      </c>
      <c r="I61" s="253">
        <v>4651</v>
      </c>
      <c r="J61" s="252">
        <f t="shared" si="0"/>
        <v>2590</v>
      </c>
      <c r="K61" s="252">
        <v>20384</v>
      </c>
      <c r="L61" s="254">
        <v>0</v>
      </c>
      <c r="M61" s="252">
        <f t="shared" si="2"/>
        <v>22974</v>
      </c>
      <c r="N61" s="252" t="s">
        <v>40</v>
      </c>
    </row>
    <row r="62" spans="1:14" ht="15.75" x14ac:dyDescent="0.25">
      <c r="A62" s="252">
        <v>61</v>
      </c>
      <c r="B62" s="252" t="s">
        <v>13</v>
      </c>
      <c r="C62" s="254">
        <v>20</v>
      </c>
      <c r="D62" s="263"/>
      <c r="E62" s="263" t="s">
        <v>619</v>
      </c>
      <c r="F62" s="252">
        <v>2</v>
      </c>
      <c r="G62" s="252">
        <v>1633</v>
      </c>
      <c r="H62" s="252">
        <v>4720</v>
      </c>
      <c r="I62" s="248">
        <v>4652</v>
      </c>
      <c r="J62" s="252">
        <f t="shared" si="0"/>
        <v>3266</v>
      </c>
      <c r="K62" s="248">
        <v>39774</v>
      </c>
      <c r="L62" s="254">
        <v>0</v>
      </c>
      <c r="M62" s="252">
        <f t="shared" si="2"/>
        <v>43040</v>
      </c>
      <c r="N62" s="252" t="s">
        <v>40</v>
      </c>
    </row>
    <row r="63" spans="1:14" ht="15.75" x14ac:dyDescent="0.25">
      <c r="A63" s="252">
        <v>62</v>
      </c>
      <c r="B63" s="252" t="s">
        <v>19</v>
      </c>
      <c r="C63" s="254">
        <v>20</v>
      </c>
      <c r="D63" s="263"/>
      <c r="E63" s="263" t="s">
        <v>619</v>
      </c>
      <c r="F63" s="252">
        <v>1</v>
      </c>
      <c r="G63" s="252">
        <v>1497</v>
      </c>
      <c r="H63" s="252">
        <v>4721</v>
      </c>
      <c r="I63" s="248">
        <v>4653</v>
      </c>
      <c r="J63" s="252">
        <f t="shared" si="0"/>
        <v>1497</v>
      </c>
      <c r="K63" s="248">
        <v>31228</v>
      </c>
      <c r="L63" s="254">
        <v>0</v>
      </c>
      <c r="M63" s="252">
        <f t="shared" si="2"/>
        <v>32725</v>
      </c>
      <c r="N63" s="252" t="s">
        <v>40</v>
      </c>
    </row>
    <row r="64" spans="1:14" ht="15.75" x14ac:dyDescent="0.25">
      <c r="A64" s="252">
        <v>63</v>
      </c>
      <c r="B64" s="254" t="s">
        <v>32</v>
      </c>
      <c r="C64" s="254">
        <v>20</v>
      </c>
      <c r="D64" s="263"/>
      <c r="E64" s="263" t="s">
        <v>620</v>
      </c>
      <c r="F64" s="252">
        <v>1.75</v>
      </c>
      <c r="G64" s="252">
        <v>1673</v>
      </c>
      <c r="H64" s="252">
        <v>4722</v>
      </c>
      <c r="I64" s="248">
        <v>4669</v>
      </c>
      <c r="J64" s="252">
        <f t="shared" si="0"/>
        <v>2927.75</v>
      </c>
      <c r="K64" s="248">
        <v>31344</v>
      </c>
      <c r="L64" s="254">
        <v>0</v>
      </c>
      <c r="M64" s="252">
        <f t="shared" si="2"/>
        <v>34271.75</v>
      </c>
      <c r="N64" s="252" t="s">
        <v>40</v>
      </c>
    </row>
    <row r="65" spans="1:14" ht="15.75" x14ac:dyDescent="0.25">
      <c r="A65" s="252">
        <v>64</v>
      </c>
      <c r="B65" s="252" t="s">
        <v>16</v>
      </c>
      <c r="C65" s="254">
        <v>20</v>
      </c>
      <c r="D65" s="263"/>
      <c r="E65" s="263" t="s">
        <v>620</v>
      </c>
      <c r="F65" s="252">
        <v>3.5</v>
      </c>
      <c r="G65" s="252">
        <v>1380</v>
      </c>
      <c r="H65" s="252">
        <v>4723</v>
      </c>
      <c r="I65" s="248">
        <v>4670</v>
      </c>
      <c r="J65" s="252">
        <f t="shared" si="0"/>
        <v>4830</v>
      </c>
      <c r="K65" s="248">
        <v>72073</v>
      </c>
      <c r="L65" s="254">
        <v>0</v>
      </c>
      <c r="M65" s="252">
        <f t="shared" si="2"/>
        <v>76903</v>
      </c>
      <c r="N65" s="252" t="s">
        <v>40</v>
      </c>
    </row>
    <row r="66" spans="1:14" ht="15.75" x14ac:dyDescent="0.25">
      <c r="A66" s="252">
        <v>65</v>
      </c>
      <c r="B66" s="252" t="s">
        <v>15</v>
      </c>
      <c r="C66" s="254">
        <v>20</v>
      </c>
      <c r="D66" s="254"/>
      <c r="E66" s="263" t="s">
        <v>620</v>
      </c>
      <c r="F66" s="252">
        <v>1</v>
      </c>
      <c r="G66" s="252">
        <v>1674</v>
      </c>
      <c r="H66" s="252">
        <v>4724</v>
      </c>
      <c r="I66" s="248">
        <v>4671</v>
      </c>
      <c r="J66" s="252">
        <f t="shared" ref="J66:J76" si="3">F66*G66</f>
        <v>1674</v>
      </c>
      <c r="K66" s="248">
        <v>54173</v>
      </c>
      <c r="L66" s="254">
        <v>0</v>
      </c>
      <c r="M66" s="252">
        <f t="shared" si="2"/>
        <v>55847</v>
      </c>
      <c r="N66" s="252" t="s">
        <v>40</v>
      </c>
    </row>
    <row r="67" spans="1:14" ht="15.75" x14ac:dyDescent="0.25">
      <c r="A67" s="252">
        <v>66</v>
      </c>
      <c r="B67" s="252" t="s">
        <v>7</v>
      </c>
      <c r="C67" s="254">
        <v>20</v>
      </c>
      <c r="D67" s="263"/>
      <c r="E67" s="263" t="s">
        <v>621</v>
      </c>
      <c r="F67" s="252">
        <v>1.5</v>
      </c>
      <c r="G67" s="252">
        <v>1360</v>
      </c>
      <c r="H67" s="252">
        <v>4686</v>
      </c>
      <c r="I67" s="248">
        <v>4678</v>
      </c>
      <c r="J67" s="252">
        <f t="shared" si="3"/>
        <v>2040</v>
      </c>
      <c r="K67" s="248">
        <v>94000</v>
      </c>
      <c r="L67" s="254">
        <v>0</v>
      </c>
      <c r="M67" s="252">
        <f t="shared" si="2"/>
        <v>96040</v>
      </c>
      <c r="N67" s="248" t="s">
        <v>34</v>
      </c>
    </row>
    <row r="68" spans="1:14" ht="15.75" x14ac:dyDescent="0.25">
      <c r="A68" s="252">
        <v>67</v>
      </c>
      <c r="B68" s="252" t="s">
        <v>14</v>
      </c>
      <c r="C68" s="254">
        <v>20</v>
      </c>
      <c r="D68" s="263"/>
      <c r="E68" s="263" t="s">
        <v>621</v>
      </c>
      <c r="F68" s="252">
        <v>0</v>
      </c>
      <c r="G68" s="252">
        <v>1330</v>
      </c>
      <c r="H68" s="252">
        <v>4687</v>
      </c>
      <c r="I68" s="248">
        <v>4679</v>
      </c>
      <c r="J68" s="252">
        <f t="shared" si="3"/>
        <v>0</v>
      </c>
      <c r="K68" s="248">
        <v>46840</v>
      </c>
      <c r="L68" s="254">
        <v>0</v>
      </c>
      <c r="M68" s="252">
        <f t="shared" si="2"/>
        <v>46840</v>
      </c>
      <c r="N68" s="248" t="s">
        <v>602</v>
      </c>
    </row>
    <row r="69" spans="1:14" ht="15.75" x14ac:dyDescent="0.25">
      <c r="A69" s="252">
        <v>68</v>
      </c>
      <c r="B69" s="252" t="s">
        <v>12</v>
      </c>
      <c r="C69" s="252">
        <v>9</v>
      </c>
      <c r="D69" s="248"/>
      <c r="E69" s="248" t="s">
        <v>621</v>
      </c>
      <c r="F69" s="252">
        <v>1</v>
      </c>
      <c r="G69" s="252">
        <v>564</v>
      </c>
      <c r="H69" s="252">
        <v>4688</v>
      </c>
      <c r="I69" s="248">
        <v>4680</v>
      </c>
      <c r="J69" s="252">
        <f t="shared" si="3"/>
        <v>564</v>
      </c>
      <c r="K69" s="248">
        <v>9000</v>
      </c>
      <c r="L69" s="254">
        <v>0</v>
      </c>
      <c r="M69" s="252">
        <f t="shared" si="2"/>
        <v>9564</v>
      </c>
      <c r="N69" s="248" t="s">
        <v>40</v>
      </c>
    </row>
    <row r="70" spans="1:14" ht="15.75" x14ac:dyDescent="0.25">
      <c r="A70" s="252">
        <v>69</v>
      </c>
      <c r="B70" s="252" t="s">
        <v>31</v>
      </c>
      <c r="C70" s="254">
        <v>20</v>
      </c>
      <c r="D70" s="248"/>
      <c r="E70" s="263" t="s">
        <v>621</v>
      </c>
      <c r="F70" s="254">
        <v>1</v>
      </c>
      <c r="G70" s="254">
        <v>1675</v>
      </c>
      <c r="H70" s="252">
        <v>4689</v>
      </c>
      <c r="I70" s="263">
        <v>4681</v>
      </c>
      <c r="J70" s="254">
        <f t="shared" si="3"/>
        <v>1675</v>
      </c>
      <c r="K70" s="248">
        <v>43732</v>
      </c>
      <c r="L70" s="254">
        <v>0</v>
      </c>
      <c r="M70" s="252">
        <f t="shared" si="2"/>
        <v>45407</v>
      </c>
      <c r="N70" s="248" t="s">
        <v>40</v>
      </c>
    </row>
    <row r="71" spans="1:14" ht="15.75" x14ac:dyDescent="0.25">
      <c r="A71" s="252">
        <v>70</v>
      </c>
      <c r="B71" s="252" t="s">
        <v>62</v>
      </c>
      <c r="C71" s="252">
        <v>15</v>
      </c>
      <c r="D71" s="248"/>
      <c r="E71" s="248" t="s">
        <v>621</v>
      </c>
      <c r="F71" s="252">
        <v>2</v>
      </c>
      <c r="G71" s="252">
        <v>970</v>
      </c>
      <c r="H71" s="252">
        <v>4730</v>
      </c>
      <c r="I71" s="248">
        <v>4682</v>
      </c>
      <c r="J71" s="252">
        <f t="shared" si="3"/>
        <v>1940</v>
      </c>
      <c r="K71" s="248">
        <v>20000</v>
      </c>
      <c r="L71" s="254">
        <v>0</v>
      </c>
      <c r="M71" s="252">
        <f t="shared" si="2"/>
        <v>21940</v>
      </c>
      <c r="N71" s="248" t="s">
        <v>40</v>
      </c>
    </row>
    <row r="72" spans="1:14" ht="15.75" x14ac:dyDescent="0.25">
      <c r="A72" s="252">
        <v>71</v>
      </c>
      <c r="B72" s="252" t="s">
        <v>33</v>
      </c>
      <c r="C72" s="252">
        <v>15</v>
      </c>
      <c r="D72" s="248"/>
      <c r="E72" s="248" t="s">
        <v>621</v>
      </c>
      <c r="F72" s="252">
        <v>2</v>
      </c>
      <c r="G72" s="252">
        <v>962</v>
      </c>
      <c r="H72" s="252">
        <v>4731</v>
      </c>
      <c r="I72" s="248">
        <v>4683</v>
      </c>
      <c r="J72" s="252">
        <f t="shared" si="3"/>
        <v>1924</v>
      </c>
      <c r="K72" s="248">
        <v>16000</v>
      </c>
      <c r="L72" s="252">
        <v>0</v>
      </c>
      <c r="M72" s="252">
        <f t="shared" si="2"/>
        <v>17924</v>
      </c>
      <c r="N72" s="248" t="s">
        <v>40</v>
      </c>
    </row>
    <row r="73" spans="1:14" ht="15.75" x14ac:dyDescent="0.25">
      <c r="A73" s="252">
        <v>72</v>
      </c>
      <c r="B73" s="254" t="s">
        <v>35</v>
      </c>
      <c r="C73" s="252">
        <v>15</v>
      </c>
      <c r="D73" s="248"/>
      <c r="E73" s="248" t="s">
        <v>621</v>
      </c>
      <c r="F73" s="252">
        <v>1.5</v>
      </c>
      <c r="G73" s="252">
        <v>1010</v>
      </c>
      <c r="H73" s="252">
        <v>4732</v>
      </c>
      <c r="I73" s="248">
        <v>4684</v>
      </c>
      <c r="J73" s="252">
        <f t="shared" si="3"/>
        <v>1515</v>
      </c>
      <c r="K73" s="248">
        <v>10951</v>
      </c>
      <c r="L73" s="252">
        <v>0</v>
      </c>
      <c r="M73" s="252">
        <f t="shared" si="2"/>
        <v>12466</v>
      </c>
      <c r="N73" s="248" t="s">
        <v>40</v>
      </c>
    </row>
    <row r="74" spans="1:14" ht="15.75" x14ac:dyDescent="0.25">
      <c r="A74" s="252">
        <v>73</v>
      </c>
      <c r="B74" s="252" t="s">
        <v>62</v>
      </c>
      <c r="C74" s="252">
        <v>15</v>
      </c>
      <c r="D74" s="248"/>
      <c r="E74" s="248" t="s">
        <v>622</v>
      </c>
      <c r="F74" s="252">
        <v>2</v>
      </c>
      <c r="G74" s="252">
        <v>1085</v>
      </c>
      <c r="H74" s="252">
        <v>4733</v>
      </c>
      <c r="I74" s="248">
        <v>4696</v>
      </c>
      <c r="J74" s="252">
        <f t="shared" si="3"/>
        <v>2170</v>
      </c>
      <c r="K74" s="248">
        <v>20000</v>
      </c>
      <c r="L74" s="252">
        <v>0</v>
      </c>
      <c r="M74" s="252">
        <f t="shared" si="2"/>
        <v>22170</v>
      </c>
      <c r="N74" s="248" t="s">
        <v>40</v>
      </c>
    </row>
    <row r="75" spans="1:14" ht="15.75" x14ac:dyDescent="0.25">
      <c r="A75" s="252">
        <v>74</v>
      </c>
      <c r="B75" s="252" t="s">
        <v>17</v>
      </c>
      <c r="C75" s="252">
        <v>20</v>
      </c>
      <c r="D75" s="248"/>
      <c r="E75" s="248" t="s">
        <v>622</v>
      </c>
      <c r="F75" s="252">
        <v>1</v>
      </c>
      <c r="G75" s="252">
        <v>1524</v>
      </c>
      <c r="H75" s="252">
        <v>4734</v>
      </c>
      <c r="I75" s="248">
        <v>4697</v>
      </c>
      <c r="J75" s="252">
        <f t="shared" si="3"/>
        <v>1524</v>
      </c>
      <c r="K75" s="248">
        <v>33238</v>
      </c>
      <c r="L75" s="252">
        <v>0</v>
      </c>
      <c r="M75" s="252">
        <f t="shared" si="2"/>
        <v>34762</v>
      </c>
      <c r="N75" s="248" t="s">
        <v>40</v>
      </c>
    </row>
    <row r="76" spans="1:14" ht="15.75" x14ac:dyDescent="0.25">
      <c r="A76" s="252">
        <v>75</v>
      </c>
      <c r="B76" s="248" t="s">
        <v>402</v>
      </c>
      <c r="C76" s="252">
        <v>9</v>
      </c>
      <c r="D76" s="248"/>
      <c r="E76" s="248" t="s">
        <v>623</v>
      </c>
      <c r="F76" s="252">
        <v>1.5</v>
      </c>
      <c r="G76" s="252">
        <v>585</v>
      </c>
      <c r="H76" s="252">
        <v>4735</v>
      </c>
      <c r="I76" s="248">
        <v>4698</v>
      </c>
      <c r="J76" s="252">
        <f t="shared" si="3"/>
        <v>877.5</v>
      </c>
      <c r="K76" s="248">
        <v>9000</v>
      </c>
      <c r="L76" s="252">
        <v>0</v>
      </c>
      <c r="M76" s="252">
        <f t="shared" si="2"/>
        <v>9877.5</v>
      </c>
      <c r="N76" s="248" t="s">
        <v>40</v>
      </c>
    </row>
    <row r="77" spans="1:14" ht="15.75" x14ac:dyDescent="0.25">
      <c r="A77" s="252">
        <v>76</v>
      </c>
      <c r="B77" s="252" t="s">
        <v>22</v>
      </c>
      <c r="C77" s="254">
        <v>20</v>
      </c>
      <c r="D77" s="248"/>
      <c r="E77" s="263" t="s">
        <v>625</v>
      </c>
      <c r="F77" s="254">
        <v>1.71</v>
      </c>
      <c r="G77" s="254">
        <v>1576</v>
      </c>
      <c r="H77" s="248">
        <v>4744</v>
      </c>
      <c r="I77" s="259">
        <v>4708</v>
      </c>
      <c r="J77" s="248">
        <f t="shared" ref="J77:J145" si="4">F77*G77</f>
        <v>2694.96</v>
      </c>
      <c r="K77" s="259">
        <v>55667</v>
      </c>
      <c r="L77" s="268">
        <v>0</v>
      </c>
      <c r="M77" s="248">
        <f t="shared" ref="M77:M145" si="5">J77+K77+L77</f>
        <v>58361.96</v>
      </c>
      <c r="N77" s="263" t="s">
        <v>40</v>
      </c>
    </row>
    <row r="78" spans="1:14" ht="15.75" x14ac:dyDescent="0.25">
      <c r="A78" s="252">
        <v>77</v>
      </c>
      <c r="B78" s="252" t="s">
        <v>18</v>
      </c>
      <c r="C78" s="254">
        <v>20</v>
      </c>
      <c r="D78" s="263"/>
      <c r="E78" s="263" t="s">
        <v>625</v>
      </c>
      <c r="F78" s="254">
        <v>4.57</v>
      </c>
      <c r="G78" s="254">
        <v>1366</v>
      </c>
      <c r="H78" s="263">
        <v>4745</v>
      </c>
      <c r="I78" s="259">
        <v>4709</v>
      </c>
      <c r="J78" s="263">
        <f t="shared" si="4"/>
        <v>6242.6200000000008</v>
      </c>
      <c r="K78" s="259">
        <v>110000</v>
      </c>
      <c r="L78" s="268">
        <v>0</v>
      </c>
      <c r="M78" s="263">
        <f t="shared" si="5"/>
        <v>116242.62</v>
      </c>
      <c r="N78" s="263" t="s">
        <v>602</v>
      </c>
    </row>
    <row r="79" spans="1:14" ht="15.75" x14ac:dyDescent="0.25">
      <c r="A79" s="252">
        <v>78</v>
      </c>
      <c r="B79" s="252" t="s">
        <v>18</v>
      </c>
      <c r="C79" s="254">
        <v>20</v>
      </c>
      <c r="D79" s="254"/>
      <c r="E79" s="254" t="s">
        <v>626</v>
      </c>
      <c r="F79" s="254">
        <v>7</v>
      </c>
      <c r="G79" s="254">
        <v>1351</v>
      </c>
      <c r="H79" s="259">
        <v>4746</v>
      </c>
      <c r="I79" s="259">
        <v>4715</v>
      </c>
      <c r="J79" s="263">
        <f t="shared" si="4"/>
        <v>9457</v>
      </c>
      <c r="K79" s="259">
        <v>112307</v>
      </c>
      <c r="L79" s="268">
        <v>0</v>
      </c>
      <c r="M79" s="263">
        <f t="shared" si="5"/>
        <v>121764</v>
      </c>
      <c r="N79" s="254" t="s">
        <v>40</v>
      </c>
    </row>
    <row r="80" spans="1:14" ht="15.75" x14ac:dyDescent="0.25">
      <c r="A80" s="252">
        <v>79</v>
      </c>
      <c r="B80" s="252" t="s">
        <v>21</v>
      </c>
      <c r="C80" s="252">
        <v>20</v>
      </c>
      <c r="D80" s="269"/>
      <c r="E80" s="269" t="s">
        <v>626</v>
      </c>
      <c r="F80" s="252">
        <v>2.5</v>
      </c>
      <c r="G80" s="252">
        <v>1743</v>
      </c>
      <c r="H80" s="269">
        <v>4358</v>
      </c>
      <c r="I80" s="269">
        <v>4716</v>
      </c>
      <c r="J80" s="248">
        <f t="shared" si="4"/>
        <v>4357.5</v>
      </c>
      <c r="K80" s="253">
        <v>61595</v>
      </c>
      <c r="L80" s="268">
        <v>3000</v>
      </c>
      <c r="M80" s="248">
        <f t="shared" si="5"/>
        <v>68952.5</v>
      </c>
      <c r="N80" s="269" t="s">
        <v>40</v>
      </c>
    </row>
    <row r="81" spans="1:14" ht="15.75" x14ac:dyDescent="0.25">
      <c r="A81" s="252">
        <v>80</v>
      </c>
      <c r="B81" s="252" t="s">
        <v>7</v>
      </c>
      <c r="C81" s="252">
        <v>20</v>
      </c>
      <c r="D81" s="269"/>
      <c r="E81" s="269" t="s">
        <v>627</v>
      </c>
      <c r="F81" s="252">
        <v>1.5</v>
      </c>
      <c r="G81" s="252">
        <v>1535</v>
      </c>
      <c r="H81" s="269">
        <v>4748</v>
      </c>
      <c r="I81" s="269">
        <v>4726</v>
      </c>
      <c r="J81" s="248">
        <f t="shared" si="4"/>
        <v>2302.5</v>
      </c>
      <c r="K81" s="253">
        <v>94000</v>
      </c>
      <c r="L81" s="268">
        <v>0</v>
      </c>
      <c r="M81" s="248">
        <f t="shared" si="5"/>
        <v>96302.5</v>
      </c>
      <c r="N81" s="269" t="s">
        <v>34</v>
      </c>
    </row>
    <row r="82" spans="1:14" ht="15.75" x14ac:dyDescent="0.25">
      <c r="A82" s="252">
        <v>81</v>
      </c>
      <c r="B82" s="252" t="s">
        <v>16</v>
      </c>
      <c r="C82" s="252">
        <v>20</v>
      </c>
      <c r="D82" s="269"/>
      <c r="E82" s="269" t="s">
        <v>627</v>
      </c>
      <c r="F82" s="252">
        <v>3.5</v>
      </c>
      <c r="G82" s="252">
        <v>1624</v>
      </c>
      <c r="H82" s="269">
        <v>4749</v>
      </c>
      <c r="I82" s="269">
        <v>4733</v>
      </c>
      <c r="J82" s="248">
        <f t="shared" si="4"/>
        <v>5684</v>
      </c>
      <c r="K82" s="253">
        <v>72073</v>
      </c>
      <c r="L82" s="268">
        <v>0</v>
      </c>
      <c r="M82" s="248">
        <f t="shared" si="5"/>
        <v>77757</v>
      </c>
      <c r="N82" s="269" t="s">
        <v>40</v>
      </c>
    </row>
    <row r="83" spans="1:14" ht="15.75" x14ac:dyDescent="0.25">
      <c r="A83" s="252">
        <v>82</v>
      </c>
      <c r="B83" s="252" t="s">
        <v>15</v>
      </c>
      <c r="C83" s="252">
        <v>20</v>
      </c>
      <c r="D83" s="269"/>
      <c r="E83" s="269" t="s">
        <v>627</v>
      </c>
      <c r="F83" s="252">
        <v>1</v>
      </c>
      <c r="G83" s="252">
        <v>2033</v>
      </c>
      <c r="H83" s="269">
        <v>4750</v>
      </c>
      <c r="I83" s="269">
        <v>4728</v>
      </c>
      <c r="J83" s="248">
        <f t="shared" si="4"/>
        <v>2033</v>
      </c>
      <c r="K83" s="253">
        <v>54173</v>
      </c>
      <c r="L83" s="268">
        <v>0</v>
      </c>
      <c r="M83" s="248">
        <f t="shared" si="5"/>
        <v>56206</v>
      </c>
      <c r="N83" s="269" t="s">
        <v>40</v>
      </c>
    </row>
    <row r="84" spans="1:14" ht="15.75" x14ac:dyDescent="0.25">
      <c r="A84" s="252">
        <v>83</v>
      </c>
      <c r="B84" s="252" t="s">
        <v>26</v>
      </c>
      <c r="C84" s="252">
        <v>25</v>
      </c>
      <c r="D84" s="269"/>
      <c r="E84" s="269" t="s">
        <v>627</v>
      </c>
      <c r="F84" s="252">
        <v>3</v>
      </c>
      <c r="G84" s="252">
        <v>1848</v>
      </c>
      <c r="H84" s="269">
        <v>4736</v>
      </c>
      <c r="I84" s="269">
        <v>4738</v>
      </c>
      <c r="J84" s="248">
        <f t="shared" si="4"/>
        <v>5544</v>
      </c>
      <c r="K84" s="253">
        <v>66496</v>
      </c>
      <c r="L84" s="268">
        <v>0</v>
      </c>
      <c r="M84" s="248">
        <f t="shared" si="5"/>
        <v>72040</v>
      </c>
      <c r="N84" s="269" t="s">
        <v>40</v>
      </c>
    </row>
    <row r="85" spans="1:14" ht="15.75" x14ac:dyDescent="0.25">
      <c r="A85" s="252">
        <v>84</v>
      </c>
      <c r="B85" s="252" t="s">
        <v>14</v>
      </c>
      <c r="C85" s="252">
        <v>20</v>
      </c>
      <c r="D85" s="269"/>
      <c r="E85" s="269" t="s">
        <v>628</v>
      </c>
      <c r="F85" s="252">
        <v>0</v>
      </c>
      <c r="G85" s="252">
        <v>1376</v>
      </c>
      <c r="H85" s="269">
        <v>4751</v>
      </c>
      <c r="I85" s="269">
        <v>4734</v>
      </c>
      <c r="J85" s="248">
        <f t="shared" si="4"/>
        <v>0</v>
      </c>
      <c r="K85" s="253">
        <v>48617</v>
      </c>
      <c r="L85" s="268">
        <v>0</v>
      </c>
      <c r="M85" s="248">
        <f t="shared" si="5"/>
        <v>48617</v>
      </c>
      <c r="N85" s="269" t="s">
        <v>40</v>
      </c>
    </row>
    <row r="86" spans="1:14" ht="15.75" x14ac:dyDescent="0.25">
      <c r="A86" s="252">
        <v>85</v>
      </c>
      <c r="B86" s="252" t="s">
        <v>19</v>
      </c>
      <c r="C86" s="252">
        <v>20</v>
      </c>
      <c r="D86" s="269"/>
      <c r="E86" s="269" t="s">
        <v>628</v>
      </c>
      <c r="F86" s="252">
        <v>1</v>
      </c>
      <c r="G86" s="252">
        <v>1323</v>
      </c>
      <c r="H86" s="269">
        <v>4752</v>
      </c>
      <c r="I86" s="269">
        <v>4735</v>
      </c>
      <c r="J86" s="248">
        <f t="shared" si="4"/>
        <v>1323</v>
      </c>
      <c r="K86" s="253">
        <v>31228</v>
      </c>
      <c r="L86" s="268">
        <v>0</v>
      </c>
      <c r="M86" s="248">
        <f t="shared" si="5"/>
        <v>32551</v>
      </c>
      <c r="N86" s="269" t="s">
        <v>40</v>
      </c>
    </row>
    <row r="87" spans="1:14" ht="15.75" x14ac:dyDescent="0.25">
      <c r="A87" s="252">
        <v>86</v>
      </c>
      <c r="B87" s="252" t="s">
        <v>62</v>
      </c>
      <c r="C87" s="252">
        <v>15</v>
      </c>
      <c r="D87" s="269"/>
      <c r="E87" s="269" t="s">
        <v>628</v>
      </c>
      <c r="F87" s="252">
        <v>2</v>
      </c>
      <c r="G87" s="252">
        <v>1006</v>
      </c>
      <c r="H87" s="269">
        <v>4753</v>
      </c>
      <c r="I87" s="269">
        <v>4736</v>
      </c>
      <c r="J87" s="248">
        <f t="shared" si="4"/>
        <v>2012</v>
      </c>
      <c r="K87" s="253">
        <v>20000</v>
      </c>
      <c r="L87" s="268">
        <v>0</v>
      </c>
      <c r="M87" s="248">
        <f t="shared" si="5"/>
        <v>22012</v>
      </c>
      <c r="N87" s="269" t="s">
        <v>40</v>
      </c>
    </row>
    <row r="88" spans="1:14" ht="15.75" x14ac:dyDescent="0.25">
      <c r="A88" s="252">
        <v>87</v>
      </c>
      <c r="B88" s="252" t="s">
        <v>31</v>
      </c>
      <c r="C88" s="252">
        <v>20</v>
      </c>
      <c r="D88" s="269"/>
      <c r="E88" s="269" t="s">
        <v>628</v>
      </c>
      <c r="F88" s="252">
        <v>1</v>
      </c>
      <c r="G88" s="252">
        <v>1537</v>
      </c>
      <c r="H88" s="269">
        <v>4754</v>
      </c>
      <c r="I88" s="269">
        <v>4737</v>
      </c>
      <c r="J88" s="248">
        <f t="shared" si="4"/>
        <v>1537</v>
      </c>
      <c r="K88" s="253">
        <v>43732</v>
      </c>
      <c r="L88" s="268">
        <v>0</v>
      </c>
      <c r="M88" s="248">
        <f t="shared" si="5"/>
        <v>45269</v>
      </c>
      <c r="N88" s="269" t="s">
        <v>40</v>
      </c>
    </row>
    <row r="89" spans="1:14" ht="15.75" x14ac:dyDescent="0.25">
      <c r="A89" s="252">
        <v>88</v>
      </c>
      <c r="B89" s="252" t="s">
        <v>13</v>
      </c>
      <c r="C89" s="252">
        <v>20</v>
      </c>
      <c r="D89" s="269"/>
      <c r="E89" s="269" t="s">
        <v>629</v>
      </c>
      <c r="F89" s="252">
        <v>2</v>
      </c>
      <c r="G89" s="252">
        <v>1461</v>
      </c>
      <c r="H89" s="269">
        <v>4737</v>
      </c>
      <c r="I89" s="269">
        <v>4744</v>
      </c>
      <c r="J89" s="248">
        <f t="shared" si="4"/>
        <v>2922</v>
      </c>
      <c r="K89" s="253">
        <v>39774</v>
      </c>
      <c r="L89" s="268">
        <v>0</v>
      </c>
      <c r="M89" s="248">
        <f t="shared" si="5"/>
        <v>42696</v>
      </c>
      <c r="N89" s="269" t="s">
        <v>40</v>
      </c>
    </row>
    <row r="90" spans="1:14" ht="15.75" x14ac:dyDescent="0.25">
      <c r="A90" s="252">
        <v>89</v>
      </c>
      <c r="B90" s="252" t="s">
        <v>17</v>
      </c>
      <c r="C90" s="252">
        <v>20</v>
      </c>
      <c r="D90" s="269"/>
      <c r="E90" s="269" t="s">
        <v>629</v>
      </c>
      <c r="F90" s="252">
        <v>1</v>
      </c>
      <c r="G90" s="252">
        <v>1552</v>
      </c>
      <c r="H90" s="269">
        <v>4738</v>
      </c>
      <c r="I90" s="269">
        <v>4745</v>
      </c>
      <c r="J90" s="248">
        <f t="shared" si="4"/>
        <v>1552</v>
      </c>
      <c r="K90" s="253">
        <v>33238</v>
      </c>
      <c r="L90" s="268">
        <v>0</v>
      </c>
      <c r="M90" s="248">
        <f t="shared" si="5"/>
        <v>34790</v>
      </c>
      <c r="N90" s="269" t="s">
        <v>40</v>
      </c>
    </row>
    <row r="91" spans="1:14" ht="15.75" x14ac:dyDescent="0.25">
      <c r="A91" s="252">
        <v>90</v>
      </c>
      <c r="B91" s="248" t="s">
        <v>402</v>
      </c>
      <c r="C91" s="252">
        <v>9</v>
      </c>
      <c r="D91" s="269"/>
      <c r="E91" s="269" t="s">
        <v>630</v>
      </c>
      <c r="F91" s="252">
        <v>1.5</v>
      </c>
      <c r="G91" s="252">
        <v>625</v>
      </c>
      <c r="H91" s="269">
        <v>4739</v>
      </c>
      <c r="I91" s="269">
        <v>4748</v>
      </c>
      <c r="J91" s="248">
        <f t="shared" si="4"/>
        <v>937.5</v>
      </c>
      <c r="K91" s="253">
        <v>9500</v>
      </c>
      <c r="L91" s="268">
        <v>0</v>
      </c>
      <c r="M91" s="248">
        <f t="shared" si="5"/>
        <v>10437.5</v>
      </c>
      <c r="N91" s="269" t="s">
        <v>40</v>
      </c>
    </row>
    <row r="92" spans="1:14" ht="15.75" x14ac:dyDescent="0.25">
      <c r="A92" s="252">
        <v>91</v>
      </c>
      <c r="B92" s="254" t="s">
        <v>35</v>
      </c>
      <c r="C92" s="252">
        <v>9</v>
      </c>
      <c r="D92" s="269"/>
      <c r="E92" s="269" t="s">
        <v>630</v>
      </c>
      <c r="F92" s="252">
        <v>1.5</v>
      </c>
      <c r="G92" s="252">
        <v>629</v>
      </c>
      <c r="H92" s="269">
        <v>4770</v>
      </c>
      <c r="I92" s="269">
        <v>4749</v>
      </c>
      <c r="J92" s="248">
        <f t="shared" si="4"/>
        <v>943.5</v>
      </c>
      <c r="K92" s="253">
        <v>9000</v>
      </c>
      <c r="L92" s="268">
        <v>0</v>
      </c>
      <c r="M92" s="248">
        <f t="shared" si="5"/>
        <v>9943.5</v>
      </c>
      <c r="N92" s="269" t="s">
        <v>40</v>
      </c>
    </row>
    <row r="93" spans="1:14" ht="15.75" x14ac:dyDescent="0.25">
      <c r="A93" s="252">
        <v>92</v>
      </c>
      <c r="B93" s="269" t="s">
        <v>37</v>
      </c>
      <c r="C93" s="252">
        <v>20</v>
      </c>
      <c r="D93" s="269"/>
      <c r="E93" s="269" t="s">
        <v>630</v>
      </c>
      <c r="F93" s="252">
        <v>4</v>
      </c>
      <c r="G93" s="252">
        <v>1213</v>
      </c>
      <c r="H93" s="269">
        <v>4771</v>
      </c>
      <c r="I93" s="269">
        <v>4750</v>
      </c>
      <c r="J93" s="248">
        <f t="shared" si="4"/>
        <v>4852</v>
      </c>
      <c r="K93" s="253">
        <v>64576</v>
      </c>
      <c r="L93" s="268">
        <v>0</v>
      </c>
      <c r="M93" s="248">
        <f t="shared" si="5"/>
        <v>69428</v>
      </c>
      <c r="N93" s="269" t="s">
        <v>40</v>
      </c>
    </row>
    <row r="94" spans="1:14" ht="15.75" x14ac:dyDescent="0.25">
      <c r="A94" s="252">
        <v>93</v>
      </c>
      <c r="B94" s="252" t="s">
        <v>26</v>
      </c>
      <c r="C94" s="252">
        <v>20</v>
      </c>
      <c r="D94" s="269"/>
      <c r="E94" s="269" t="s">
        <v>631</v>
      </c>
      <c r="F94" s="252">
        <v>3</v>
      </c>
      <c r="G94" s="252">
        <v>1360</v>
      </c>
      <c r="H94" s="269">
        <v>4772</v>
      </c>
      <c r="I94" s="269">
        <v>4764</v>
      </c>
      <c r="J94" s="248">
        <f t="shared" si="4"/>
        <v>4080</v>
      </c>
      <c r="K94" s="253">
        <v>53197</v>
      </c>
      <c r="L94" s="268">
        <v>0</v>
      </c>
      <c r="M94" s="248">
        <f t="shared" si="5"/>
        <v>57277</v>
      </c>
      <c r="N94" s="269" t="s">
        <v>40</v>
      </c>
    </row>
    <row r="95" spans="1:14" ht="15.75" x14ac:dyDescent="0.25">
      <c r="A95" s="252">
        <v>94</v>
      </c>
      <c r="B95" s="252" t="s">
        <v>14</v>
      </c>
      <c r="C95" s="252">
        <v>20</v>
      </c>
      <c r="D95" s="269"/>
      <c r="E95" s="269" t="s">
        <v>631</v>
      </c>
      <c r="F95" s="252">
        <v>0</v>
      </c>
      <c r="G95" s="252">
        <v>1388</v>
      </c>
      <c r="H95" s="269">
        <v>4773</v>
      </c>
      <c r="I95" s="269">
        <v>4765</v>
      </c>
      <c r="J95" s="248">
        <f t="shared" si="4"/>
        <v>0</v>
      </c>
      <c r="K95" s="253">
        <v>48617</v>
      </c>
      <c r="L95" s="268">
        <v>0</v>
      </c>
      <c r="M95" s="248">
        <f t="shared" si="5"/>
        <v>48617</v>
      </c>
      <c r="N95" s="269" t="s">
        <v>40</v>
      </c>
    </row>
    <row r="96" spans="1:14" ht="15.75" x14ac:dyDescent="0.25">
      <c r="A96" s="252">
        <v>95</v>
      </c>
      <c r="B96" s="252" t="s">
        <v>31</v>
      </c>
      <c r="C96" s="252">
        <v>20</v>
      </c>
      <c r="D96" s="248"/>
      <c r="E96" s="248" t="s">
        <v>631</v>
      </c>
      <c r="F96" s="252">
        <v>1</v>
      </c>
      <c r="G96" s="252">
        <v>1817</v>
      </c>
      <c r="H96" s="248">
        <v>4774</v>
      </c>
      <c r="I96" s="248">
        <v>4766</v>
      </c>
      <c r="J96" s="248">
        <f t="shared" si="4"/>
        <v>1817</v>
      </c>
      <c r="K96" s="253">
        <v>43732</v>
      </c>
      <c r="L96" s="268">
        <v>0</v>
      </c>
      <c r="M96" s="248">
        <f t="shared" si="5"/>
        <v>45549</v>
      </c>
      <c r="N96" s="269" t="s">
        <v>40</v>
      </c>
    </row>
    <row r="97" spans="1:14" ht="15.75" x14ac:dyDescent="0.25">
      <c r="A97" s="252">
        <v>96</v>
      </c>
      <c r="B97" s="254" t="s">
        <v>32</v>
      </c>
      <c r="C97" s="252">
        <v>20</v>
      </c>
      <c r="D97" s="248"/>
      <c r="E97" s="248" t="s">
        <v>631</v>
      </c>
      <c r="F97" s="252">
        <v>1.75</v>
      </c>
      <c r="G97" s="252">
        <v>1559</v>
      </c>
      <c r="H97" s="248">
        <v>4775</v>
      </c>
      <c r="I97" s="248">
        <v>4767</v>
      </c>
      <c r="J97" s="248">
        <f t="shared" si="4"/>
        <v>2728.25</v>
      </c>
      <c r="K97" s="253">
        <v>31344</v>
      </c>
      <c r="L97" s="268">
        <v>0</v>
      </c>
      <c r="M97" s="248">
        <f t="shared" si="5"/>
        <v>34072.25</v>
      </c>
      <c r="N97" s="269" t="s">
        <v>40</v>
      </c>
    </row>
    <row r="98" spans="1:14" ht="15.75" x14ac:dyDescent="0.25">
      <c r="A98" s="252">
        <v>97</v>
      </c>
      <c r="B98" s="252" t="s">
        <v>7</v>
      </c>
      <c r="C98" s="252">
        <v>20</v>
      </c>
      <c r="D98" s="248"/>
      <c r="E98" s="263" t="s">
        <v>632</v>
      </c>
      <c r="F98" s="252">
        <v>1.5</v>
      </c>
      <c r="G98" s="252">
        <v>1355</v>
      </c>
      <c r="H98" s="248">
        <v>4776</v>
      </c>
      <c r="I98" s="248">
        <v>4770</v>
      </c>
      <c r="J98" s="248">
        <f t="shared" si="4"/>
        <v>2032.5</v>
      </c>
      <c r="K98" s="253">
        <v>94000</v>
      </c>
      <c r="L98" s="268">
        <v>0</v>
      </c>
      <c r="M98" s="248">
        <f t="shared" si="5"/>
        <v>96032.5</v>
      </c>
      <c r="N98" s="248" t="s">
        <v>34</v>
      </c>
    </row>
    <row r="99" spans="1:14" ht="15.75" x14ac:dyDescent="0.25">
      <c r="A99" s="252">
        <v>98</v>
      </c>
      <c r="B99" s="252" t="s">
        <v>22</v>
      </c>
      <c r="C99" s="252">
        <v>20</v>
      </c>
      <c r="D99" s="248"/>
      <c r="E99" s="263" t="s">
        <v>632</v>
      </c>
      <c r="F99" s="252">
        <v>1.5</v>
      </c>
      <c r="G99" s="252">
        <v>1568</v>
      </c>
      <c r="H99" s="248">
        <v>4777</v>
      </c>
      <c r="I99" s="248">
        <v>4771</v>
      </c>
      <c r="J99" s="248">
        <f t="shared" si="4"/>
        <v>2352</v>
      </c>
      <c r="K99" s="253">
        <v>55667</v>
      </c>
      <c r="L99" s="268">
        <v>0</v>
      </c>
      <c r="M99" s="248">
        <f t="shared" si="5"/>
        <v>58019</v>
      </c>
      <c r="N99" s="269" t="s">
        <v>40</v>
      </c>
    </row>
    <row r="100" spans="1:14" ht="15.75" x14ac:dyDescent="0.25">
      <c r="A100" s="252">
        <v>99</v>
      </c>
      <c r="B100" s="248" t="s">
        <v>39</v>
      </c>
      <c r="C100" s="252">
        <v>15</v>
      </c>
      <c r="D100" s="248"/>
      <c r="E100" s="263" t="s">
        <v>632</v>
      </c>
      <c r="F100" s="252">
        <v>1</v>
      </c>
      <c r="G100" s="252">
        <v>1174</v>
      </c>
      <c r="H100" s="248">
        <v>4778</v>
      </c>
      <c r="I100" s="248">
        <v>4772</v>
      </c>
      <c r="J100" s="248">
        <f t="shared" si="4"/>
        <v>1174</v>
      </c>
      <c r="K100" s="253">
        <v>59685</v>
      </c>
      <c r="L100" s="268">
        <v>0</v>
      </c>
      <c r="M100" s="248">
        <f t="shared" si="5"/>
        <v>60859</v>
      </c>
      <c r="N100" s="248" t="s">
        <v>40</v>
      </c>
    </row>
    <row r="101" spans="1:14" ht="15.75" x14ac:dyDescent="0.25">
      <c r="A101" s="252">
        <v>100</v>
      </c>
      <c r="B101" s="252" t="s">
        <v>21</v>
      </c>
      <c r="C101" s="252">
        <v>20</v>
      </c>
      <c r="D101" s="248"/>
      <c r="E101" s="263" t="s">
        <v>632</v>
      </c>
      <c r="F101" s="252">
        <v>2.5</v>
      </c>
      <c r="G101" s="252">
        <v>1532</v>
      </c>
      <c r="H101" s="248">
        <v>4779</v>
      </c>
      <c r="I101" s="248">
        <v>4778</v>
      </c>
      <c r="J101" s="248">
        <f t="shared" si="4"/>
        <v>3830</v>
      </c>
      <c r="K101" s="253">
        <v>61595</v>
      </c>
      <c r="L101" s="248">
        <v>3000</v>
      </c>
      <c r="M101" s="248">
        <f t="shared" si="5"/>
        <v>68425</v>
      </c>
      <c r="N101" s="248" t="s">
        <v>40</v>
      </c>
    </row>
    <row r="102" spans="1:14" ht="15.75" x14ac:dyDescent="0.25">
      <c r="A102" s="252">
        <v>101</v>
      </c>
      <c r="B102" s="252" t="s">
        <v>7</v>
      </c>
      <c r="C102" s="252">
        <v>20</v>
      </c>
      <c r="D102" s="248"/>
      <c r="E102" s="263" t="s">
        <v>633</v>
      </c>
      <c r="F102" s="252">
        <v>1.5</v>
      </c>
      <c r="G102" s="252">
        <v>1360</v>
      </c>
      <c r="H102" s="248">
        <v>4800</v>
      </c>
      <c r="I102" s="248">
        <v>4789</v>
      </c>
      <c r="J102" s="248">
        <f t="shared" si="4"/>
        <v>2040</v>
      </c>
      <c r="K102" s="253">
        <v>92000</v>
      </c>
      <c r="L102" s="268">
        <v>0</v>
      </c>
      <c r="M102" s="248">
        <f t="shared" si="5"/>
        <v>94040</v>
      </c>
      <c r="N102" s="248" t="s">
        <v>34</v>
      </c>
    </row>
    <row r="103" spans="1:14" ht="15.75" x14ac:dyDescent="0.25">
      <c r="A103" s="252">
        <v>102</v>
      </c>
      <c r="B103" s="252" t="s">
        <v>7</v>
      </c>
      <c r="C103" s="252">
        <v>20</v>
      </c>
      <c r="D103" s="248"/>
      <c r="E103" s="263" t="s">
        <v>633</v>
      </c>
      <c r="F103" s="252">
        <v>1.5</v>
      </c>
      <c r="G103" s="252">
        <v>2110</v>
      </c>
      <c r="H103" s="248">
        <v>4801</v>
      </c>
      <c r="I103" s="248">
        <v>4790</v>
      </c>
      <c r="J103" s="248">
        <f t="shared" si="4"/>
        <v>3165</v>
      </c>
      <c r="K103" s="253">
        <v>92000</v>
      </c>
      <c r="L103" s="268">
        <v>0</v>
      </c>
      <c r="M103" s="248">
        <f t="shared" si="5"/>
        <v>95165</v>
      </c>
      <c r="N103" s="248" t="s">
        <v>34</v>
      </c>
    </row>
    <row r="104" spans="1:14" ht="15.75" x14ac:dyDescent="0.25">
      <c r="A104" s="252">
        <v>103</v>
      </c>
      <c r="B104" s="252" t="s">
        <v>19</v>
      </c>
      <c r="C104" s="252">
        <v>20</v>
      </c>
      <c r="D104" s="248"/>
      <c r="E104" s="248" t="s">
        <v>633</v>
      </c>
      <c r="F104" s="252">
        <v>1</v>
      </c>
      <c r="G104" s="252">
        <v>1265</v>
      </c>
      <c r="H104" s="248">
        <v>4802</v>
      </c>
      <c r="I104" s="248">
        <v>4791</v>
      </c>
      <c r="J104" s="248">
        <f t="shared" si="4"/>
        <v>1265</v>
      </c>
      <c r="K104" s="259">
        <v>31228</v>
      </c>
      <c r="L104" s="268">
        <v>0</v>
      </c>
      <c r="M104" s="248">
        <f t="shared" si="5"/>
        <v>32493</v>
      </c>
      <c r="N104" s="248" t="s">
        <v>40</v>
      </c>
    </row>
    <row r="105" spans="1:14" ht="15.75" x14ac:dyDescent="0.25">
      <c r="A105" s="252">
        <v>104</v>
      </c>
      <c r="B105" s="252" t="s">
        <v>15</v>
      </c>
      <c r="C105" s="252">
        <v>20</v>
      </c>
      <c r="D105" s="248"/>
      <c r="E105" s="248" t="s">
        <v>633</v>
      </c>
      <c r="F105" s="252">
        <v>1</v>
      </c>
      <c r="G105" s="252">
        <v>1791</v>
      </c>
      <c r="H105" s="248">
        <v>4803</v>
      </c>
      <c r="I105" s="248">
        <v>4792</v>
      </c>
      <c r="J105" s="248">
        <f t="shared" si="4"/>
        <v>1791</v>
      </c>
      <c r="K105" s="253">
        <v>54173</v>
      </c>
      <c r="L105" s="268">
        <v>0</v>
      </c>
      <c r="M105" s="248">
        <f t="shared" si="5"/>
        <v>55964</v>
      </c>
      <c r="N105" s="248" t="s">
        <v>40</v>
      </c>
    </row>
    <row r="106" spans="1:14" ht="15.75" x14ac:dyDescent="0.25">
      <c r="A106" s="252">
        <v>105</v>
      </c>
      <c r="B106" s="252" t="s">
        <v>33</v>
      </c>
      <c r="C106" s="252">
        <v>20</v>
      </c>
      <c r="D106" s="248"/>
      <c r="E106" s="248" t="s">
        <v>633</v>
      </c>
      <c r="F106" s="252">
        <v>2</v>
      </c>
      <c r="G106" s="252">
        <v>1351</v>
      </c>
      <c r="H106" s="248">
        <v>4804</v>
      </c>
      <c r="I106" s="248">
        <v>4793</v>
      </c>
      <c r="J106" s="248">
        <f t="shared" si="4"/>
        <v>2702</v>
      </c>
      <c r="K106" s="248">
        <v>20384</v>
      </c>
      <c r="L106" s="270">
        <v>0</v>
      </c>
      <c r="M106" s="248">
        <f t="shared" si="5"/>
        <v>23086</v>
      </c>
      <c r="N106" s="248" t="s">
        <v>40</v>
      </c>
    </row>
    <row r="107" spans="1:14" ht="15.75" x14ac:dyDescent="0.25">
      <c r="A107" s="252">
        <v>106</v>
      </c>
      <c r="B107" s="252" t="s">
        <v>13</v>
      </c>
      <c r="C107" s="252">
        <v>20</v>
      </c>
      <c r="D107" s="248"/>
      <c r="E107" s="248" t="s">
        <v>634</v>
      </c>
      <c r="F107" s="252">
        <v>2</v>
      </c>
      <c r="G107" s="252">
        <v>1630</v>
      </c>
      <c r="H107" s="248">
        <v>4805</v>
      </c>
      <c r="I107" s="248">
        <f>F107*G107</f>
        <v>3260</v>
      </c>
      <c r="J107" s="248">
        <f t="shared" si="4"/>
        <v>3260</v>
      </c>
      <c r="K107" s="248">
        <v>39774</v>
      </c>
      <c r="L107" s="270">
        <v>0</v>
      </c>
      <c r="M107" s="248">
        <f t="shared" si="5"/>
        <v>43034</v>
      </c>
      <c r="N107" s="248" t="s">
        <v>40</v>
      </c>
    </row>
    <row r="108" spans="1:14" ht="15.75" x14ac:dyDescent="0.25">
      <c r="A108" s="252">
        <v>107</v>
      </c>
      <c r="B108" s="252" t="s">
        <v>14</v>
      </c>
      <c r="C108" s="252">
        <v>20</v>
      </c>
      <c r="D108" s="248"/>
      <c r="E108" s="248" t="s">
        <v>634</v>
      </c>
      <c r="F108" s="252">
        <v>0</v>
      </c>
      <c r="G108" s="252">
        <v>1324</v>
      </c>
      <c r="H108" s="248">
        <v>4806</v>
      </c>
      <c r="I108" s="248">
        <v>4808</v>
      </c>
      <c r="J108" s="248">
        <f t="shared" si="4"/>
        <v>0</v>
      </c>
      <c r="K108" s="248">
        <v>48617</v>
      </c>
      <c r="L108" s="270">
        <v>0</v>
      </c>
      <c r="M108" s="248">
        <f t="shared" si="5"/>
        <v>48617</v>
      </c>
      <c r="N108" s="248" t="s">
        <v>40</v>
      </c>
    </row>
    <row r="109" spans="1:14" ht="15.75" x14ac:dyDescent="0.25">
      <c r="A109" s="252">
        <v>108</v>
      </c>
      <c r="B109" s="252" t="s">
        <v>7</v>
      </c>
      <c r="C109" s="252">
        <v>20</v>
      </c>
      <c r="D109" s="248"/>
      <c r="E109" s="248" t="s">
        <v>635</v>
      </c>
      <c r="F109" s="252">
        <v>1.5</v>
      </c>
      <c r="G109" s="252">
        <v>1463</v>
      </c>
      <c r="H109" s="248">
        <v>4807</v>
      </c>
      <c r="I109" s="248">
        <v>4809</v>
      </c>
      <c r="J109" s="248">
        <f t="shared" si="4"/>
        <v>2194.5</v>
      </c>
      <c r="K109" s="248">
        <v>94000</v>
      </c>
      <c r="L109" s="270">
        <v>0</v>
      </c>
      <c r="M109" s="248">
        <f t="shared" si="5"/>
        <v>96194.5</v>
      </c>
      <c r="N109" s="248" t="s">
        <v>602</v>
      </c>
    </row>
    <row r="110" spans="1:14" ht="15.75" x14ac:dyDescent="0.25">
      <c r="A110" s="252">
        <v>109</v>
      </c>
      <c r="B110" s="252" t="s">
        <v>15</v>
      </c>
      <c r="C110" s="252">
        <v>20</v>
      </c>
      <c r="D110" s="248"/>
      <c r="E110" s="248" t="s">
        <v>635</v>
      </c>
      <c r="F110" s="252">
        <v>1</v>
      </c>
      <c r="G110" s="252">
        <v>1964</v>
      </c>
      <c r="H110" s="248">
        <v>4808</v>
      </c>
      <c r="I110" s="248">
        <v>4810</v>
      </c>
      <c r="J110" s="248">
        <f t="shared" si="4"/>
        <v>1964</v>
      </c>
      <c r="K110" s="248">
        <v>54173</v>
      </c>
      <c r="L110" s="270">
        <v>0</v>
      </c>
      <c r="M110" s="248">
        <f t="shared" si="5"/>
        <v>56137</v>
      </c>
      <c r="N110" s="248" t="s">
        <v>40</v>
      </c>
    </row>
    <row r="111" spans="1:14" ht="15.75" x14ac:dyDescent="0.25">
      <c r="A111" s="252">
        <v>110</v>
      </c>
      <c r="B111" s="252" t="s">
        <v>16</v>
      </c>
      <c r="C111" s="252">
        <v>20</v>
      </c>
      <c r="D111" s="248"/>
      <c r="E111" s="248" t="s">
        <v>635</v>
      </c>
      <c r="F111" s="252">
        <v>3.5</v>
      </c>
      <c r="G111" s="252">
        <v>1580</v>
      </c>
      <c r="H111" s="248">
        <v>4809</v>
      </c>
      <c r="I111" s="248">
        <v>4811</v>
      </c>
      <c r="J111" s="248">
        <f t="shared" si="4"/>
        <v>5530</v>
      </c>
      <c r="K111" s="248">
        <v>72073</v>
      </c>
      <c r="L111" s="270">
        <v>0</v>
      </c>
      <c r="M111" s="248">
        <f t="shared" si="5"/>
        <v>77603</v>
      </c>
      <c r="N111" s="248" t="s">
        <v>40</v>
      </c>
    </row>
    <row r="112" spans="1:14" ht="15.75" x14ac:dyDescent="0.25">
      <c r="A112" s="252">
        <v>111</v>
      </c>
      <c r="B112" s="252" t="s">
        <v>62</v>
      </c>
      <c r="C112" s="252">
        <v>20</v>
      </c>
      <c r="D112" s="248"/>
      <c r="E112" s="248" t="s">
        <v>635</v>
      </c>
      <c r="F112" s="252">
        <v>2</v>
      </c>
      <c r="G112" s="252">
        <v>1329</v>
      </c>
      <c r="H112" s="263">
        <v>4840</v>
      </c>
      <c r="I112" s="263">
        <v>4812</v>
      </c>
      <c r="J112" s="248">
        <f t="shared" si="4"/>
        <v>2658</v>
      </c>
      <c r="K112" s="248">
        <v>26326</v>
      </c>
      <c r="L112" s="270">
        <v>0</v>
      </c>
      <c r="M112" s="248">
        <f t="shared" si="5"/>
        <v>28984</v>
      </c>
      <c r="N112" s="248" t="s">
        <v>40</v>
      </c>
    </row>
    <row r="113" spans="1:14" ht="15.75" x14ac:dyDescent="0.25">
      <c r="A113" s="252">
        <v>112</v>
      </c>
      <c r="B113" s="252" t="s">
        <v>19</v>
      </c>
      <c r="C113" s="252">
        <v>20</v>
      </c>
      <c r="D113" s="248"/>
      <c r="E113" s="248" t="s">
        <v>635</v>
      </c>
      <c r="F113" s="252">
        <v>1</v>
      </c>
      <c r="G113" s="252">
        <v>1307</v>
      </c>
      <c r="H113" s="263">
        <v>4841</v>
      </c>
      <c r="I113" s="263">
        <v>4813</v>
      </c>
      <c r="J113" s="248">
        <f t="shared" si="4"/>
        <v>1307</v>
      </c>
      <c r="K113" s="248">
        <v>31228</v>
      </c>
      <c r="L113" s="270">
        <v>0</v>
      </c>
      <c r="M113" s="248">
        <f t="shared" si="5"/>
        <v>32535</v>
      </c>
      <c r="N113" s="248" t="s">
        <v>40</v>
      </c>
    </row>
    <row r="114" spans="1:14" ht="15.75" x14ac:dyDescent="0.25">
      <c r="A114" s="252">
        <v>113</v>
      </c>
      <c r="B114" s="254" t="s">
        <v>35</v>
      </c>
      <c r="C114" s="252">
        <v>20</v>
      </c>
      <c r="D114" s="248"/>
      <c r="E114" s="248" t="s">
        <v>635</v>
      </c>
      <c r="F114" s="252">
        <v>1.5</v>
      </c>
      <c r="G114" s="252">
        <v>1004</v>
      </c>
      <c r="H114" s="263">
        <v>4842</v>
      </c>
      <c r="I114" s="263">
        <v>4814</v>
      </c>
      <c r="J114" s="248">
        <f t="shared" si="4"/>
        <v>1506</v>
      </c>
      <c r="K114" s="248">
        <v>10951</v>
      </c>
      <c r="L114" s="270">
        <v>0</v>
      </c>
      <c r="M114" s="248">
        <f t="shared" si="5"/>
        <v>12457</v>
      </c>
      <c r="N114" s="248" t="s">
        <v>40</v>
      </c>
    </row>
    <row r="115" spans="1:14" ht="15.75" x14ac:dyDescent="0.25">
      <c r="A115" s="252">
        <v>114</v>
      </c>
      <c r="B115" s="252" t="s">
        <v>14</v>
      </c>
      <c r="C115" s="252">
        <v>20</v>
      </c>
      <c r="D115" s="248"/>
      <c r="E115" s="248" t="s">
        <v>636</v>
      </c>
      <c r="F115" s="252">
        <v>0</v>
      </c>
      <c r="G115" s="252">
        <v>1370</v>
      </c>
      <c r="H115" s="263">
        <v>4843</v>
      </c>
      <c r="I115" s="263">
        <v>4815</v>
      </c>
      <c r="J115" s="248">
        <f t="shared" si="4"/>
        <v>0</v>
      </c>
      <c r="K115" s="248">
        <v>48617</v>
      </c>
      <c r="L115" s="270">
        <v>0</v>
      </c>
      <c r="M115" s="248">
        <f t="shared" si="5"/>
        <v>48617</v>
      </c>
      <c r="N115" s="248" t="s">
        <v>40</v>
      </c>
    </row>
    <row r="116" spans="1:14" ht="15.75" x14ac:dyDescent="0.25">
      <c r="A116" s="252">
        <v>115</v>
      </c>
      <c r="B116" s="252" t="s">
        <v>75</v>
      </c>
      <c r="C116" s="252">
        <v>20</v>
      </c>
      <c r="D116" s="248"/>
      <c r="E116" s="248" t="s">
        <v>636</v>
      </c>
      <c r="F116" s="252">
        <v>3</v>
      </c>
      <c r="G116" s="252">
        <v>1198</v>
      </c>
      <c r="H116" s="263">
        <v>4844</v>
      </c>
      <c r="I116" s="263">
        <v>4816</v>
      </c>
      <c r="J116" s="248">
        <f t="shared" si="4"/>
        <v>3594</v>
      </c>
      <c r="K116" s="248">
        <v>84930</v>
      </c>
      <c r="L116" s="270">
        <v>0</v>
      </c>
      <c r="M116" s="248">
        <f t="shared" si="5"/>
        <v>88524</v>
      </c>
      <c r="N116" s="248" t="s">
        <v>40</v>
      </c>
    </row>
    <row r="117" spans="1:14" ht="15.75" x14ac:dyDescent="0.25">
      <c r="A117" s="252">
        <v>116</v>
      </c>
      <c r="B117" s="252" t="s">
        <v>18</v>
      </c>
      <c r="C117" s="252">
        <v>20</v>
      </c>
      <c r="D117" s="248"/>
      <c r="E117" s="248" t="s">
        <v>636</v>
      </c>
      <c r="F117" s="252">
        <v>7</v>
      </c>
      <c r="G117" s="252">
        <v>1423</v>
      </c>
      <c r="H117" s="263">
        <v>4845</v>
      </c>
      <c r="I117" s="263">
        <v>4817</v>
      </c>
      <c r="J117" s="248">
        <f t="shared" si="4"/>
        <v>9961</v>
      </c>
      <c r="K117" s="248">
        <v>112307</v>
      </c>
      <c r="L117" s="270">
        <v>0</v>
      </c>
      <c r="M117" s="248">
        <f t="shared" si="5"/>
        <v>122268</v>
      </c>
      <c r="N117" s="248" t="s">
        <v>40</v>
      </c>
    </row>
    <row r="118" spans="1:14" ht="15.75" x14ac:dyDescent="0.25">
      <c r="A118" s="252">
        <v>117</v>
      </c>
      <c r="B118" s="252" t="s">
        <v>12</v>
      </c>
      <c r="C118" s="252">
        <v>9</v>
      </c>
      <c r="D118" s="248"/>
      <c r="E118" s="248" t="s">
        <v>637</v>
      </c>
      <c r="F118" s="252">
        <v>1</v>
      </c>
      <c r="G118" s="252">
        <v>585</v>
      </c>
      <c r="H118" s="248">
        <v>4846</v>
      </c>
      <c r="I118" s="248">
        <v>4843</v>
      </c>
      <c r="J118" s="248">
        <f t="shared" si="4"/>
        <v>585</v>
      </c>
      <c r="K118" s="248">
        <v>9000</v>
      </c>
      <c r="L118" s="270">
        <v>0</v>
      </c>
      <c r="M118" s="248">
        <f t="shared" si="5"/>
        <v>9585</v>
      </c>
      <c r="N118" s="248" t="s">
        <v>40</v>
      </c>
    </row>
    <row r="119" spans="1:14" ht="15.75" x14ac:dyDescent="0.25">
      <c r="A119" s="252">
        <v>118</v>
      </c>
      <c r="B119" s="252" t="s">
        <v>31</v>
      </c>
      <c r="C119" s="252">
        <v>20</v>
      </c>
      <c r="D119" s="248"/>
      <c r="E119" s="248" t="s">
        <v>638</v>
      </c>
      <c r="F119" s="252">
        <v>1</v>
      </c>
      <c r="G119" s="252">
        <v>1496</v>
      </c>
      <c r="H119" s="248">
        <v>4847</v>
      </c>
      <c r="I119" s="248">
        <v>4844</v>
      </c>
      <c r="J119" s="248">
        <f t="shared" si="4"/>
        <v>1496</v>
      </c>
      <c r="K119" s="248">
        <v>43732</v>
      </c>
      <c r="L119" s="270">
        <v>0</v>
      </c>
      <c r="M119" s="248">
        <f t="shared" si="5"/>
        <v>45228</v>
      </c>
      <c r="N119" s="248" t="s">
        <v>40</v>
      </c>
    </row>
    <row r="120" spans="1:14" ht="15.75" x14ac:dyDescent="0.25">
      <c r="A120" s="252">
        <v>119</v>
      </c>
      <c r="B120" s="252" t="s">
        <v>7</v>
      </c>
      <c r="C120" s="252">
        <v>20</v>
      </c>
      <c r="D120" s="248"/>
      <c r="E120" s="263" t="s">
        <v>638</v>
      </c>
      <c r="F120" s="254">
        <v>1.5</v>
      </c>
      <c r="G120" s="252">
        <v>1480</v>
      </c>
      <c r="H120" s="248">
        <v>4848</v>
      </c>
      <c r="I120" s="248">
        <v>4845</v>
      </c>
      <c r="J120" s="248">
        <f t="shared" si="4"/>
        <v>2220</v>
      </c>
      <c r="K120" s="263">
        <v>94000</v>
      </c>
      <c r="L120" s="270">
        <v>0</v>
      </c>
      <c r="M120" s="248">
        <f t="shared" si="5"/>
        <v>96220</v>
      </c>
      <c r="N120" s="248" t="s">
        <v>40</v>
      </c>
    </row>
    <row r="121" spans="1:14" ht="15.75" x14ac:dyDescent="0.25">
      <c r="A121" s="252">
        <v>120</v>
      </c>
      <c r="B121" s="252" t="s">
        <v>17</v>
      </c>
      <c r="C121" s="252">
        <v>20</v>
      </c>
      <c r="D121" s="248"/>
      <c r="E121" s="263" t="s">
        <v>638</v>
      </c>
      <c r="F121" s="252">
        <v>1</v>
      </c>
      <c r="G121" s="252">
        <v>1457</v>
      </c>
      <c r="H121" s="248">
        <v>4849</v>
      </c>
      <c r="I121" s="248">
        <v>4846</v>
      </c>
      <c r="J121" s="248">
        <f t="shared" si="4"/>
        <v>1457</v>
      </c>
      <c r="K121" s="248">
        <v>33238</v>
      </c>
      <c r="L121" s="270">
        <v>0</v>
      </c>
      <c r="M121" s="248">
        <f t="shared" si="5"/>
        <v>34695</v>
      </c>
      <c r="N121" s="248" t="s">
        <v>40</v>
      </c>
    </row>
    <row r="122" spans="1:14" ht="15.75" x14ac:dyDescent="0.25">
      <c r="A122" s="252">
        <v>121</v>
      </c>
      <c r="B122" s="252" t="s">
        <v>14</v>
      </c>
      <c r="C122" s="252">
        <v>20</v>
      </c>
      <c r="D122" s="248"/>
      <c r="E122" s="263" t="s">
        <v>638</v>
      </c>
      <c r="F122" s="254">
        <v>0</v>
      </c>
      <c r="G122" s="252">
        <v>1355</v>
      </c>
      <c r="H122" s="248">
        <v>4870</v>
      </c>
      <c r="I122" s="248">
        <v>4847</v>
      </c>
      <c r="J122" s="248">
        <f t="shared" si="4"/>
        <v>0</v>
      </c>
      <c r="K122" s="263">
        <v>48617</v>
      </c>
      <c r="L122" s="270">
        <v>0</v>
      </c>
      <c r="M122" s="248">
        <f t="shared" si="5"/>
        <v>48617</v>
      </c>
      <c r="N122" s="248" t="s">
        <v>40</v>
      </c>
    </row>
    <row r="123" spans="1:14" ht="15.75" x14ac:dyDescent="0.25">
      <c r="A123" s="252">
        <v>122</v>
      </c>
      <c r="B123" s="252" t="s">
        <v>21</v>
      </c>
      <c r="C123" s="252">
        <v>20</v>
      </c>
      <c r="D123" s="248"/>
      <c r="E123" s="263" t="s">
        <v>638</v>
      </c>
      <c r="F123" s="254">
        <v>2.5</v>
      </c>
      <c r="G123" s="252">
        <v>1561</v>
      </c>
      <c r="H123" s="248">
        <v>4871</v>
      </c>
      <c r="I123" s="248">
        <v>4850</v>
      </c>
      <c r="J123" s="248">
        <f t="shared" si="4"/>
        <v>3902.5</v>
      </c>
      <c r="K123" s="263">
        <v>61595</v>
      </c>
      <c r="L123" s="270">
        <v>3000</v>
      </c>
      <c r="M123" s="248">
        <f t="shared" si="5"/>
        <v>68497.5</v>
      </c>
      <c r="N123" s="248" t="s">
        <v>40</v>
      </c>
    </row>
    <row r="124" spans="1:14" ht="15.75" x14ac:dyDescent="0.25">
      <c r="A124" s="252">
        <v>123</v>
      </c>
      <c r="B124" s="260" t="s">
        <v>65</v>
      </c>
      <c r="C124" s="252">
        <v>15</v>
      </c>
      <c r="D124" s="248"/>
      <c r="E124" s="263" t="s">
        <v>639</v>
      </c>
      <c r="F124" s="254">
        <v>2</v>
      </c>
      <c r="G124" s="252">
        <v>965</v>
      </c>
      <c r="H124" s="248">
        <v>4872</v>
      </c>
      <c r="I124" s="248">
        <v>4857</v>
      </c>
      <c r="J124" s="248">
        <f t="shared" si="4"/>
        <v>1930</v>
      </c>
      <c r="K124" s="263">
        <v>33750</v>
      </c>
      <c r="L124" s="270">
        <v>0</v>
      </c>
      <c r="M124" s="248">
        <f t="shared" si="5"/>
        <v>35680</v>
      </c>
      <c r="N124" s="248" t="s">
        <v>602</v>
      </c>
    </row>
    <row r="125" spans="1:14" ht="15.75" x14ac:dyDescent="0.25">
      <c r="A125" s="252">
        <v>124</v>
      </c>
      <c r="B125" s="252" t="s">
        <v>15</v>
      </c>
      <c r="C125" s="252">
        <v>20</v>
      </c>
      <c r="D125" s="248"/>
      <c r="E125" s="263" t="s">
        <v>641</v>
      </c>
      <c r="F125" s="252">
        <v>1</v>
      </c>
      <c r="G125" s="252">
        <v>1346</v>
      </c>
      <c r="H125" s="248">
        <v>4876</v>
      </c>
      <c r="I125" s="248">
        <v>4883</v>
      </c>
      <c r="J125" s="248">
        <f t="shared" si="4"/>
        <v>1346</v>
      </c>
      <c r="K125" s="248">
        <v>54173</v>
      </c>
      <c r="L125" s="270">
        <v>0</v>
      </c>
      <c r="M125" s="248">
        <f t="shared" si="5"/>
        <v>55519</v>
      </c>
      <c r="N125" s="248" t="s">
        <v>40</v>
      </c>
    </row>
    <row r="126" spans="1:14" ht="15.75" x14ac:dyDescent="0.25">
      <c r="A126" s="252">
        <v>125</v>
      </c>
      <c r="B126" s="252" t="s">
        <v>26</v>
      </c>
      <c r="C126" s="252">
        <v>20</v>
      </c>
      <c r="D126" s="248"/>
      <c r="E126" s="263" t="s">
        <v>641</v>
      </c>
      <c r="F126" s="252">
        <v>3</v>
      </c>
      <c r="G126" s="252">
        <v>1429</v>
      </c>
      <c r="H126" s="248">
        <v>4877</v>
      </c>
      <c r="I126" s="248">
        <v>4887</v>
      </c>
      <c r="J126" s="248">
        <f t="shared" si="4"/>
        <v>4287</v>
      </c>
      <c r="K126" s="248">
        <v>53197</v>
      </c>
      <c r="L126" s="270">
        <v>0</v>
      </c>
      <c r="M126" s="248">
        <f t="shared" si="5"/>
        <v>57484</v>
      </c>
      <c r="N126" s="248" t="s">
        <v>40</v>
      </c>
    </row>
    <row r="127" spans="1:14" ht="15.75" x14ac:dyDescent="0.25">
      <c r="A127" s="252">
        <v>126</v>
      </c>
      <c r="B127" s="252" t="s">
        <v>7</v>
      </c>
      <c r="C127" s="252">
        <v>20</v>
      </c>
      <c r="D127" s="248"/>
      <c r="E127" s="263" t="s">
        <v>641</v>
      </c>
      <c r="F127" s="252">
        <v>1.5</v>
      </c>
      <c r="G127" s="252">
        <v>1433</v>
      </c>
      <c r="H127" s="248">
        <v>4878</v>
      </c>
      <c r="I127" s="248">
        <v>4888</v>
      </c>
      <c r="J127" s="248">
        <f t="shared" si="4"/>
        <v>2149.5</v>
      </c>
      <c r="K127" s="248">
        <v>94000</v>
      </c>
      <c r="L127" s="270">
        <v>0</v>
      </c>
      <c r="M127" s="248">
        <f t="shared" si="5"/>
        <v>96149.5</v>
      </c>
      <c r="N127" s="248" t="s">
        <v>34</v>
      </c>
    </row>
    <row r="128" spans="1:14" ht="15.75" x14ac:dyDescent="0.25">
      <c r="A128" s="252">
        <v>127</v>
      </c>
      <c r="B128" s="252" t="s">
        <v>14</v>
      </c>
      <c r="C128" s="252">
        <v>20</v>
      </c>
      <c r="D128" s="248"/>
      <c r="E128" s="248" t="s">
        <v>641</v>
      </c>
      <c r="F128" s="252">
        <v>0</v>
      </c>
      <c r="G128" s="252">
        <v>1413</v>
      </c>
      <c r="H128" s="248">
        <v>4879</v>
      </c>
      <c r="I128" s="248">
        <v>4889</v>
      </c>
      <c r="J128" s="248">
        <f t="shared" si="4"/>
        <v>0</v>
      </c>
      <c r="K128" s="253">
        <v>46840</v>
      </c>
      <c r="L128" s="270">
        <v>0</v>
      </c>
      <c r="M128" s="248">
        <f t="shared" si="5"/>
        <v>46840</v>
      </c>
      <c r="N128" s="248" t="s">
        <v>602</v>
      </c>
    </row>
    <row r="129" spans="1:14" ht="15.75" x14ac:dyDescent="0.25">
      <c r="A129" s="252">
        <v>128</v>
      </c>
      <c r="B129" s="252" t="s">
        <v>18</v>
      </c>
      <c r="C129" s="252">
        <v>20</v>
      </c>
      <c r="D129" s="248"/>
      <c r="E129" s="248" t="s">
        <v>641</v>
      </c>
      <c r="F129" s="252">
        <v>7</v>
      </c>
      <c r="G129" s="252">
        <v>1315</v>
      </c>
      <c r="H129" s="248">
        <v>4910</v>
      </c>
      <c r="I129" s="248">
        <v>4890</v>
      </c>
      <c r="J129" s="248">
        <f t="shared" si="4"/>
        <v>9205</v>
      </c>
      <c r="K129" s="259">
        <v>110000</v>
      </c>
      <c r="L129" s="270">
        <v>0</v>
      </c>
      <c r="M129" s="248">
        <f t="shared" si="5"/>
        <v>119205</v>
      </c>
      <c r="N129" s="248" t="s">
        <v>602</v>
      </c>
    </row>
    <row r="130" spans="1:14" ht="15.75" x14ac:dyDescent="0.25">
      <c r="A130" s="252">
        <v>129</v>
      </c>
      <c r="B130" s="252" t="s">
        <v>75</v>
      </c>
      <c r="C130" s="254">
        <v>15</v>
      </c>
      <c r="D130" s="248"/>
      <c r="E130" s="263" t="s">
        <v>641</v>
      </c>
      <c r="F130" s="254">
        <v>4</v>
      </c>
      <c r="G130" s="254">
        <v>917</v>
      </c>
      <c r="H130" s="248">
        <v>4911</v>
      </c>
      <c r="I130" s="248">
        <v>4891</v>
      </c>
      <c r="J130" s="263">
        <f t="shared" si="4"/>
        <v>3668</v>
      </c>
      <c r="K130" s="248">
        <v>71004</v>
      </c>
      <c r="L130" s="270">
        <v>0</v>
      </c>
      <c r="M130" s="248">
        <f t="shared" si="5"/>
        <v>74672</v>
      </c>
      <c r="N130" s="263" t="s">
        <v>40</v>
      </c>
    </row>
    <row r="131" spans="1:14" ht="15.75" x14ac:dyDescent="0.25">
      <c r="A131" s="252">
        <v>130</v>
      </c>
      <c r="B131" s="252" t="s">
        <v>17</v>
      </c>
      <c r="C131" s="252">
        <v>20</v>
      </c>
      <c r="D131" s="248"/>
      <c r="E131" s="248" t="s">
        <v>642</v>
      </c>
      <c r="F131" s="252">
        <v>1</v>
      </c>
      <c r="G131" s="252">
        <v>1387</v>
      </c>
      <c r="H131" s="248">
        <v>4912</v>
      </c>
      <c r="I131" s="248">
        <v>4900</v>
      </c>
      <c r="J131" s="248">
        <f t="shared" si="4"/>
        <v>1387</v>
      </c>
      <c r="K131" s="248">
        <v>33238</v>
      </c>
      <c r="L131" s="270">
        <v>0</v>
      </c>
      <c r="M131" s="248">
        <f t="shared" si="5"/>
        <v>34625</v>
      </c>
      <c r="N131" s="263" t="s">
        <v>40</v>
      </c>
    </row>
    <row r="132" spans="1:14" ht="15.75" x14ac:dyDescent="0.25">
      <c r="A132" s="252">
        <v>131</v>
      </c>
      <c r="B132" s="252" t="s">
        <v>31</v>
      </c>
      <c r="C132" s="252">
        <v>20</v>
      </c>
      <c r="D132" s="248"/>
      <c r="E132" s="248" t="s">
        <v>642</v>
      </c>
      <c r="F132" s="252">
        <v>1</v>
      </c>
      <c r="G132" s="252">
        <v>1509</v>
      </c>
      <c r="H132" s="248">
        <v>4913</v>
      </c>
      <c r="I132" s="248">
        <v>4901</v>
      </c>
      <c r="J132" s="248">
        <f t="shared" si="4"/>
        <v>1509</v>
      </c>
      <c r="K132" s="248">
        <v>43732</v>
      </c>
      <c r="L132" s="270">
        <v>0</v>
      </c>
      <c r="M132" s="248">
        <f t="shared" si="5"/>
        <v>45241</v>
      </c>
      <c r="N132" s="263" t="s">
        <v>40</v>
      </c>
    </row>
    <row r="133" spans="1:14" ht="15.75" x14ac:dyDescent="0.25">
      <c r="A133" s="252">
        <v>132</v>
      </c>
      <c r="B133" s="252" t="s">
        <v>62</v>
      </c>
      <c r="C133" s="252">
        <v>15</v>
      </c>
      <c r="D133" s="248"/>
      <c r="E133" s="248" t="s">
        <v>642</v>
      </c>
      <c r="F133" s="252">
        <v>2</v>
      </c>
      <c r="G133" s="252">
        <v>976</v>
      </c>
      <c r="H133" s="248">
        <v>4914</v>
      </c>
      <c r="I133" s="248">
        <v>4902</v>
      </c>
      <c r="J133" s="248">
        <f t="shared" si="4"/>
        <v>1952</v>
      </c>
      <c r="K133" s="248">
        <v>20000</v>
      </c>
      <c r="L133" s="270">
        <v>0</v>
      </c>
      <c r="M133" s="248">
        <f t="shared" si="5"/>
        <v>21952</v>
      </c>
      <c r="N133" s="263" t="s">
        <v>40</v>
      </c>
    </row>
    <row r="134" spans="1:14" ht="15.75" x14ac:dyDescent="0.25">
      <c r="A134" s="252">
        <v>133</v>
      </c>
      <c r="B134" s="252" t="s">
        <v>21</v>
      </c>
      <c r="C134" s="252">
        <v>20</v>
      </c>
      <c r="D134" s="248"/>
      <c r="E134" s="248" t="s">
        <v>642</v>
      </c>
      <c r="F134" s="252">
        <v>2.5</v>
      </c>
      <c r="G134" s="252">
        <v>1554</v>
      </c>
      <c r="H134" s="248">
        <v>4915</v>
      </c>
      <c r="I134" s="248">
        <v>4903</v>
      </c>
      <c r="J134" s="248">
        <f t="shared" si="4"/>
        <v>3885</v>
      </c>
      <c r="K134" s="248">
        <v>61595</v>
      </c>
      <c r="L134" s="248">
        <v>3000</v>
      </c>
      <c r="M134" s="248">
        <f t="shared" si="5"/>
        <v>68480</v>
      </c>
      <c r="N134" s="263" t="s">
        <v>40</v>
      </c>
    </row>
    <row r="135" spans="1:14" ht="15.75" x14ac:dyDescent="0.25">
      <c r="A135" s="252">
        <v>134</v>
      </c>
      <c r="B135" s="252" t="s">
        <v>22</v>
      </c>
      <c r="C135" s="254">
        <v>20</v>
      </c>
      <c r="D135" s="248"/>
      <c r="E135" s="263" t="s">
        <v>642</v>
      </c>
      <c r="F135" s="254">
        <v>1.5</v>
      </c>
      <c r="G135" s="254">
        <v>1376</v>
      </c>
      <c r="H135" s="248">
        <v>4916</v>
      </c>
      <c r="I135" s="263">
        <v>4904</v>
      </c>
      <c r="J135" s="263">
        <f t="shared" si="4"/>
        <v>2064</v>
      </c>
      <c r="K135" s="263">
        <v>55667</v>
      </c>
      <c r="L135" s="268">
        <v>0</v>
      </c>
      <c r="M135" s="263">
        <f t="shared" si="5"/>
        <v>57731</v>
      </c>
      <c r="N135" s="263" t="s">
        <v>40</v>
      </c>
    </row>
    <row r="136" spans="1:14" ht="15.75" x14ac:dyDescent="0.25">
      <c r="A136" s="252">
        <v>135</v>
      </c>
      <c r="B136" s="252" t="s">
        <v>14</v>
      </c>
      <c r="C136" s="254">
        <v>20</v>
      </c>
      <c r="D136" s="248"/>
      <c r="E136" s="263" t="s">
        <v>643</v>
      </c>
      <c r="F136" s="254">
        <v>0</v>
      </c>
      <c r="G136" s="254">
        <v>1337</v>
      </c>
      <c r="H136" s="248">
        <v>4917</v>
      </c>
      <c r="I136" s="263">
        <v>4905</v>
      </c>
      <c r="J136" s="263">
        <f t="shared" si="4"/>
        <v>0</v>
      </c>
      <c r="K136" s="263">
        <v>48617</v>
      </c>
      <c r="L136" s="268">
        <v>0</v>
      </c>
      <c r="M136" s="263">
        <f t="shared" si="5"/>
        <v>48617</v>
      </c>
      <c r="N136" s="263" t="s">
        <v>40</v>
      </c>
    </row>
    <row r="137" spans="1:14" ht="15.75" x14ac:dyDescent="0.25">
      <c r="A137" s="252">
        <v>136</v>
      </c>
      <c r="B137" s="252" t="s">
        <v>16</v>
      </c>
      <c r="C137" s="254">
        <v>20</v>
      </c>
      <c r="D137" s="248"/>
      <c r="E137" s="263" t="s">
        <v>643</v>
      </c>
      <c r="F137" s="254">
        <v>3.5</v>
      </c>
      <c r="G137" s="254">
        <v>1433</v>
      </c>
      <c r="H137" s="248">
        <v>4918</v>
      </c>
      <c r="I137" s="263">
        <v>4906</v>
      </c>
      <c r="J137" s="263">
        <f t="shared" si="4"/>
        <v>5015.5</v>
      </c>
      <c r="K137" s="263">
        <v>72073</v>
      </c>
      <c r="L137" s="268">
        <v>0</v>
      </c>
      <c r="M137" s="263">
        <f t="shared" si="5"/>
        <v>77088.5</v>
      </c>
      <c r="N137" s="263" t="s">
        <v>40</v>
      </c>
    </row>
    <row r="138" spans="1:14" ht="15.75" x14ac:dyDescent="0.25">
      <c r="A138" s="252">
        <v>137</v>
      </c>
      <c r="B138" s="252" t="s">
        <v>33</v>
      </c>
      <c r="C138" s="254">
        <v>15</v>
      </c>
      <c r="D138" s="248"/>
      <c r="E138" s="263" t="s">
        <v>643</v>
      </c>
      <c r="F138" s="254">
        <v>2</v>
      </c>
      <c r="G138" s="254">
        <v>1002</v>
      </c>
      <c r="H138" s="248">
        <v>4919</v>
      </c>
      <c r="I138" s="263">
        <v>4907</v>
      </c>
      <c r="J138" s="263">
        <f t="shared" si="4"/>
        <v>2004</v>
      </c>
      <c r="K138" s="263">
        <v>16000</v>
      </c>
      <c r="L138" s="268">
        <v>0</v>
      </c>
      <c r="M138" s="263">
        <f t="shared" si="5"/>
        <v>18004</v>
      </c>
      <c r="N138" s="263" t="s">
        <v>40</v>
      </c>
    </row>
    <row r="139" spans="1:14" ht="15.75" x14ac:dyDescent="0.25">
      <c r="A139" s="252">
        <v>138</v>
      </c>
      <c r="B139" s="252" t="s">
        <v>15</v>
      </c>
      <c r="C139" s="254">
        <v>20</v>
      </c>
      <c r="D139" s="248"/>
      <c r="E139" s="263" t="s">
        <v>643</v>
      </c>
      <c r="F139" s="254">
        <v>1</v>
      </c>
      <c r="G139" s="254">
        <v>1320</v>
      </c>
      <c r="H139" s="248">
        <v>4920</v>
      </c>
      <c r="I139" s="263">
        <v>4908</v>
      </c>
      <c r="J139" s="263">
        <f t="shared" si="4"/>
        <v>1320</v>
      </c>
      <c r="K139" s="263">
        <v>54173</v>
      </c>
      <c r="L139" s="268">
        <v>0</v>
      </c>
      <c r="M139" s="263">
        <f t="shared" si="5"/>
        <v>55493</v>
      </c>
      <c r="N139" s="263" t="s">
        <v>40</v>
      </c>
    </row>
    <row r="140" spans="1:14" ht="15.75" x14ac:dyDescent="0.25">
      <c r="A140" s="252">
        <v>139</v>
      </c>
      <c r="B140" s="252" t="s">
        <v>19</v>
      </c>
      <c r="C140" s="254">
        <v>20</v>
      </c>
      <c r="D140" s="248"/>
      <c r="E140" s="263" t="s">
        <v>643</v>
      </c>
      <c r="F140" s="254">
        <v>1</v>
      </c>
      <c r="G140" s="254">
        <v>1291</v>
      </c>
      <c r="H140" s="248">
        <v>4921</v>
      </c>
      <c r="I140" s="248">
        <v>4909</v>
      </c>
      <c r="J140" s="263">
        <f t="shared" si="4"/>
        <v>1291</v>
      </c>
      <c r="K140" s="263">
        <v>31228</v>
      </c>
      <c r="L140" s="268">
        <v>0</v>
      </c>
      <c r="M140" s="263">
        <f t="shared" si="5"/>
        <v>32519</v>
      </c>
      <c r="N140" s="263" t="s">
        <v>40</v>
      </c>
    </row>
    <row r="141" spans="1:14" ht="15.75" x14ac:dyDescent="0.25">
      <c r="A141" s="252">
        <v>140</v>
      </c>
      <c r="B141" s="252" t="s">
        <v>15</v>
      </c>
      <c r="C141" s="254">
        <v>20</v>
      </c>
      <c r="D141" s="248"/>
      <c r="E141" s="263" t="s">
        <v>644</v>
      </c>
      <c r="F141" s="254">
        <v>1</v>
      </c>
      <c r="G141" s="254">
        <v>1420</v>
      </c>
      <c r="H141" s="248">
        <v>4927</v>
      </c>
      <c r="I141" s="248">
        <v>4947</v>
      </c>
      <c r="J141" s="263">
        <f t="shared" si="4"/>
        <v>1420</v>
      </c>
      <c r="K141" s="263">
        <v>54173</v>
      </c>
      <c r="L141" s="268">
        <v>0</v>
      </c>
      <c r="M141" s="263">
        <f t="shared" si="5"/>
        <v>55593</v>
      </c>
      <c r="N141" s="263" t="s">
        <v>40</v>
      </c>
    </row>
    <row r="142" spans="1:14" ht="15.75" x14ac:dyDescent="0.25">
      <c r="A142" s="252">
        <v>141</v>
      </c>
      <c r="B142" s="252" t="s">
        <v>14</v>
      </c>
      <c r="C142" s="254">
        <v>20</v>
      </c>
      <c r="D142" s="248"/>
      <c r="E142" s="263" t="s">
        <v>644</v>
      </c>
      <c r="F142" s="254">
        <v>0</v>
      </c>
      <c r="G142" s="254">
        <v>1389</v>
      </c>
      <c r="H142" s="248">
        <v>4928</v>
      </c>
      <c r="I142" s="248">
        <v>4948</v>
      </c>
      <c r="J142" s="263">
        <f t="shared" si="4"/>
        <v>0</v>
      </c>
      <c r="K142" s="253">
        <v>46840</v>
      </c>
      <c r="L142" s="268">
        <v>0</v>
      </c>
      <c r="M142" s="263">
        <f t="shared" si="5"/>
        <v>46840</v>
      </c>
      <c r="N142" s="263" t="s">
        <v>568</v>
      </c>
    </row>
    <row r="143" spans="1:14" ht="15.75" x14ac:dyDescent="0.25">
      <c r="A143" s="252">
        <v>142</v>
      </c>
      <c r="B143" s="252" t="s">
        <v>31</v>
      </c>
      <c r="C143" s="254">
        <v>20</v>
      </c>
      <c r="D143" s="248"/>
      <c r="E143" s="263" t="s">
        <v>644</v>
      </c>
      <c r="F143" s="252">
        <v>1</v>
      </c>
      <c r="G143" s="252">
        <v>1316</v>
      </c>
      <c r="H143" s="248">
        <v>4929</v>
      </c>
      <c r="I143" s="248">
        <v>4949</v>
      </c>
      <c r="J143" s="263">
        <f t="shared" si="4"/>
        <v>1316</v>
      </c>
      <c r="K143" s="248">
        <v>43732</v>
      </c>
      <c r="L143" s="268">
        <v>0</v>
      </c>
      <c r="M143" s="263">
        <f t="shared" si="5"/>
        <v>45048</v>
      </c>
      <c r="N143" s="248" t="s">
        <v>40</v>
      </c>
    </row>
    <row r="144" spans="1:14" ht="15.75" x14ac:dyDescent="0.25">
      <c r="A144" s="252">
        <v>143</v>
      </c>
      <c r="B144" s="252" t="s">
        <v>17</v>
      </c>
      <c r="C144" s="254">
        <v>20</v>
      </c>
      <c r="D144" s="248"/>
      <c r="E144" s="263" t="s">
        <v>644</v>
      </c>
      <c r="F144" s="252">
        <v>1</v>
      </c>
      <c r="G144" s="252">
        <v>1319</v>
      </c>
      <c r="H144" s="248">
        <v>5000</v>
      </c>
      <c r="I144" s="248">
        <v>4950</v>
      </c>
      <c r="J144" s="263">
        <f t="shared" si="4"/>
        <v>1319</v>
      </c>
      <c r="K144" s="248">
        <v>33238</v>
      </c>
      <c r="L144" s="268">
        <v>0</v>
      </c>
      <c r="M144" s="263">
        <f t="shared" si="5"/>
        <v>34557</v>
      </c>
      <c r="N144" s="248" t="s">
        <v>40</v>
      </c>
    </row>
    <row r="145" spans="1:14" ht="15.75" x14ac:dyDescent="0.25">
      <c r="A145" s="252">
        <v>144</v>
      </c>
      <c r="B145" s="252" t="s">
        <v>13</v>
      </c>
      <c r="C145" s="254">
        <v>20</v>
      </c>
      <c r="D145" s="248"/>
      <c r="E145" s="263" t="s">
        <v>644</v>
      </c>
      <c r="F145" s="252">
        <v>2</v>
      </c>
      <c r="G145" s="252">
        <v>1404</v>
      </c>
      <c r="H145" s="248">
        <v>5001</v>
      </c>
      <c r="I145" s="248">
        <v>4951</v>
      </c>
      <c r="J145" s="263">
        <f t="shared" si="4"/>
        <v>2808</v>
      </c>
      <c r="K145" s="248">
        <v>39774</v>
      </c>
      <c r="L145" s="268">
        <v>0</v>
      </c>
      <c r="M145" s="263">
        <f t="shared" si="5"/>
        <v>42582</v>
      </c>
      <c r="N145" s="248" t="s">
        <v>40</v>
      </c>
    </row>
    <row r="146" spans="1:14" ht="15.75" x14ac:dyDescent="0.25">
      <c r="A146" s="252">
        <v>145</v>
      </c>
      <c r="B146" s="252" t="s">
        <v>19</v>
      </c>
      <c r="C146" s="254">
        <v>20</v>
      </c>
      <c r="D146" s="248"/>
      <c r="E146" s="263" t="s">
        <v>644</v>
      </c>
      <c r="F146" s="252">
        <v>1</v>
      </c>
      <c r="G146" s="252">
        <v>1310</v>
      </c>
      <c r="H146" s="248">
        <v>5002</v>
      </c>
      <c r="I146" s="248">
        <v>4953</v>
      </c>
      <c r="J146" s="263">
        <f t="shared" ref="J146:J165" si="6">F146*G146</f>
        <v>1310</v>
      </c>
      <c r="K146" s="248">
        <v>31228</v>
      </c>
      <c r="L146" s="268">
        <v>0</v>
      </c>
      <c r="M146" s="263">
        <f t="shared" ref="M146:M165" si="7">J146+K146+L146</f>
        <v>32538</v>
      </c>
      <c r="N146" s="248" t="s">
        <v>40</v>
      </c>
    </row>
    <row r="147" spans="1:14" ht="15.75" x14ac:dyDescent="0.25">
      <c r="A147" s="252">
        <v>146</v>
      </c>
      <c r="B147" s="252" t="s">
        <v>19</v>
      </c>
      <c r="C147" s="254">
        <v>20</v>
      </c>
      <c r="D147" s="248"/>
      <c r="E147" s="263" t="s">
        <v>644</v>
      </c>
      <c r="F147" s="252">
        <v>1</v>
      </c>
      <c r="G147" s="252">
        <v>1327</v>
      </c>
      <c r="H147" s="248">
        <v>4992</v>
      </c>
      <c r="I147" s="248">
        <v>4954</v>
      </c>
      <c r="J147" s="263">
        <f t="shared" si="6"/>
        <v>1327</v>
      </c>
      <c r="K147" s="248">
        <v>31228</v>
      </c>
      <c r="L147" s="268">
        <v>0</v>
      </c>
      <c r="M147" s="263">
        <f t="shared" si="7"/>
        <v>32555</v>
      </c>
      <c r="N147" s="248" t="s">
        <v>40</v>
      </c>
    </row>
    <row r="148" spans="1:14" ht="15.75" x14ac:dyDescent="0.25">
      <c r="A148" s="252">
        <v>147</v>
      </c>
      <c r="B148" s="254" t="s">
        <v>35</v>
      </c>
      <c r="C148" s="254">
        <v>15</v>
      </c>
      <c r="D148" s="248"/>
      <c r="E148" s="263" t="s">
        <v>644</v>
      </c>
      <c r="F148" s="252">
        <v>1.5</v>
      </c>
      <c r="G148" s="252">
        <v>1001</v>
      </c>
      <c r="H148" s="248">
        <v>4993</v>
      </c>
      <c r="I148" s="248">
        <v>4955</v>
      </c>
      <c r="J148" s="263">
        <f t="shared" si="6"/>
        <v>1501.5</v>
      </c>
      <c r="K148" s="248">
        <v>10951</v>
      </c>
      <c r="L148" s="268">
        <v>0</v>
      </c>
      <c r="M148" s="263">
        <f t="shared" si="7"/>
        <v>12452.5</v>
      </c>
      <c r="N148" s="248" t="s">
        <v>40</v>
      </c>
    </row>
    <row r="149" spans="1:14" ht="15.75" x14ac:dyDescent="0.25">
      <c r="A149" s="252">
        <v>148</v>
      </c>
      <c r="B149" s="254" t="s">
        <v>32</v>
      </c>
      <c r="C149" s="254">
        <v>20</v>
      </c>
      <c r="D149" s="248"/>
      <c r="E149" s="263" t="s">
        <v>644</v>
      </c>
      <c r="F149" s="252">
        <v>1.75</v>
      </c>
      <c r="G149" s="252">
        <v>1258</v>
      </c>
      <c r="H149" s="248">
        <v>4994</v>
      </c>
      <c r="I149" s="248">
        <v>4956</v>
      </c>
      <c r="J149" s="263">
        <f t="shared" si="6"/>
        <v>2201.5</v>
      </c>
      <c r="K149" s="248">
        <v>31344</v>
      </c>
      <c r="L149" s="268">
        <v>0</v>
      </c>
      <c r="M149" s="263">
        <f t="shared" si="7"/>
        <v>33545.5</v>
      </c>
      <c r="N149" s="248" t="s">
        <v>40</v>
      </c>
    </row>
    <row r="150" spans="1:14" ht="15.75" x14ac:dyDescent="0.25">
      <c r="A150" s="252">
        <v>149</v>
      </c>
      <c r="B150" s="252" t="s">
        <v>33</v>
      </c>
      <c r="C150" s="252">
        <v>15</v>
      </c>
      <c r="D150" s="252"/>
      <c r="E150" s="252" t="s">
        <v>645</v>
      </c>
      <c r="F150" s="252">
        <v>2</v>
      </c>
      <c r="G150" s="252">
        <v>958</v>
      </c>
      <c r="H150" s="253">
        <v>4995</v>
      </c>
      <c r="I150" s="253">
        <v>4957</v>
      </c>
      <c r="J150" s="263">
        <f t="shared" si="6"/>
        <v>1916</v>
      </c>
      <c r="K150" s="253">
        <v>16000</v>
      </c>
      <c r="L150" s="268">
        <v>0</v>
      </c>
      <c r="M150" s="259">
        <f t="shared" si="7"/>
        <v>17916</v>
      </c>
      <c r="N150" s="252" t="s">
        <v>40</v>
      </c>
    </row>
    <row r="151" spans="1:14" ht="15.75" x14ac:dyDescent="0.25">
      <c r="A151" s="252">
        <v>150</v>
      </c>
      <c r="B151" s="252" t="s">
        <v>62</v>
      </c>
      <c r="C151" s="252">
        <v>15</v>
      </c>
      <c r="D151" s="252"/>
      <c r="E151" s="252" t="s">
        <v>645</v>
      </c>
      <c r="F151" s="252">
        <v>2</v>
      </c>
      <c r="G151" s="252">
        <v>943</v>
      </c>
      <c r="H151" s="253">
        <v>4996</v>
      </c>
      <c r="I151" s="253">
        <v>4958</v>
      </c>
      <c r="J151" s="263">
        <f t="shared" si="6"/>
        <v>1886</v>
      </c>
      <c r="K151" s="253">
        <v>20000</v>
      </c>
      <c r="L151" s="268">
        <v>0</v>
      </c>
      <c r="M151" s="259">
        <f t="shared" si="7"/>
        <v>21886</v>
      </c>
      <c r="N151" s="252" t="s">
        <v>40</v>
      </c>
    </row>
    <row r="152" spans="1:14" ht="15.75" x14ac:dyDescent="0.25">
      <c r="A152" s="252">
        <v>151</v>
      </c>
      <c r="B152" s="252" t="s">
        <v>7</v>
      </c>
      <c r="C152" s="252">
        <v>20</v>
      </c>
      <c r="D152" s="252"/>
      <c r="E152" s="252" t="s">
        <v>645</v>
      </c>
      <c r="F152" s="252">
        <v>1.5</v>
      </c>
      <c r="G152" s="252">
        <v>1360</v>
      </c>
      <c r="H152" s="253">
        <v>4997</v>
      </c>
      <c r="I152" s="253">
        <v>4959</v>
      </c>
      <c r="J152" s="263">
        <f t="shared" si="6"/>
        <v>2040</v>
      </c>
      <c r="K152" s="253">
        <v>94000</v>
      </c>
      <c r="L152" s="268">
        <v>0</v>
      </c>
      <c r="M152" s="259">
        <f t="shared" si="7"/>
        <v>96040</v>
      </c>
      <c r="N152" s="252" t="s">
        <v>602</v>
      </c>
    </row>
    <row r="153" spans="1:14" ht="15.75" x14ac:dyDescent="0.25">
      <c r="A153" s="252">
        <v>152</v>
      </c>
      <c r="B153" s="252" t="s">
        <v>21</v>
      </c>
      <c r="C153" s="252">
        <v>20</v>
      </c>
      <c r="D153" s="252"/>
      <c r="E153" s="252" t="s">
        <v>645</v>
      </c>
      <c r="F153" s="252">
        <v>2.5</v>
      </c>
      <c r="G153" s="252">
        <v>1715</v>
      </c>
      <c r="H153" s="253">
        <v>4998</v>
      </c>
      <c r="I153" s="253">
        <v>4960</v>
      </c>
      <c r="J153" s="263">
        <f t="shared" si="6"/>
        <v>4287.5</v>
      </c>
      <c r="K153" s="253">
        <v>61595</v>
      </c>
      <c r="L153" s="270">
        <v>3000</v>
      </c>
      <c r="M153" s="259">
        <f t="shared" si="7"/>
        <v>68882.5</v>
      </c>
      <c r="N153" s="252" t="s">
        <v>40</v>
      </c>
    </row>
    <row r="154" spans="1:14" ht="15.75" x14ac:dyDescent="0.25">
      <c r="A154" s="252">
        <v>153</v>
      </c>
      <c r="B154" s="248" t="s">
        <v>402</v>
      </c>
      <c r="C154" s="252">
        <v>15</v>
      </c>
      <c r="D154" s="252"/>
      <c r="E154" s="252" t="s">
        <v>645</v>
      </c>
      <c r="F154" s="252">
        <v>1.5</v>
      </c>
      <c r="G154" s="252">
        <v>701</v>
      </c>
      <c r="H154" s="253">
        <v>5003</v>
      </c>
      <c r="I154" s="253">
        <v>4961</v>
      </c>
      <c r="J154" s="263">
        <f>F154*G154</f>
        <v>1051.5</v>
      </c>
      <c r="K154" s="253">
        <v>12000</v>
      </c>
      <c r="L154" s="270">
        <v>0</v>
      </c>
      <c r="M154" s="253">
        <f t="shared" si="7"/>
        <v>13051.5</v>
      </c>
      <c r="N154" s="252" t="s">
        <v>40</v>
      </c>
    </row>
    <row r="155" spans="1:14" ht="15.75" x14ac:dyDescent="0.25">
      <c r="A155" s="252">
        <v>154</v>
      </c>
      <c r="B155" s="252" t="s">
        <v>12</v>
      </c>
      <c r="C155" s="252">
        <v>9</v>
      </c>
      <c r="D155" s="252"/>
      <c r="E155" s="252" t="s">
        <v>645</v>
      </c>
      <c r="F155" s="252">
        <v>1</v>
      </c>
      <c r="G155" s="252">
        <v>570</v>
      </c>
      <c r="H155" s="253">
        <v>5004</v>
      </c>
      <c r="I155" s="253">
        <v>4962</v>
      </c>
      <c r="J155" s="263">
        <f t="shared" si="6"/>
        <v>570</v>
      </c>
      <c r="K155" s="253">
        <v>9300</v>
      </c>
      <c r="L155" s="270">
        <v>0</v>
      </c>
      <c r="M155" s="253">
        <f t="shared" si="7"/>
        <v>9870</v>
      </c>
      <c r="N155" s="252" t="s">
        <v>40</v>
      </c>
    </row>
    <row r="156" spans="1:14" ht="15.75" x14ac:dyDescent="0.25">
      <c r="A156" s="252">
        <v>155</v>
      </c>
      <c r="B156" s="252" t="s">
        <v>17</v>
      </c>
      <c r="C156" s="252">
        <v>20</v>
      </c>
      <c r="D156" s="252"/>
      <c r="E156" s="252" t="s">
        <v>646</v>
      </c>
      <c r="F156" s="252">
        <v>1</v>
      </c>
      <c r="G156" s="252">
        <v>1320</v>
      </c>
      <c r="H156" s="253">
        <v>5005</v>
      </c>
      <c r="I156" s="253">
        <v>4963</v>
      </c>
      <c r="J156" s="263">
        <f t="shared" si="6"/>
        <v>1320</v>
      </c>
      <c r="K156" s="253">
        <v>33238</v>
      </c>
      <c r="L156" s="270">
        <v>0</v>
      </c>
      <c r="M156" s="253">
        <f t="shared" si="7"/>
        <v>34558</v>
      </c>
      <c r="N156" s="252" t="s">
        <v>40</v>
      </c>
    </row>
    <row r="157" spans="1:14" ht="15.75" x14ac:dyDescent="0.25">
      <c r="A157" s="252">
        <v>156</v>
      </c>
      <c r="B157" s="252" t="s">
        <v>33</v>
      </c>
      <c r="C157" s="252">
        <v>15</v>
      </c>
      <c r="D157" s="252"/>
      <c r="E157" s="252" t="s">
        <v>647</v>
      </c>
      <c r="F157" s="252">
        <v>2</v>
      </c>
      <c r="G157" s="252">
        <v>959</v>
      </c>
      <c r="H157" s="253">
        <v>5006</v>
      </c>
      <c r="I157" s="253">
        <v>4978</v>
      </c>
      <c r="J157" s="263">
        <f t="shared" si="6"/>
        <v>1918</v>
      </c>
      <c r="K157" s="253">
        <v>16500</v>
      </c>
      <c r="L157" s="270">
        <v>0</v>
      </c>
      <c r="M157" s="253">
        <f t="shared" si="7"/>
        <v>18418</v>
      </c>
      <c r="N157" s="252" t="s">
        <v>40</v>
      </c>
    </row>
    <row r="158" spans="1:14" ht="15.75" x14ac:dyDescent="0.25">
      <c r="A158" s="252">
        <v>157</v>
      </c>
      <c r="B158" s="254" t="s">
        <v>35</v>
      </c>
      <c r="C158" s="252">
        <v>15</v>
      </c>
      <c r="D158" s="252"/>
      <c r="E158" s="252" t="s">
        <v>647</v>
      </c>
      <c r="F158" s="252">
        <v>1.5</v>
      </c>
      <c r="G158" s="252">
        <v>943</v>
      </c>
      <c r="H158" s="253">
        <v>5007</v>
      </c>
      <c r="I158" s="253">
        <v>4979</v>
      </c>
      <c r="J158" s="263">
        <f t="shared" si="6"/>
        <v>1414.5</v>
      </c>
      <c r="K158" s="253">
        <v>10951</v>
      </c>
      <c r="L158" s="270">
        <v>0</v>
      </c>
      <c r="M158" s="253">
        <f t="shared" si="7"/>
        <v>12365.5</v>
      </c>
      <c r="N158" s="252" t="s">
        <v>40</v>
      </c>
    </row>
    <row r="159" spans="1:14" ht="15.75" x14ac:dyDescent="0.25">
      <c r="A159" s="252">
        <v>158</v>
      </c>
      <c r="B159" s="252" t="s">
        <v>13</v>
      </c>
      <c r="C159" s="252">
        <v>20</v>
      </c>
      <c r="D159" s="252"/>
      <c r="E159" s="252" t="s">
        <v>647</v>
      </c>
      <c r="F159" s="252">
        <v>2</v>
      </c>
      <c r="G159" s="252">
        <v>1082</v>
      </c>
      <c r="H159" s="253">
        <v>5008</v>
      </c>
      <c r="I159" s="253">
        <v>4980</v>
      </c>
      <c r="J159" s="263">
        <f t="shared" si="6"/>
        <v>2164</v>
      </c>
      <c r="K159" s="253">
        <v>39774</v>
      </c>
      <c r="L159" s="270">
        <v>0</v>
      </c>
      <c r="M159" s="253">
        <f t="shared" si="7"/>
        <v>41938</v>
      </c>
      <c r="N159" s="252" t="s">
        <v>40</v>
      </c>
    </row>
    <row r="160" spans="1:14" ht="15.75" x14ac:dyDescent="0.25">
      <c r="A160" s="252">
        <v>159</v>
      </c>
      <c r="B160" s="252" t="s">
        <v>12</v>
      </c>
      <c r="C160" s="252">
        <v>9</v>
      </c>
      <c r="D160" s="252"/>
      <c r="E160" s="252" t="s">
        <v>647</v>
      </c>
      <c r="F160" s="252">
        <v>1</v>
      </c>
      <c r="G160" s="252">
        <v>571</v>
      </c>
      <c r="H160" s="253">
        <v>5009</v>
      </c>
      <c r="I160" s="253">
        <v>4983</v>
      </c>
      <c r="J160" s="263">
        <f t="shared" si="6"/>
        <v>571</v>
      </c>
      <c r="K160" s="253">
        <v>9300</v>
      </c>
      <c r="L160" s="270">
        <v>0</v>
      </c>
      <c r="M160" s="253">
        <f t="shared" si="7"/>
        <v>9871</v>
      </c>
      <c r="N160" s="252" t="s">
        <v>40</v>
      </c>
    </row>
    <row r="161" spans="1:14" ht="15.75" x14ac:dyDescent="0.25">
      <c r="A161" s="252">
        <v>160</v>
      </c>
      <c r="B161" s="254" t="s">
        <v>35</v>
      </c>
      <c r="C161" s="252">
        <v>9</v>
      </c>
      <c r="D161" s="252"/>
      <c r="E161" s="252" t="s">
        <v>648</v>
      </c>
      <c r="F161" s="252">
        <v>1.5</v>
      </c>
      <c r="G161" s="252">
        <v>586</v>
      </c>
      <c r="H161" s="253">
        <v>5010</v>
      </c>
      <c r="I161" s="253">
        <v>4993</v>
      </c>
      <c r="J161" s="263">
        <f t="shared" si="6"/>
        <v>879</v>
      </c>
      <c r="K161" s="253">
        <v>9000</v>
      </c>
      <c r="L161" s="270">
        <v>0</v>
      </c>
      <c r="M161" s="253">
        <f t="shared" si="7"/>
        <v>9879</v>
      </c>
      <c r="N161" s="252" t="s">
        <v>40</v>
      </c>
    </row>
    <row r="162" spans="1:14" ht="15.75" x14ac:dyDescent="0.25">
      <c r="A162" s="252">
        <v>161</v>
      </c>
      <c r="B162" s="252" t="s">
        <v>7</v>
      </c>
      <c r="C162" s="254">
        <v>20</v>
      </c>
      <c r="D162" s="248"/>
      <c r="E162" s="263" t="s">
        <v>648</v>
      </c>
      <c r="F162" s="252">
        <v>1.5</v>
      </c>
      <c r="G162" s="252">
        <v>2030</v>
      </c>
      <c r="H162" s="253">
        <v>5011</v>
      </c>
      <c r="I162" s="248">
        <v>4994</v>
      </c>
      <c r="J162" s="263">
        <f t="shared" si="6"/>
        <v>3045</v>
      </c>
      <c r="K162" s="248">
        <v>94000</v>
      </c>
      <c r="L162" s="270">
        <v>0</v>
      </c>
      <c r="M162" s="253">
        <f t="shared" si="7"/>
        <v>97045</v>
      </c>
      <c r="N162" s="252" t="s">
        <v>602</v>
      </c>
    </row>
    <row r="163" spans="1:14" ht="15.75" x14ac:dyDescent="0.25">
      <c r="A163" s="252">
        <v>162</v>
      </c>
      <c r="B163" s="252" t="s">
        <v>22</v>
      </c>
      <c r="C163" s="254">
        <v>20</v>
      </c>
      <c r="D163" s="248"/>
      <c r="E163" s="263" t="s">
        <v>648</v>
      </c>
      <c r="F163" s="252">
        <v>1.7</v>
      </c>
      <c r="G163" s="252">
        <v>1600</v>
      </c>
      <c r="H163" s="253">
        <v>5012</v>
      </c>
      <c r="I163" s="248">
        <v>4995</v>
      </c>
      <c r="J163" s="263">
        <f t="shared" si="6"/>
        <v>2720</v>
      </c>
      <c r="K163" s="248">
        <v>55667</v>
      </c>
      <c r="L163" s="270">
        <v>0</v>
      </c>
      <c r="M163" s="253">
        <f t="shared" si="7"/>
        <v>58387</v>
      </c>
      <c r="N163" s="252" t="s">
        <v>40</v>
      </c>
    </row>
    <row r="164" spans="1:14" ht="15.75" x14ac:dyDescent="0.25">
      <c r="A164" s="252">
        <v>163</v>
      </c>
      <c r="B164" s="252" t="s">
        <v>26</v>
      </c>
      <c r="C164" s="252">
        <v>20</v>
      </c>
      <c r="D164" s="252"/>
      <c r="E164" s="263" t="s">
        <v>648</v>
      </c>
      <c r="F164" s="252">
        <v>3</v>
      </c>
      <c r="G164" s="252">
        <v>1532</v>
      </c>
      <c r="H164" s="253">
        <v>5013</v>
      </c>
      <c r="I164" s="253">
        <v>4996</v>
      </c>
      <c r="J164" s="263">
        <f t="shared" si="6"/>
        <v>4596</v>
      </c>
      <c r="K164" s="253">
        <v>53197</v>
      </c>
      <c r="L164" s="270">
        <v>0</v>
      </c>
      <c r="M164" s="253">
        <f t="shared" si="7"/>
        <v>57793</v>
      </c>
      <c r="N164" s="252" t="s">
        <v>40</v>
      </c>
    </row>
    <row r="165" spans="1:14" ht="15.75" x14ac:dyDescent="0.25">
      <c r="A165" s="252">
        <v>164</v>
      </c>
      <c r="B165" s="252" t="s">
        <v>21</v>
      </c>
      <c r="C165" s="252">
        <v>20</v>
      </c>
      <c r="D165" s="252"/>
      <c r="E165" s="252" t="s">
        <v>648</v>
      </c>
      <c r="F165" s="254">
        <v>2.5</v>
      </c>
      <c r="G165" s="254">
        <v>1644</v>
      </c>
      <c r="H165" s="253">
        <v>5014</v>
      </c>
      <c r="I165" s="259">
        <v>4997</v>
      </c>
      <c r="J165" s="263">
        <f t="shared" si="6"/>
        <v>4110</v>
      </c>
      <c r="K165" s="253">
        <v>61595</v>
      </c>
      <c r="L165" s="270">
        <v>3000</v>
      </c>
      <c r="M165" s="253">
        <f t="shared" si="7"/>
        <v>68705</v>
      </c>
      <c r="N165" s="252" t="s">
        <v>40</v>
      </c>
    </row>
    <row r="166" spans="1:14" ht="15.75" x14ac:dyDescent="0.25">
      <c r="A166" s="252">
        <v>165</v>
      </c>
      <c r="B166" s="252" t="s">
        <v>15</v>
      </c>
      <c r="C166" s="248">
        <v>21</v>
      </c>
      <c r="D166" s="248"/>
      <c r="E166" s="248" t="s">
        <v>650</v>
      </c>
      <c r="F166" s="248">
        <v>1</v>
      </c>
      <c r="G166" s="248">
        <v>1550</v>
      </c>
      <c r="H166" s="248">
        <v>5052</v>
      </c>
      <c r="I166" s="248">
        <v>5018</v>
      </c>
      <c r="J166" s="248">
        <f t="shared" ref="J166:J251" si="8">F166*G166</f>
        <v>1550</v>
      </c>
      <c r="K166" s="248">
        <v>56882</v>
      </c>
      <c r="L166" s="248">
        <v>0</v>
      </c>
      <c r="M166" s="248">
        <f>J166+K166+L166</f>
        <v>58432</v>
      </c>
      <c r="N166" s="248" t="s">
        <v>40</v>
      </c>
    </row>
    <row r="167" spans="1:14" ht="15.75" x14ac:dyDescent="0.25">
      <c r="A167" s="252">
        <v>166</v>
      </c>
      <c r="B167" s="252" t="s">
        <v>15</v>
      </c>
      <c r="C167" s="248">
        <v>20</v>
      </c>
      <c r="D167" s="248"/>
      <c r="E167" s="248" t="s">
        <v>650</v>
      </c>
      <c r="F167" s="248">
        <v>1</v>
      </c>
      <c r="G167" s="248">
        <v>1645</v>
      </c>
      <c r="H167" s="248">
        <v>5053</v>
      </c>
      <c r="I167" s="248">
        <v>5019</v>
      </c>
      <c r="J167" s="248">
        <f t="shared" si="8"/>
        <v>1645</v>
      </c>
      <c r="K167" s="248">
        <v>54173</v>
      </c>
      <c r="L167" s="248">
        <v>0</v>
      </c>
      <c r="M167" s="248">
        <f t="shared" ref="M167:M256" si="9">J167+K167+L167</f>
        <v>55818</v>
      </c>
      <c r="N167" s="248" t="s">
        <v>40</v>
      </c>
    </row>
    <row r="168" spans="1:14" ht="15.75" x14ac:dyDescent="0.25">
      <c r="A168" s="252">
        <v>167</v>
      </c>
      <c r="B168" s="252" t="s">
        <v>31</v>
      </c>
      <c r="C168" s="248">
        <v>20</v>
      </c>
      <c r="D168" s="248"/>
      <c r="E168" s="248" t="s">
        <v>651</v>
      </c>
      <c r="F168" s="248">
        <v>1</v>
      </c>
      <c r="G168" s="248">
        <v>1410</v>
      </c>
      <c r="H168" s="248">
        <v>5054</v>
      </c>
      <c r="I168" s="248">
        <v>5020</v>
      </c>
      <c r="J168" s="248">
        <f t="shared" si="8"/>
        <v>1410</v>
      </c>
      <c r="K168" s="248">
        <v>43732</v>
      </c>
      <c r="L168" s="248">
        <v>0</v>
      </c>
      <c r="M168" s="248">
        <f t="shared" si="9"/>
        <v>45142</v>
      </c>
      <c r="N168" s="248" t="s">
        <v>40</v>
      </c>
    </row>
    <row r="169" spans="1:14" ht="15.75" x14ac:dyDescent="0.25">
      <c r="A169" s="252">
        <v>168</v>
      </c>
      <c r="B169" s="252" t="s">
        <v>16</v>
      </c>
      <c r="C169" s="248">
        <v>15</v>
      </c>
      <c r="D169" s="248"/>
      <c r="E169" s="248" t="s">
        <v>651</v>
      </c>
      <c r="F169" s="248">
        <v>4</v>
      </c>
      <c r="G169" s="248">
        <v>1365</v>
      </c>
      <c r="H169" s="248">
        <v>5055</v>
      </c>
      <c r="I169" s="248">
        <v>5021</v>
      </c>
      <c r="J169" s="248">
        <f t="shared" si="8"/>
        <v>5460</v>
      </c>
      <c r="K169" s="248">
        <v>66000</v>
      </c>
      <c r="L169" s="248">
        <v>0</v>
      </c>
      <c r="M169" s="248">
        <f t="shared" si="9"/>
        <v>71460</v>
      </c>
      <c r="N169" s="248" t="s">
        <v>40</v>
      </c>
    </row>
    <row r="170" spans="1:14" ht="15.75" x14ac:dyDescent="0.25">
      <c r="A170" s="252">
        <v>169</v>
      </c>
      <c r="B170" s="252" t="s">
        <v>7</v>
      </c>
      <c r="C170" s="248">
        <v>20</v>
      </c>
      <c r="D170" s="248"/>
      <c r="E170" s="248" t="s">
        <v>652</v>
      </c>
      <c r="F170" s="248">
        <v>1.5</v>
      </c>
      <c r="G170" s="248">
        <v>1492</v>
      </c>
      <c r="H170" s="248">
        <v>5056</v>
      </c>
      <c r="I170" s="248">
        <v>5022</v>
      </c>
      <c r="J170" s="248">
        <f t="shared" si="8"/>
        <v>2238</v>
      </c>
      <c r="K170" s="248">
        <v>94000</v>
      </c>
      <c r="L170" s="248">
        <v>0</v>
      </c>
      <c r="M170" s="248">
        <f t="shared" si="9"/>
        <v>96238</v>
      </c>
      <c r="N170" s="248" t="s">
        <v>602</v>
      </c>
    </row>
    <row r="171" spans="1:14" ht="15.75" x14ac:dyDescent="0.25">
      <c r="A171" s="252">
        <v>170</v>
      </c>
      <c r="B171" s="248" t="s">
        <v>39</v>
      </c>
      <c r="C171" s="248">
        <v>15</v>
      </c>
      <c r="D171" s="248"/>
      <c r="E171" s="248" t="s">
        <v>652</v>
      </c>
      <c r="F171" s="248">
        <v>1</v>
      </c>
      <c r="G171" s="248">
        <v>1215</v>
      </c>
      <c r="H171" s="248">
        <v>5057</v>
      </c>
      <c r="I171" s="248">
        <v>5023</v>
      </c>
      <c r="J171" s="248">
        <f t="shared" si="8"/>
        <v>1215</v>
      </c>
      <c r="K171" s="248">
        <v>59685</v>
      </c>
      <c r="L171" s="248">
        <v>0</v>
      </c>
      <c r="M171" s="248">
        <f t="shared" si="9"/>
        <v>60900</v>
      </c>
      <c r="N171" s="248" t="s">
        <v>40</v>
      </c>
    </row>
    <row r="172" spans="1:14" ht="15.75" x14ac:dyDescent="0.25">
      <c r="A172" s="252">
        <v>171</v>
      </c>
      <c r="B172" s="252" t="s">
        <v>15</v>
      </c>
      <c r="C172" s="248">
        <v>20</v>
      </c>
      <c r="D172" s="248"/>
      <c r="E172" s="248" t="s">
        <v>653</v>
      </c>
      <c r="F172" s="248">
        <v>1</v>
      </c>
      <c r="G172" s="248">
        <v>1612</v>
      </c>
      <c r="H172" s="248">
        <v>5058</v>
      </c>
      <c r="I172" s="248">
        <v>5030</v>
      </c>
      <c r="J172" s="248">
        <f t="shared" si="8"/>
        <v>1612</v>
      </c>
      <c r="K172" s="248">
        <v>54173</v>
      </c>
      <c r="L172" s="248">
        <v>0</v>
      </c>
      <c r="M172" s="248">
        <f t="shared" si="9"/>
        <v>55785</v>
      </c>
      <c r="N172" s="248" t="s">
        <v>40</v>
      </c>
    </row>
    <row r="173" spans="1:14" ht="15.75" x14ac:dyDescent="0.25">
      <c r="A173" s="252">
        <v>172</v>
      </c>
      <c r="B173" s="252" t="s">
        <v>15</v>
      </c>
      <c r="C173" s="248">
        <v>20</v>
      </c>
      <c r="D173" s="248"/>
      <c r="E173" s="248" t="s">
        <v>654</v>
      </c>
      <c r="F173" s="248">
        <v>1</v>
      </c>
      <c r="G173" s="248">
        <v>1859</v>
      </c>
      <c r="H173" s="248">
        <v>5059</v>
      </c>
      <c r="I173" s="248">
        <v>5051</v>
      </c>
      <c r="J173" s="248">
        <f t="shared" si="8"/>
        <v>1859</v>
      </c>
      <c r="K173" s="248">
        <v>54173</v>
      </c>
      <c r="L173" s="248">
        <v>0</v>
      </c>
      <c r="M173" s="248">
        <f t="shared" si="9"/>
        <v>56032</v>
      </c>
      <c r="N173" s="248" t="s">
        <v>40</v>
      </c>
    </row>
    <row r="174" spans="1:14" ht="15.75" x14ac:dyDescent="0.25">
      <c r="A174" s="252">
        <v>173</v>
      </c>
      <c r="B174" s="252" t="s">
        <v>31</v>
      </c>
      <c r="C174" s="248">
        <v>20</v>
      </c>
      <c r="D174" s="248"/>
      <c r="E174" s="248" t="s">
        <v>654</v>
      </c>
      <c r="F174" s="248">
        <v>1</v>
      </c>
      <c r="G174" s="248">
        <v>1620</v>
      </c>
      <c r="H174" s="248">
        <v>5060</v>
      </c>
      <c r="I174" s="248">
        <v>5052</v>
      </c>
      <c r="J174" s="248">
        <f t="shared" si="8"/>
        <v>1620</v>
      </c>
      <c r="K174" s="248">
        <v>43732</v>
      </c>
      <c r="L174" s="248">
        <v>0</v>
      </c>
      <c r="M174" s="248">
        <f t="shared" si="9"/>
        <v>45352</v>
      </c>
      <c r="N174" s="248" t="s">
        <v>40</v>
      </c>
    </row>
    <row r="175" spans="1:14" ht="15.75" x14ac:dyDescent="0.25">
      <c r="A175" s="252">
        <v>174</v>
      </c>
      <c r="B175" s="252" t="s">
        <v>17</v>
      </c>
      <c r="C175" s="248">
        <v>20</v>
      </c>
      <c r="D175" s="248"/>
      <c r="E175" s="248" t="s">
        <v>654</v>
      </c>
      <c r="F175" s="248">
        <v>1</v>
      </c>
      <c r="G175" s="248">
        <v>1345</v>
      </c>
      <c r="H175" s="248">
        <v>5061</v>
      </c>
      <c r="I175" s="248">
        <v>5053</v>
      </c>
      <c r="J175" s="248">
        <f t="shared" si="8"/>
        <v>1345</v>
      </c>
      <c r="K175" s="248">
        <v>33238</v>
      </c>
      <c r="L175" s="248">
        <v>0</v>
      </c>
      <c r="M175" s="248">
        <f t="shared" si="9"/>
        <v>34583</v>
      </c>
      <c r="N175" s="248" t="s">
        <v>40</v>
      </c>
    </row>
    <row r="176" spans="1:14" ht="15.75" x14ac:dyDescent="0.25">
      <c r="A176" s="252">
        <v>175</v>
      </c>
      <c r="B176" s="254" t="s">
        <v>35</v>
      </c>
      <c r="C176" s="248">
        <v>15</v>
      </c>
      <c r="D176" s="248"/>
      <c r="E176" s="248" t="s">
        <v>654</v>
      </c>
      <c r="F176" s="248">
        <v>1.5</v>
      </c>
      <c r="G176" s="248">
        <v>994</v>
      </c>
      <c r="H176" s="248">
        <v>5062</v>
      </c>
      <c r="I176" s="248">
        <v>5054</v>
      </c>
      <c r="J176" s="248">
        <f t="shared" si="8"/>
        <v>1491</v>
      </c>
      <c r="K176" s="248">
        <v>10951</v>
      </c>
      <c r="L176" s="248">
        <v>0</v>
      </c>
      <c r="M176" s="248">
        <f t="shared" si="9"/>
        <v>12442</v>
      </c>
      <c r="N176" s="248" t="s">
        <v>40</v>
      </c>
    </row>
    <row r="177" spans="1:14" ht="15.75" x14ac:dyDescent="0.25">
      <c r="A177" s="252">
        <v>176</v>
      </c>
      <c r="B177" s="252" t="s">
        <v>18</v>
      </c>
      <c r="C177" s="248">
        <v>20</v>
      </c>
      <c r="D177" s="248"/>
      <c r="E177" s="248" t="s">
        <v>655</v>
      </c>
      <c r="F177" s="248">
        <v>7</v>
      </c>
      <c r="G177" s="248">
        <v>1317</v>
      </c>
      <c r="H177" s="248">
        <v>5063</v>
      </c>
      <c r="I177" s="248">
        <v>5055</v>
      </c>
      <c r="J177" s="248">
        <f t="shared" si="8"/>
        <v>9219</v>
      </c>
      <c r="K177" s="248">
        <v>110000</v>
      </c>
      <c r="L177" s="248">
        <v>0</v>
      </c>
      <c r="M177" s="248">
        <f t="shared" si="9"/>
        <v>119219</v>
      </c>
      <c r="N177" s="248" t="s">
        <v>656</v>
      </c>
    </row>
    <row r="178" spans="1:14" ht="15.75" x14ac:dyDescent="0.25">
      <c r="A178" s="252">
        <v>177</v>
      </c>
      <c r="B178" s="248" t="s">
        <v>402</v>
      </c>
      <c r="C178" s="248">
        <v>9</v>
      </c>
      <c r="D178" s="248"/>
      <c r="E178" s="248" t="s">
        <v>655</v>
      </c>
      <c r="F178" s="248">
        <v>1.5</v>
      </c>
      <c r="G178" s="248"/>
      <c r="H178" s="248">
        <v>5064</v>
      </c>
      <c r="I178" s="248">
        <v>5056</v>
      </c>
      <c r="J178" s="248">
        <f t="shared" si="8"/>
        <v>0</v>
      </c>
      <c r="K178" s="248">
        <v>9500</v>
      </c>
      <c r="L178" s="248">
        <v>0</v>
      </c>
      <c r="M178" s="248">
        <f t="shared" si="9"/>
        <v>9500</v>
      </c>
      <c r="N178" s="248" t="s">
        <v>40</v>
      </c>
    </row>
    <row r="179" spans="1:14" ht="15.75" x14ac:dyDescent="0.25">
      <c r="A179" s="252">
        <v>178</v>
      </c>
      <c r="B179" s="252" t="s">
        <v>7</v>
      </c>
      <c r="C179" s="248">
        <v>20</v>
      </c>
      <c r="D179" s="248"/>
      <c r="E179" s="248" t="s">
        <v>628</v>
      </c>
      <c r="F179" s="248">
        <v>1.5</v>
      </c>
      <c r="G179" s="248">
        <v>1845</v>
      </c>
      <c r="H179" s="248">
        <v>5065</v>
      </c>
      <c r="I179" s="248">
        <v>5057</v>
      </c>
      <c r="J179" s="248">
        <f t="shared" si="8"/>
        <v>2767.5</v>
      </c>
      <c r="K179" s="248">
        <v>94000</v>
      </c>
      <c r="L179" s="248">
        <v>0</v>
      </c>
      <c r="M179" s="248">
        <f t="shared" si="9"/>
        <v>96767.5</v>
      </c>
      <c r="N179" s="248" t="s">
        <v>602</v>
      </c>
    </row>
    <row r="180" spans="1:14" ht="15.75" x14ac:dyDescent="0.25">
      <c r="A180" s="252">
        <v>179</v>
      </c>
      <c r="B180" s="252" t="s">
        <v>14</v>
      </c>
      <c r="C180" s="248">
        <v>15</v>
      </c>
      <c r="D180" s="248"/>
      <c r="E180" s="248" t="s">
        <v>628</v>
      </c>
      <c r="F180" s="248">
        <v>0</v>
      </c>
      <c r="G180" s="248">
        <v>1284</v>
      </c>
      <c r="H180" s="248">
        <v>5066</v>
      </c>
      <c r="I180" s="248">
        <v>5058</v>
      </c>
      <c r="J180" s="248">
        <f t="shared" si="8"/>
        <v>0</v>
      </c>
      <c r="K180" s="248">
        <v>35130</v>
      </c>
      <c r="L180" s="248">
        <v>0</v>
      </c>
      <c r="M180" s="248">
        <f t="shared" si="9"/>
        <v>35130</v>
      </c>
      <c r="N180" s="248" t="s">
        <v>602</v>
      </c>
    </row>
    <row r="181" spans="1:14" ht="15.75" x14ac:dyDescent="0.25">
      <c r="A181" s="252">
        <v>180</v>
      </c>
      <c r="B181" s="252" t="s">
        <v>75</v>
      </c>
      <c r="C181" s="248">
        <v>20</v>
      </c>
      <c r="D181" s="248"/>
      <c r="E181" s="248" t="s">
        <v>628</v>
      </c>
      <c r="F181" s="248">
        <v>4</v>
      </c>
      <c r="G181" s="248">
        <v>1036</v>
      </c>
      <c r="H181" s="248">
        <v>5067</v>
      </c>
      <c r="I181" s="248">
        <v>5059</v>
      </c>
      <c r="J181" s="248">
        <f t="shared" si="8"/>
        <v>4144</v>
      </c>
      <c r="K181" s="248">
        <v>84930</v>
      </c>
      <c r="L181" s="248">
        <v>0</v>
      </c>
      <c r="M181" s="248">
        <f t="shared" si="9"/>
        <v>89074</v>
      </c>
      <c r="N181" s="248" t="s">
        <v>40</v>
      </c>
    </row>
    <row r="182" spans="1:14" ht="15.75" x14ac:dyDescent="0.25">
      <c r="A182" s="252">
        <v>181</v>
      </c>
      <c r="B182" s="252" t="s">
        <v>19</v>
      </c>
      <c r="C182" s="248">
        <v>20</v>
      </c>
      <c r="D182" s="248"/>
      <c r="E182" s="248" t="s">
        <v>628</v>
      </c>
      <c r="F182" s="248">
        <v>1</v>
      </c>
      <c r="G182" s="248">
        <v>1412</v>
      </c>
      <c r="H182" s="248">
        <v>5068</v>
      </c>
      <c r="I182" s="248">
        <v>5060</v>
      </c>
      <c r="J182" s="248">
        <f t="shared" si="8"/>
        <v>1412</v>
      </c>
      <c r="K182" s="248">
        <v>31228</v>
      </c>
      <c r="L182" s="248">
        <v>0</v>
      </c>
      <c r="M182" s="248">
        <f t="shared" si="9"/>
        <v>32640</v>
      </c>
      <c r="N182" s="248" t="s">
        <v>40</v>
      </c>
    </row>
    <row r="183" spans="1:14" ht="15.75" x14ac:dyDescent="0.25">
      <c r="A183" s="252">
        <v>182</v>
      </c>
      <c r="B183" s="252" t="s">
        <v>17</v>
      </c>
      <c r="C183" s="248">
        <v>20</v>
      </c>
      <c r="D183" s="248"/>
      <c r="E183" s="248" t="s">
        <v>657</v>
      </c>
      <c r="F183" s="248">
        <v>1</v>
      </c>
      <c r="G183" s="248">
        <v>1601</v>
      </c>
      <c r="H183" s="248">
        <v>5079</v>
      </c>
      <c r="I183" s="248">
        <v>5062</v>
      </c>
      <c r="J183" s="248">
        <f t="shared" si="8"/>
        <v>1601</v>
      </c>
      <c r="K183" s="248">
        <v>33238</v>
      </c>
      <c r="L183" s="248">
        <v>0</v>
      </c>
      <c r="M183" s="248">
        <f t="shared" si="9"/>
        <v>34839</v>
      </c>
      <c r="N183" s="248" t="s">
        <v>40</v>
      </c>
    </row>
    <row r="184" spans="1:14" ht="15.75" x14ac:dyDescent="0.25">
      <c r="A184" s="252">
        <v>183</v>
      </c>
      <c r="B184" s="252" t="s">
        <v>31</v>
      </c>
      <c r="C184" s="248">
        <v>20</v>
      </c>
      <c r="D184" s="248"/>
      <c r="E184" s="248" t="s">
        <v>657</v>
      </c>
      <c r="F184" s="248">
        <v>1</v>
      </c>
      <c r="G184" s="248">
        <v>1761</v>
      </c>
      <c r="H184" s="248">
        <v>5080</v>
      </c>
      <c r="I184" s="248">
        <v>5063</v>
      </c>
      <c r="J184" s="248">
        <f t="shared" si="8"/>
        <v>1761</v>
      </c>
      <c r="K184" s="248">
        <v>43732</v>
      </c>
      <c r="L184" s="248">
        <v>0</v>
      </c>
      <c r="M184" s="248">
        <f t="shared" si="9"/>
        <v>45493</v>
      </c>
      <c r="N184" s="248" t="s">
        <v>40</v>
      </c>
    </row>
    <row r="185" spans="1:14" ht="15.75" x14ac:dyDescent="0.25">
      <c r="A185" s="252">
        <v>184</v>
      </c>
      <c r="B185" s="252" t="s">
        <v>18</v>
      </c>
      <c r="C185" s="248">
        <v>20</v>
      </c>
      <c r="D185" s="248"/>
      <c r="E185" s="248" t="s">
        <v>658</v>
      </c>
      <c r="F185" s="248">
        <v>7</v>
      </c>
      <c r="G185" s="248">
        <v>1420</v>
      </c>
      <c r="H185" s="248">
        <v>5081</v>
      </c>
      <c r="I185" s="248">
        <v>5069</v>
      </c>
      <c r="J185" s="248">
        <f t="shared" si="8"/>
        <v>9940</v>
      </c>
      <c r="K185" s="248">
        <v>110000</v>
      </c>
      <c r="L185" s="248">
        <v>0</v>
      </c>
      <c r="M185" s="248">
        <f t="shared" si="9"/>
        <v>119940</v>
      </c>
      <c r="N185" s="248" t="s">
        <v>602</v>
      </c>
    </row>
    <row r="186" spans="1:14" ht="15.75" x14ac:dyDescent="0.25">
      <c r="A186" s="252">
        <v>185</v>
      </c>
      <c r="B186" s="252" t="s">
        <v>15</v>
      </c>
      <c r="C186" s="248">
        <v>20</v>
      </c>
      <c r="D186" s="248"/>
      <c r="E186" s="248" t="s">
        <v>658</v>
      </c>
      <c r="F186" s="248">
        <v>1</v>
      </c>
      <c r="G186" s="248">
        <v>1990</v>
      </c>
      <c r="H186" s="248">
        <v>5082</v>
      </c>
      <c r="I186" s="248">
        <v>5070</v>
      </c>
      <c r="J186" s="248">
        <f t="shared" si="8"/>
        <v>1990</v>
      </c>
      <c r="K186" s="248">
        <v>54173</v>
      </c>
      <c r="L186" s="248">
        <v>0</v>
      </c>
      <c r="M186" s="248">
        <f t="shared" si="9"/>
        <v>56163</v>
      </c>
      <c r="N186" s="248" t="s">
        <v>40</v>
      </c>
    </row>
    <row r="187" spans="1:14" ht="15.75" x14ac:dyDescent="0.25">
      <c r="A187" s="252">
        <v>186</v>
      </c>
      <c r="B187" s="252" t="s">
        <v>62</v>
      </c>
      <c r="C187" s="248">
        <v>20</v>
      </c>
      <c r="D187" s="248"/>
      <c r="E187" s="248" t="s">
        <v>658</v>
      </c>
      <c r="F187" s="248">
        <v>2</v>
      </c>
      <c r="G187" s="248">
        <v>1278</v>
      </c>
      <c r="H187" s="248">
        <v>5083</v>
      </c>
      <c r="I187" s="248">
        <v>5071</v>
      </c>
      <c r="J187" s="248">
        <f t="shared" si="8"/>
        <v>2556</v>
      </c>
      <c r="K187" s="248">
        <v>26326</v>
      </c>
      <c r="L187" s="248">
        <v>0</v>
      </c>
      <c r="M187" s="248">
        <f t="shared" si="9"/>
        <v>28882</v>
      </c>
      <c r="N187" s="248" t="s">
        <v>40</v>
      </c>
    </row>
    <row r="188" spans="1:14" ht="15.75" x14ac:dyDescent="0.25">
      <c r="A188" s="252">
        <v>187</v>
      </c>
      <c r="B188" s="254" t="s">
        <v>35</v>
      </c>
      <c r="C188" s="248">
        <v>15</v>
      </c>
      <c r="D188" s="248"/>
      <c r="E188" s="248" t="s">
        <v>658</v>
      </c>
      <c r="F188" s="248">
        <v>1.5</v>
      </c>
      <c r="G188" s="248">
        <v>984</v>
      </c>
      <c r="H188" s="248">
        <v>5084</v>
      </c>
      <c r="I188" s="248">
        <v>5072</v>
      </c>
      <c r="J188" s="248">
        <f t="shared" si="8"/>
        <v>1476</v>
      </c>
      <c r="K188" s="248">
        <v>10951</v>
      </c>
      <c r="L188" s="248">
        <v>0</v>
      </c>
      <c r="M188" s="248">
        <f t="shared" si="9"/>
        <v>12427</v>
      </c>
      <c r="N188" s="248" t="s">
        <v>40</v>
      </c>
    </row>
    <row r="189" spans="1:14" ht="15.75" x14ac:dyDescent="0.25">
      <c r="A189" s="252">
        <v>188</v>
      </c>
      <c r="B189" s="252" t="s">
        <v>7</v>
      </c>
      <c r="C189" s="248">
        <v>20</v>
      </c>
      <c r="D189" s="248"/>
      <c r="E189" s="248" t="s">
        <v>658</v>
      </c>
      <c r="F189" s="248">
        <v>1.5</v>
      </c>
      <c r="G189" s="248">
        <v>1475</v>
      </c>
      <c r="H189" s="248">
        <v>5084</v>
      </c>
      <c r="I189" s="248">
        <v>5073</v>
      </c>
      <c r="J189" s="248">
        <f t="shared" si="8"/>
        <v>2212.5</v>
      </c>
      <c r="K189" s="248">
        <v>94000</v>
      </c>
      <c r="L189" s="248">
        <v>0</v>
      </c>
      <c r="M189" s="248">
        <f t="shared" si="9"/>
        <v>96212.5</v>
      </c>
      <c r="N189" s="248" t="s">
        <v>40</v>
      </c>
    </row>
    <row r="190" spans="1:14" ht="15.75" x14ac:dyDescent="0.25">
      <c r="A190" s="252">
        <v>189</v>
      </c>
      <c r="B190" s="252" t="s">
        <v>16</v>
      </c>
      <c r="C190" s="248">
        <v>20</v>
      </c>
      <c r="D190" s="248"/>
      <c r="E190" s="248" t="s">
        <v>659</v>
      </c>
      <c r="F190" s="248">
        <v>4</v>
      </c>
      <c r="G190" s="248">
        <v>1457</v>
      </c>
      <c r="H190" s="248">
        <v>5015</v>
      </c>
      <c r="I190" s="248">
        <v>5086</v>
      </c>
      <c r="J190" s="248">
        <f t="shared" si="8"/>
        <v>5828</v>
      </c>
      <c r="K190" s="248">
        <v>72073</v>
      </c>
      <c r="L190" s="248">
        <v>0</v>
      </c>
      <c r="M190" s="248">
        <f t="shared" si="9"/>
        <v>77901</v>
      </c>
      <c r="N190" s="248" t="s">
        <v>40</v>
      </c>
    </row>
    <row r="191" spans="1:14" ht="15.75" x14ac:dyDescent="0.25">
      <c r="A191" s="252">
        <v>190</v>
      </c>
      <c r="B191" s="252" t="s">
        <v>14</v>
      </c>
      <c r="C191" s="248">
        <v>20</v>
      </c>
      <c r="D191" s="248"/>
      <c r="E191" s="248" t="s">
        <v>659</v>
      </c>
      <c r="F191" s="248">
        <v>0</v>
      </c>
      <c r="G191" s="248">
        <v>1330</v>
      </c>
      <c r="H191" s="248">
        <v>5016</v>
      </c>
      <c r="I191" s="248">
        <v>5091</v>
      </c>
      <c r="J191" s="248">
        <f t="shared" si="8"/>
        <v>0</v>
      </c>
      <c r="K191" s="248">
        <v>46840</v>
      </c>
      <c r="L191" s="248">
        <v>0</v>
      </c>
      <c r="M191" s="248">
        <f t="shared" si="9"/>
        <v>46840</v>
      </c>
      <c r="N191" s="248" t="s">
        <v>602</v>
      </c>
    </row>
    <row r="192" spans="1:14" ht="15.75" x14ac:dyDescent="0.25">
      <c r="A192" s="252">
        <v>191</v>
      </c>
      <c r="B192" s="252" t="s">
        <v>21</v>
      </c>
      <c r="C192" s="248">
        <v>20</v>
      </c>
      <c r="D192" s="248"/>
      <c r="E192" s="248" t="s">
        <v>659</v>
      </c>
      <c r="F192" s="248">
        <v>2.5</v>
      </c>
      <c r="G192" s="248">
        <v>1794</v>
      </c>
      <c r="H192" s="248">
        <v>5017</v>
      </c>
      <c r="I192" s="248">
        <v>5087</v>
      </c>
      <c r="J192" s="248">
        <f t="shared" si="8"/>
        <v>4485</v>
      </c>
      <c r="K192" s="248">
        <v>61595</v>
      </c>
      <c r="L192" s="248">
        <v>3000</v>
      </c>
      <c r="M192" s="248">
        <f t="shared" si="9"/>
        <v>69080</v>
      </c>
      <c r="N192" s="248" t="s">
        <v>40</v>
      </c>
    </row>
    <row r="193" spans="1:14" ht="15.75" x14ac:dyDescent="0.25">
      <c r="A193" s="252">
        <v>192</v>
      </c>
      <c r="B193" s="252" t="s">
        <v>13</v>
      </c>
      <c r="C193" s="248">
        <v>24</v>
      </c>
      <c r="D193" s="248"/>
      <c r="E193" s="248" t="s">
        <v>660</v>
      </c>
      <c r="F193" s="248">
        <v>2</v>
      </c>
      <c r="G193" s="248">
        <v>1821</v>
      </c>
      <c r="H193" s="248">
        <v>5101</v>
      </c>
      <c r="I193" s="248">
        <v>5094</v>
      </c>
      <c r="J193" s="248">
        <f t="shared" si="8"/>
        <v>3642</v>
      </c>
      <c r="K193" s="248">
        <v>47728</v>
      </c>
      <c r="L193" s="248">
        <v>0</v>
      </c>
      <c r="M193" s="248">
        <f t="shared" si="9"/>
        <v>51370</v>
      </c>
      <c r="N193" s="248" t="s">
        <v>40</v>
      </c>
    </row>
    <row r="194" spans="1:14" ht="15.75" x14ac:dyDescent="0.25">
      <c r="A194" s="252">
        <v>193</v>
      </c>
      <c r="B194" s="254" t="s">
        <v>32</v>
      </c>
      <c r="C194" s="248">
        <v>20</v>
      </c>
      <c r="D194" s="248"/>
      <c r="E194" s="248" t="s">
        <v>660</v>
      </c>
      <c r="F194" s="248">
        <v>1.75</v>
      </c>
      <c r="G194" s="248">
        <v>1642</v>
      </c>
      <c r="H194" s="248">
        <v>5102</v>
      </c>
      <c r="I194" s="248">
        <v>5095</v>
      </c>
      <c r="J194" s="248">
        <f t="shared" si="8"/>
        <v>2873.5</v>
      </c>
      <c r="K194" s="248">
        <v>31344</v>
      </c>
      <c r="L194" s="248">
        <v>0</v>
      </c>
      <c r="M194" s="248">
        <f t="shared" si="9"/>
        <v>34217.5</v>
      </c>
      <c r="N194" s="248" t="s">
        <v>40</v>
      </c>
    </row>
    <row r="195" spans="1:14" ht="15.75" x14ac:dyDescent="0.25">
      <c r="A195" s="252">
        <v>194</v>
      </c>
      <c r="B195" s="252" t="s">
        <v>26</v>
      </c>
      <c r="C195" s="248">
        <v>20</v>
      </c>
      <c r="D195" s="248"/>
      <c r="E195" s="248" t="s">
        <v>660</v>
      </c>
      <c r="F195" s="248">
        <v>3</v>
      </c>
      <c r="G195" s="248">
        <v>1467</v>
      </c>
      <c r="H195" s="248">
        <v>5103</v>
      </c>
      <c r="I195" s="248">
        <v>5096</v>
      </c>
      <c r="J195" s="248">
        <f t="shared" si="8"/>
        <v>4401</v>
      </c>
      <c r="K195" s="248">
        <v>53197</v>
      </c>
      <c r="L195" s="248">
        <v>0</v>
      </c>
      <c r="M195" s="248">
        <f t="shared" si="9"/>
        <v>57598</v>
      </c>
      <c r="N195" s="248" t="s">
        <v>40</v>
      </c>
    </row>
    <row r="196" spans="1:14" ht="15.75" x14ac:dyDescent="0.25">
      <c r="A196" s="252">
        <v>195</v>
      </c>
      <c r="B196" s="252" t="s">
        <v>7</v>
      </c>
      <c r="C196" s="248">
        <v>40</v>
      </c>
      <c r="D196" s="248"/>
      <c r="E196" s="248" t="s">
        <v>633</v>
      </c>
      <c r="F196" s="248">
        <v>1.5</v>
      </c>
      <c r="G196" s="248">
        <v>2763</v>
      </c>
      <c r="H196" s="248">
        <v>5105</v>
      </c>
      <c r="I196" s="248">
        <v>5196</v>
      </c>
      <c r="J196" s="248">
        <f t="shared" si="8"/>
        <v>4144.5</v>
      </c>
      <c r="K196" s="248">
        <f>92000*2</f>
        <v>184000</v>
      </c>
      <c r="L196" s="248">
        <v>0</v>
      </c>
      <c r="M196" s="248">
        <f t="shared" si="9"/>
        <v>188144.5</v>
      </c>
      <c r="N196" s="248" t="s">
        <v>602</v>
      </c>
    </row>
    <row r="197" spans="1:14" ht="15.75" x14ac:dyDescent="0.25">
      <c r="A197" s="252">
        <v>196</v>
      </c>
      <c r="B197" s="252" t="s">
        <v>22</v>
      </c>
      <c r="C197" s="248">
        <v>20</v>
      </c>
      <c r="D197" s="248"/>
      <c r="E197" s="248" t="s">
        <v>633</v>
      </c>
      <c r="F197" s="248">
        <v>1.75</v>
      </c>
      <c r="G197" s="248">
        <v>1360</v>
      </c>
      <c r="H197" s="248">
        <v>5142</v>
      </c>
      <c r="I197" s="248">
        <v>5129</v>
      </c>
      <c r="J197" s="248">
        <f>F197*G197</f>
        <v>2380</v>
      </c>
      <c r="K197" s="248">
        <v>55667</v>
      </c>
      <c r="L197" s="248">
        <v>0</v>
      </c>
      <c r="M197" s="248">
        <f>J197+K197</f>
        <v>58047</v>
      </c>
      <c r="N197" s="248" t="s">
        <v>40</v>
      </c>
    </row>
    <row r="198" spans="1:14" ht="15.75" x14ac:dyDescent="0.25">
      <c r="A198" s="252">
        <v>197</v>
      </c>
      <c r="B198" s="252" t="s">
        <v>13</v>
      </c>
      <c r="C198" s="248">
        <v>20</v>
      </c>
      <c r="D198" s="248"/>
      <c r="E198" s="248" t="s">
        <v>635</v>
      </c>
      <c r="F198" s="248">
        <v>2</v>
      </c>
      <c r="G198" s="248">
        <v>1360</v>
      </c>
      <c r="H198" s="248">
        <v>5143</v>
      </c>
      <c r="I198" s="248">
        <v>5140</v>
      </c>
      <c r="J198" s="248">
        <f t="shared" si="8"/>
        <v>2720</v>
      </c>
      <c r="K198" s="248">
        <v>39774</v>
      </c>
      <c r="L198" s="248">
        <v>0</v>
      </c>
      <c r="M198" s="248">
        <f t="shared" si="9"/>
        <v>42494</v>
      </c>
      <c r="N198" s="248" t="s">
        <v>40</v>
      </c>
    </row>
    <row r="199" spans="1:14" ht="15.75" x14ac:dyDescent="0.25">
      <c r="A199" s="252">
        <v>198</v>
      </c>
      <c r="B199" s="252" t="s">
        <v>14</v>
      </c>
      <c r="C199" s="248">
        <v>20</v>
      </c>
      <c r="D199" s="248"/>
      <c r="E199" s="248" t="s">
        <v>635</v>
      </c>
      <c r="F199" s="248">
        <v>0</v>
      </c>
      <c r="G199" s="248">
        <v>1419</v>
      </c>
      <c r="H199" s="248">
        <v>5144</v>
      </c>
      <c r="I199" s="248">
        <v>5141</v>
      </c>
      <c r="J199" s="248">
        <f t="shared" si="8"/>
        <v>0</v>
      </c>
      <c r="K199" s="248">
        <v>48617</v>
      </c>
      <c r="L199" s="248">
        <v>0</v>
      </c>
      <c r="M199" s="248">
        <f t="shared" si="9"/>
        <v>48617</v>
      </c>
      <c r="N199" s="248" t="s">
        <v>40</v>
      </c>
    </row>
    <row r="200" spans="1:14" ht="15.75" x14ac:dyDescent="0.25">
      <c r="A200" s="252">
        <v>199</v>
      </c>
      <c r="B200" s="252" t="s">
        <v>17</v>
      </c>
      <c r="C200" s="248">
        <v>20</v>
      </c>
      <c r="D200" s="248"/>
      <c r="E200" s="248" t="s">
        <v>635</v>
      </c>
      <c r="F200" s="248">
        <v>1</v>
      </c>
      <c r="G200" s="248">
        <v>1487</v>
      </c>
      <c r="H200" s="248">
        <v>5145</v>
      </c>
      <c r="I200" s="248">
        <v>5142</v>
      </c>
      <c r="J200" s="248">
        <f t="shared" si="8"/>
        <v>1487</v>
      </c>
      <c r="K200" s="248">
        <v>33238</v>
      </c>
      <c r="L200" s="248">
        <v>0</v>
      </c>
      <c r="M200" s="248">
        <f t="shared" si="9"/>
        <v>34725</v>
      </c>
      <c r="N200" s="248" t="s">
        <v>40</v>
      </c>
    </row>
    <row r="201" spans="1:14" ht="15.75" x14ac:dyDescent="0.25">
      <c r="A201" s="252">
        <v>200</v>
      </c>
      <c r="B201" s="252" t="s">
        <v>75</v>
      </c>
      <c r="C201" s="248">
        <v>15</v>
      </c>
      <c r="D201" s="248"/>
      <c r="E201" s="248" t="s">
        <v>635</v>
      </c>
      <c r="F201" s="248">
        <v>4</v>
      </c>
      <c r="G201" s="248">
        <v>956</v>
      </c>
      <c r="H201" s="248">
        <v>5146</v>
      </c>
      <c r="I201" s="248">
        <v>5143</v>
      </c>
      <c r="J201" s="248">
        <f t="shared" si="8"/>
        <v>3824</v>
      </c>
      <c r="K201" s="248">
        <v>71004</v>
      </c>
      <c r="L201" s="248">
        <v>0</v>
      </c>
      <c r="M201" s="248">
        <f t="shared" si="9"/>
        <v>74828</v>
      </c>
      <c r="N201" s="248" t="s">
        <v>40</v>
      </c>
    </row>
    <row r="202" spans="1:14" ht="15.75" x14ac:dyDescent="0.25">
      <c r="A202" s="252">
        <v>201</v>
      </c>
      <c r="B202" s="252" t="s">
        <v>26</v>
      </c>
      <c r="C202" s="248">
        <v>20</v>
      </c>
      <c r="D202" s="248"/>
      <c r="E202" s="248" t="s">
        <v>635</v>
      </c>
      <c r="F202" s="248">
        <v>3</v>
      </c>
      <c r="G202" s="248">
        <v>1397</v>
      </c>
      <c r="H202" s="248">
        <v>5147</v>
      </c>
      <c r="I202" s="248">
        <v>5144</v>
      </c>
      <c r="J202" s="248">
        <f t="shared" si="8"/>
        <v>4191</v>
      </c>
      <c r="K202" s="248">
        <v>53197</v>
      </c>
      <c r="L202" s="248">
        <v>0</v>
      </c>
      <c r="M202" s="248">
        <f t="shared" si="9"/>
        <v>57388</v>
      </c>
      <c r="N202" s="248" t="s">
        <v>40</v>
      </c>
    </row>
    <row r="203" spans="1:14" ht="15.75" x14ac:dyDescent="0.25">
      <c r="A203" s="252">
        <v>202</v>
      </c>
      <c r="B203" s="252" t="s">
        <v>31</v>
      </c>
      <c r="C203" s="248">
        <v>20</v>
      </c>
      <c r="D203" s="248"/>
      <c r="E203" s="248" t="s">
        <v>635</v>
      </c>
      <c r="F203" s="248">
        <v>1</v>
      </c>
      <c r="G203" s="248">
        <v>1644</v>
      </c>
      <c r="H203" s="248">
        <v>5148</v>
      </c>
      <c r="I203" s="248">
        <v>5145</v>
      </c>
      <c r="J203" s="248">
        <f t="shared" si="8"/>
        <v>1644</v>
      </c>
      <c r="K203" s="248">
        <v>43732</v>
      </c>
      <c r="L203" s="248">
        <v>0</v>
      </c>
      <c r="M203" s="248">
        <f t="shared" si="9"/>
        <v>45376</v>
      </c>
      <c r="N203" s="248" t="s">
        <v>40</v>
      </c>
    </row>
    <row r="204" spans="1:14" ht="15.75" x14ac:dyDescent="0.25">
      <c r="A204" s="252">
        <v>203</v>
      </c>
      <c r="B204" s="248" t="s">
        <v>39</v>
      </c>
      <c r="C204" s="248">
        <v>15</v>
      </c>
      <c r="D204" s="248"/>
      <c r="E204" s="248" t="s">
        <v>635</v>
      </c>
      <c r="F204" s="248">
        <v>1</v>
      </c>
      <c r="G204" s="248">
        <v>1129</v>
      </c>
      <c r="H204" s="248">
        <v>5149</v>
      </c>
      <c r="I204" s="248">
        <v>5146</v>
      </c>
      <c r="J204" s="248">
        <f t="shared" si="8"/>
        <v>1129</v>
      </c>
      <c r="K204" s="248">
        <v>59685</v>
      </c>
      <c r="L204" s="248">
        <v>0</v>
      </c>
      <c r="M204" s="248">
        <f t="shared" si="9"/>
        <v>60814</v>
      </c>
      <c r="N204" s="248" t="s">
        <v>40</v>
      </c>
    </row>
    <row r="205" spans="1:14" ht="15.75" x14ac:dyDescent="0.25">
      <c r="A205" s="252">
        <v>204</v>
      </c>
      <c r="B205" s="252" t="s">
        <v>7</v>
      </c>
      <c r="C205" s="248">
        <v>20</v>
      </c>
      <c r="D205" s="248"/>
      <c r="E205" s="248" t="s">
        <v>661</v>
      </c>
      <c r="F205" s="248">
        <v>1.5</v>
      </c>
      <c r="G205" s="248">
        <v>1416</v>
      </c>
      <c r="H205" s="248">
        <v>5150</v>
      </c>
      <c r="I205" s="248">
        <v>5147</v>
      </c>
      <c r="J205" s="248">
        <f t="shared" si="8"/>
        <v>2124</v>
      </c>
      <c r="K205" s="248">
        <v>94000</v>
      </c>
      <c r="L205" s="248">
        <v>0</v>
      </c>
      <c r="M205" s="248">
        <f t="shared" si="9"/>
        <v>96124</v>
      </c>
      <c r="N205" s="248" t="s">
        <v>602</v>
      </c>
    </row>
    <row r="206" spans="1:14" ht="15.75" x14ac:dyDescent="0.25">
      <c r="A206" s="252">
        <v>205</v>
      </c>
      <c r="B206" s="252" t="s">
        <v>22</v>
      </c>
      <c r="C206" s="248">
        <v>20</v>
      </c>
      <c r="D206" s="248"/>
      <c r="E206" s="248" t="s">
        <v>661</v>
      </c>
      <c r="F206" s="248">
        <v>1.75</v>
      </c>
      <c r="G206" s="248">
        <v>1557</v>
      </c>
      <c r="H206" s="248">
        <v>5151</v>
      </c>
      <c r="I206" s="248">
        <v>5148</v>
      </c>
      <c r="J206" s="248">
        <f t="shared" si="8"/>
        <v>2724.75</v>
      </c>
      <c r="K206" s="248">
        <v>56683</v>
      </c>
      <c r="L206" s="248">
        <v>0</v>
      </c>
      <c r="M206" s="248">
        <f t="shared" si="9"/>
        <v>59407.75</v>
      </c>
      <c r="N206" s="248" t="s">
        <v>40</v>
      </c>
    </row>
    <row r="207" spans="1:14" ht="15.75" x14ac:dyDescent="0.25">
      <c r="A207" s="252">
        <v>206</v>
      </c>
      <c r="B207" s="252" t="s">
        <v>16</v>
      </c>
      <c r="C207" s="248">
        <v>20</v>
      </c>
      <c r="D207" s="248"/>
      <c r="E207" s="248" t="s">
        <v>661</v>
      </c>
      <c r="F207" s="248">
        <v>4</v>
      </c>
      <c r="G207" s="248">
        <v>1447</v>
      </c>
      <c r="H207" s="248">
        <v>5152</v>
      </c>
      <c r="I207" s="248">
        <v>5149</v>
      </c>
      <c r="J207" s="248">
        <f t="shared" si="8"/>
        <v>5788</v>
      </c>
      <c r="K207" s="248">
        <v>73360</v>
      </c>
      <c r="L207" s="248">
        <v>0</v>
      </c>
      <c r="M207" s="248">
        <f t="shared" si="9"/>
        <v>79148</v>
      </c>
      <c r="N207" s="248" t="s">
        <v>40</v>
      </c>
    </row>
    <row r="208" spans="1:14" ht="15.75" x14ac:dyDescent="0.25">
      <c r="A208" s="252">
        <v>207</v>
      </c>
      <c r="B208" s="252" t="s">
        <v>19</v>
      </c>
      <c r="C208" s="248">
        <v>20</v>
      </c>
      <c r="D208" s="248"/>
      <c r="E208" s="248" t="s">
        <v>661</v>
      </c>
      <c r="F208" s="248">
        <v>1</v>
      </c>
      <c r="G208" s="248">
        <v>1424</v>
      </c>
      <c r="H208" s="248">
        <v>5153</v>
      </c>
      <c r="I208" s="248">
        <v>5150</v>
      </c>
      <c r="J208" s="248">
        <f t="shared" si="8"/>
        <v>1424</v>
      </c>
      <c r="K208" s="248">
        <v>32043</v>
      </c>
      <c r="L208" s="248">
        <v>0</v>
      </c>
      <c r="M208" s="248">
        <f t="shared" si="9"/>
        <v>33467</v>
      </c>
      <c r="N208" s="248" t="s">
        <v>40</v>
      </c>
    </row>
    <row r="209" spans="1:14" ht="15.75" x14ac:dyDescent="0.25">
      <c r="A209" s="252">
        <v>208</v>
      </c>
      <c r="B209" s="252" t="s">
        <v>21</v>
      </c>
      <c r="C209" s="248">
        <v>20</v>
      </c>
      <c r="D209" s="248"/>
      <c r="E209" s="248" t="s">
        <v>661</v>
      </c>
      <c r="F209" s="248">
        <v>2.5</v>
      </c>
      <c r="G209" s="248">
        <v>1440</v>
      </c>
      <c r="H209" s="248">
        <v>5154</v>
      </c>
      <c r="I209" s="248">
        <v>5151</v>
      </c>
      <c r="J209" s="248">
        <f t="shared" si="8"/>
        <v>3600</v>
      </c>
      <c r="K209" s="248">
        <v>62800</v>
      </c>
      <c r="L209" s="248">
        <v>3000</v>
      </c>
      <c r="M209" s="248">
        <f t="shared" si="9"/>
        <v>69400</v>
      </c>
      <c r="N209" s="248" t="s">
        <v>40</v>
      </c>
    </row>
    <row r="210" spans="1:14" ht="15.75" x14ac:dyDescent="0.25">
      <c r="A210" s="252">
        <v>209</v>
      </c>
      <c r="B210" s="252" t="s">
        <v>33</v>
      </c>
      <c r="C210" s="248">
        <v>20</v>
      </c>
      <c r="D210" s="248"/>
      <c r="E210" s="248" t="s">
        <v>662</v>
      </c>
      <c r="F210" s="248">
        <v>2</v>
      </c>
      <c r="G210" s="248">
        <v>1224</v>
      </c>
      <c r="H210" s="248">
        <v>5106</v>
      </c>
      <c r="I210" s="248">
        <v>5170</v>
      </c>
      <c r="J210" s="248">
        <f t="shared" si="8"/>
        <v>2448</v>
      </c>
      <c r="K210" s="248">
        <v>20729</v>
      </c>
      <c r="L210" s="248">
        <v>0</v>
      </c>
      <c r="M210" s="248">
        <f t="shared" si="9"/>
        <v>23177</v>
      </c>
      <c r="N210" s="248" t="s">
        <v>40</v>
      </c>
    </row>
    <row r="211" spans="1:14" ht="15.75" x14ac:dyDescent="0.25">
      <c r="A211" s="252">
        <v>210</v>
      </c>
      <c r="B211" s="252" t="s">
        <v>18</v>
      </c>
      <c r="C211" s="248">
        <v>20</v>
      </c>
      <c r="D211" s="248"/>
      <c r="E211" s="248" t="s">
        <v>663</v>
      </c>
      <c r="F211" s="248">
        <v>7</v>
      </c>
      <c r="G211" s="248">
        <v>1330</v>
      </c>
      <c r="H211" s="248">
        <v>5107</v>
      </c>
      <c r="I211" s="248">
        <v>5171</v>
      </c>
      <c r="J211" s="248">
        <f t="shared" si="8"/>
        <v>9310</v>
      </c>
      <c r="K211" s="248">
        <v>112100</v>
      </c>
      <c r="L211" s="248">
        <v>0</v>
      </c>
      <c r="M211" s="248">
        <f t="shared" si="9"/>
        <v>121410</v>
      </c>
      <c r="N211" s="248" t="s">
        <v>656</v>
      </c>
    </row>
    <row r="212" spans="1:14" ht="15.75" x14ac:dyDescent="0.25">
      <c r="A212" s="252">
        <v>211</v>
      </c>
      <c r="B212" s="252" t="s">
        <v>15</v>
      </c>
      <c r="C212" s="248">
        <v>20</v>
      </c>
      <c r="D212" s="248"/>
      <c r="E212" s="248" t="s">
        <v>663</v>
      </c>
      <c r="F212" s="248">
        <v>1</v>
      </c>
      <c r="G212" s="248">
        <v>1691</v>
      </c>
      <c r="H212" s="248">
        <v>5108</v>
      </c>
      <c r="I212" s="248">
        <v>5172</v>
      </c>
      <c r="J212" s="248">
        <f t="shared" si="8"/>
        <v>1691</v>
      </c>
      <c r="K212" s="248">
        <v>55166</v>
      </c>
      <c r="L212" s="248">
        <v>0</v>
      </c>
      <c r="M212" s="248">
        <f t="shared" si="9"/>
        <v>56857</v>
      </c>
      <c r="N212" s="248" t="s">
        <v>40</v>
      </c>
    </row>
    <row r="213" spans="1:14" ht="15.75" x14ac:dyDescent="0.25">
      <c r="A213" s="252">
        <v>212</v>
      </c>
      <c r="B213" s="252" t="s">
        <v>7</v>
      </c>
      <c r="C213" s="248">
        <v>20</v>
      </c>
      <c r="D213" s="248"/>
      <c r="E213" s="248" t="s">
        <v>663</v>
      </c>
      <c r="F213" s="248">
        <v>1.5</v>
      </c>
      <c r="G213" s="248">
        <v>1360</v>
      </c>
      <c r="H213" s="248">
        <v>5109</v>
      </c>
      <c r="I213" s="248">
        <v>5173</v>
      </c>
      <c r="J213" s="248">
        <f t="shared" si="8"/>
        <v>2040</v>
      </c>
      <c r="K213" s="248">
        <v>94000</v>
      </c>
      <c r="L213" s="248">
        <v>0</v>
      </c>
      <c r="M213" s="248">
        <f t="shared" si="9"/>
        <v>96040</v>
      </c>
      <c r="N213" s="248" t="s">
        <v>34</v>
      </c>
    </row>
    <row r="214" spans="1:14" ht="15.75" x14ac:dyDescent="0.25">
      <c r="A214" s="252">
        <v>213</v>
      </c>
      <c r="B214" s="252" t="s">
        <v>7</v>
      </c>
      <c r="C214" s="248">
        <v>20</v>
      </c>
      <c r="D214" s="248"/>
      <c r="E214" s="248" t="s">
        <v>664</v>
      </c>
      <c r="F214" s="248">
        <v>1.5</v>
      </c>
      <c r="G214" s="248">
        <v>1560</v>
      </c>
      <c r="H214" s="248">
        <v>5200</v>
      </c>
      <c r="I214" s="248">
        <v>5174</v>
      </c>
      <c r="J214" s="248">
        <f t="shared" si="8"/>
        <v>2340</v>
      </c>
      <c r="K214" s="248">
        <v>94000</v>
      </c>
      <c r="L214" s="248">
        <v>0</v>
      </c>
      <c r="M214" s="248">
        <f t="shared" si="9"/>
        <v>96340</v>
      </c>
      <c r="N214" s="248" t="s">
        <v>34</v>
      </c>
    </row>
    <row r="215" spans="1:14" ht="15.75" x14ac:dyDescent="0.25">
      <c r="A215" s="252">
        <v>214</v>
      </c>
      <c r="B215" s="252" t="s">
        <v>16</v>
      </c>
      <c r="C215" s="248">
        <v>15</v>
      </c>
      <c r="D215" s="248"/>
      <c r="E215" s="248" t="s">
        <v>664</v>
      </c>
      <c r="F215" s="248">
        <v>4</v>
      </c>
      <c r="G215" s="248">
        <v>1041</v>
      </c>
      <c r="H215" s="248">
        <v>5201</v>
      </c>
      <c r="I215" s="248">
        <v>5175</v>
      </c>
      <c r="J215" s="248">
        <f t="shared" si="8"/>
        <v>4164</v>
      </c>
      <c r="K215" s="248">
        <v>64000</v>
      </c>
      <c r="L215" s="248">
        <v>0</v>
      </c>
      <c r="M215" s="248">
        <f t="shared" si="9"/>
        <v>68164</v>
      </c>
      <c r="N215" s="248" t="s">
        <v>40</v>
      </c>
    </row>
    <row r="216" spans="1:14" ht="15.75" x14ac:dyDescent="0.25">
      <c r="A216" s="252">
        <v>215</v>
      </c>
      <c r="B216" s="254" t="s">
        <v>32</v>
      </c>
      <c r="C216" s="248">
        <v>20</v>
      </c>
      <c r="D216" s="248"/>
      <c r="E216" s="248" t="s">
        <v>664</v>
      </c>
      <c r="F216" s="248">
        <v>1.75</v>
      </c>
      <c r="G216" s="248">
        <v>1614</v>
      </c>
      <c r="H216" s="248">
        <v>5202</v>
      </c>
      <c r="I216" s="248">
        <v>5176</v>
      </c>
      <c r="J216" s="248">
        <f t="shared" si="8"/>
        <v>2824.5</v>
      </c>
      <c r="K216" s="248">
        <v>31822</v>
      </c>
      <c r="L216" s="248">
        <v>0</v>
      </c>
      <c r="M216" s="248">
        <f t="shared" si="9"/>
        <v>34646.5</v>
      </c>
      <c r="N216" s="248" t="s">
        <v>40</v>
      </c>
    </row>
    <row r="217" spans="1:14" ht="15.75" x14ac:dyDescent="0.25">
      <c r="A217" s="252">
        <v>216</v>
      </c>
      <c r="B217" s="260" t="s">
        <v>65</v>
      </c>
      <c r="C217" s="248">
        <v>20</v>
      </c>
      <c r="D217" s="248"/>
      <c r="E217" s="248" t="s">
        <v>664</v>
      </c>
      <c r="F217" s="248">
        <v>2</v>
      </c>
      <c r="G217" s="248">
        <v>1023</v>
      </c>
      <c r="H217" s="248">
        <v>5217</v>
      </c>
      <c r="I217" s="248">
        <v>5177</v>
      </c>
      <c r="J217" s="248">
        <f t="shared" si="8"/>
        <v>2046</v>
      </c>
      <c r="K217" s="248">
        <v>45000</v>
      </c>
      <c r="L217" s="248">
        <v>0</v>
      </c>
      <c r="M217" s="248">
        <f t="shared" si="9"/>
        <v>47046</v>
      </c>
      <c r="N217" s="248" t="s">
        <v>40</v>
      </c>
    </row>
    <row r="218" spans="1:14" ht="15.75" x14ac:dyDescent="0.25">
      <c r="A218" s="252">
        <v>217</v>
      </c>
      <c r="B218" s="252" t="s">
        <v>21</v>
      </c>
      <c r="C218" s="248">
        <v>20</v>
      </c>
      <c r="D218" s="248"/>
      <c r="E218" s="248" t="s">
        <v>665</v>
      </c>
      <c r="F218" s="248">
        <v>2.5</v>
      </c>
      <c r="G218" s="248">
        <v>1552</v>
      </c>
      <c r="H218" s="248">
        <v>5203</v>
      </c>
      <c r="I218" s="248">
        <v>5190</v>
      </c>
      <c r="J218" s="248">
        <f t="shared" si="8"/>
        <v>3880</v>
      </c>
      <c r="K218" s="248">
        <v>62800</v>
      </c>
      <c r="L218" s="248">
        <v>3000</v>
      </c>
      <c r="M218" s="248">
        <f t="shared" si="9"/>
        <v>69680</v>
      </c>
      <c r="N218" s="248" t="s">
        <v>40</v>
      </c>
    </row>
    <row r="219" spans="1:14" ht="15.75" x14ac:dyDescent="0.25">
      <c r="A219" s="252">
        <v>218</v>
      </c>
      <c r="B219" s="252" t="s">
        <v>22</v>
      </c>
      <c r="C219" s="248">
        <v>20</v>
      </c>
      <c r="D219" s="248"/>
      <c r="E219" s="248" t="s">
        <v>665</v>
      </c>
      <c r="F219" s="248">
        <v>1.75</v>
      </c>
      <c r="G219" s="248">
        <v>1441</v>
      </c>
      <c r="H219" s="248">
        <v>5204</v>
      </c>
      <c r="I219" s="248">
        <v>5191</v>
      </c>
      <c r="J219" s="248">
        <f t="shared" si="8"/>
        <v>2521.75</v>
      </c>
      <c r="K219" s="248">
        <v>56683</v>
      </c>
      <c r="L219" s="248">
        <v>0</v>
      </c>
      <c r="M219" s="248">
        <f t="shared" si="9"/>
        <v>59204.75</v>
      </c>
      <c r="N219" s="248" t="s">
        <v>40</v>
      </c>
    </row>
    <row r="220" spans="1:14" ht="15.75" x14ac:dyDescent="0.25">
      <c r="A220" s="252">
        <v>219</v>
      </c>
      <c r="B220" s="252" t="s">
        <v>26</v>
      </c>
      <c r="C220" s="248">
        <v>20</v>
      </c>
      <c r="D220" s="248"/>
      <c r="E220" s="248" t="s">
        <v>665</v>
      </c>
      <c r="F220" s="248">
        <v>3</v>
      </c>
      <c r="G220" s="248">
        <v>1538</v>
      </c>
      <c r="H220" s="248">
        <v>5205</v>
      </c>
      <c r="I220" s="248">
        <v>5192</v>
      </c>
      <c r="J220" s="248">
        <f t="shared" si="8"/>
        <v>4614</v>
      </c>
      <c r="K220" s="248">
        <v>54109</v>
      </c>
      <c r="L220" s="248">
        <v>0</v>
      </c>
      <c r="M220" s="248">
        <f t="shared" si="9"/>
        <v>58723</v>
      </c>
      <c r="N220" s="248" t="s">
        <v>40</v>
      </c>
    </row>
    <row r="221" spans="1:14" ht="15.75" x14ac:dyDescent="0.25">
      <c r="A221" s="252">
        <v>220</v>
      </c>
      <c r="B221" s="252" t="s">
        <v>62</v>
      </c>
      <c r="C221" s="248">
        <v>20</v>
      </c>
      <c r="D221" s="248"/>
      <c r="E221" s="248" t="s">
        <v>665</v>
      </c>
      <c r="F221" s="248">
        <v>2</v>
      </c>
      <c r="G221" s="248">
        <v>1246</v>
      </c>
      <c r="H221" s="248">
        <v>5206</v>
      </c>
      <c r="I221" s="248">
        <v>5194</v>
      </c>
      <c r="J221" s="248">
        <f t="shared" si="8"/>
        <v>2492</v>
      </c>
      <c r="K221" s="248">
        <v>26845</v>
      </c>
      <c r="L221" s="248">
        <v>0</v>
      </c>
      <c r="M221" s="248">
        <f t="shared" si="9"/>
        <v>29337</v>
      </c>
      <c r="N221" s="248" t="s">
        <v>40</v>
      </c>
    </row>
    <row r="222" spans="1:14" ht="15.75" x14ac:dyDescent="0.25">
      <c r="A222" s="252">
        <v>221</v>
      </c>
      <c r="B222" s="252" t="s">
        <v>33</v>
      </c>
      <c r="C222" s="248">
        <v>20</v>
      </c>
      <c r="D222" s="248"/>
      <c r="E222" s="248" t="s">
        <v>665</v>
      </c>
      <c r="F222" s="248">
        <v>2</v>
      </c>
      <c r="G222" s="248">
        <v>1252</v>
      </c>
      <c r="H222" s="248">
        <v>5207</v>
      </c>
      <c r="I222" s="248">
        <v>5195</v>
      </c>
      <c r="J222" s="248">
        <f t="shared" si="8"/>
        <v>2504</v>
      </c>
      <c r="K222" s="248">
        <v>20729</v>
      </c>
      <c r="L222" s="248">
        <v>0</v>
      </c>
      <c r="M222" s="248">
        <f t="shared" si="9"/>
        <v>23233</v>
      </c>
      <c r="N222" s="248" t="s">
        <v>40</v>
      </c>
    </row>
    <row r="223" spans="1:14" ht="15.75" x14ac:dyDescent="0.25">
      <c r="A223" s="252">
        <v>222</v>
      </c>
      <c r="B223" s="254" t="s">
        <v>35</v>
      </c>
      <c r="C223" s="248">
        <v>15</v>
      </c>
      <c r="D223" s="248"/>
      <c r="E223" s="248" t="s">
        <v>666</v>
      </c>
      <c r="F223" s="248">
        <v>1.5</v>
      </c>
      <c r="G223" s="248">
        <v>949</v>
      </c>
      <c r="H223" s="248">
        <v>5208</v>
      </c>
      <c r="I223" s="248">
        <v>5210</v>
      </c>
      <c r="J223" s="248">
        <f t="shared" si="8"/>
        <v>1423.5</v>
      </c>
      <c r="K223" s="248">
        <v>11112</v>
      </c>
      <c r="L223" s="248">
        <v>0</v>
      </c>
      <c r="M223" s="248">
        <f t="shared" si="9"/>
        <v>12535.5</v>
      </c>
      <c r="N223" s="248" t="s">
        <v>40</v>
      </c>
    </row>
    <row r="224" spans="1:14" ht="15.75" x14ac:dyDescent="0.25">
      <c r="A224" s="252">
        <v>223</v>
      </c>
      <c r="B224" s="252" t="s">
        <v>12</v>
      </c>
      <c r="C224" s="248">
        <v>15</v>
      </c>
      <c r="D224" s="248"/>
      <c r="E224" s="248" t="s">
        <v>666</v>
      </c>
      <c r="F224" s="248">
        <v>1.5</v>
      </c>
      <c r="G224" s="248">
        <v>977</v>
      </c>
      <c r="H224" s="248">
        <v>5209</v>
      </c>
      <c r="I224" s="248">
        <v>5211</v>
      </c>
      <c r="J224" s="248">
        <f t="shared" si="8"/>
        <v>1465.5</v>
      </c>
      <c r="K224" s="248">
        <v>11392</v>
      </c>
      <c r="L224" s="248">
        <v>0</v>
      </c>
      <c r="M224" s="248">
        <f t="shared" si="9"/>
        <v>12857.5</v>
      </c>
      <c r="N224" s="248" t="s">
        <v>40</v>
      </c>
    </row>
    <row r="225" spans="1:14" ht="15.75" x14ac:dyDescent="0.25">
      <c r="A225" s="252">
        <v>224</v>
      </c>
      <c r="B225" s="252" t="s">
        <v>15</v>
      </c>
      <c r="C225" s="248">
        <v>20</v>
      </c>
      <c r="D225" s="248"/>
      <c r="E225" s="248" t="s">
        <v>666</v>
      </c>
      <c r="F225" s="248">
        <v>1</v>
      </c>
      <c r="G225" s="248">
        <v>1320</v>
      </c>
      <c r="H225" s="248">
        <v>5210</v>
      </c>
      <c r="I225" s="248">
        <v>5212</v>
      </c>
      <c r="J225" s="248">
        <f t="shared" si="8"/>
        <v>1320</v>
      </c>
      <c r="K225" s="248">
        <v>55166</v>
      </c>
      <c r="L225" s="248">
        <v>0</v>
      </c>
      <c r="M225" s="248">
        <f t="shared" si="9"/>
        <v>56486</v>
      </c>
      <c r="N225" s="248" t="s">
        <v>40</v>
      </c>
    </row>
    <row r="226" spans="1:14" ht="15.75" x14ac:dyDescent="0.25">
      <c r="A226" s="252">
        <v>225</v>
      </c>
      <c r="B226" s="252" t="s">
        <v>31</v>
      </c>
      <c r="C226" s="248">
        <v>20</v>
      </c>
      <c r="D226" s="248"/>
      <c r="E226" s="248" t="s">
        <v>666</v>
      </c>
      <c r="F226" s="248">
        <v>1</v>
      </c>
      <c r="G226" s="248">
        <v>1335</v>
      </c>
      <c r="H226" s="248">
        <v>5211</v>
      </c>
      <c r="I226" s="248">
        <v>5213</v>
      </c>
      <c r="J226" s="248">
        <f t="shared" si="8"/>
        <v>1335</v>
      </c>
      <c r="K226" s="248">
        <v>44540</v>
      </c>
      <c r="L226" s="248">
        <v>0</v>
      </c>
      <c r="M226" s="248">
        <f t="shared" si="9"/>
        <v>45875</v>
      </c>
      <c r="N226" s="248" t="s">
        <v>40</v>
      </c>
    </row>
    <row r="227" spans="1:14" ht="15.75" x14ac:dyDescent="0.25">
      <c r="A227" s="252">
        <v>226</v>
      </c>
      <c r="B227" s="252" t="s">
        <v>26</v>
      </c>
      <c r="C227" s="248">
        <v>20</v>
      </c>
      <c r="D227" s="248"/>
      <c r="E227" s="248" t="s">
        <v>666</v>
      </c>
      <c r="F227" s="248">
        <v>3</v>
      </c>
      <c r="G227" s="248">
        <v>1351</v>
      </c>
      <c r="H227" s="248">
        <v>5212</v>
      </c>
      <c r="I227" s="248">
        <v>5214</v>
      </c>
      <c r="J227" s="248">
        <f t="shared" si="8"/>
        <v>4053</v>
      </c>
      <c r="K227" s="248">
        <v>54109</v>
      </c>
      <c r="L227" s="248">
        <v>0</v>
      </c>
      <c r="M227" s="248">
        <f t="shared" si="9"/>
        <v>58162</v>
      </c>
      <c r="N227" s="248" t="s">
        <v>40</v>
      </c>
    </row>
    <row r="228" spans="1:14" ht="15.75" x14ac:dyDescent="0.25">
      <c r="A228" s="252">
        <v>227</v>
      </c>
      <c r="B228" s="252" t="s">
        <v>19</v>
      </c>
      <c r="C228" s="248">
        <v>20</v>
      </c>
      <c r="D228" s="248"/>
      <c r="E228" s="248" t="s">
        <v>667</v>
      </c>
      <c r="F228" s="248">
        <v>1</v>
      </c>
      <c r="G228" s="248">
        <v>1289</v>
      </c>
      <c r="H228" s="248">
        <v>5213</v>
      </c>
      <c r="I228" s="248">
        <v>5215</v>
      </c>
      <c r="J228" s="248">
        <f t="shared" si="8"/>
        <v>1289</v>
      </c>
      <c r="K228" s="248">
        <v>32043</v>
      </c>
      <c r="L228" s="248">
        <v>0</v>
      </c>
      <c r="M228" s="251">
        <f t="shared" si="9"/>
        <v>33332</v>
      </c>
      <c r="N228" s="248" t="s">
        <v>40</v>
      </c>
    </row>
    <row r="229" spans="1:14" ht="15.75" x14ac:dyDescent="0.25">
      <c r="A229" s="252">
        <v>228</v>
      </c>
      <c r="B229" s="254" t="s">
        <v>35</v>
      </c>
      <c r="C229" s="248">
        <v>15</v>
      </c>
      <c r="D229" s="248"/>
      <c r="E229" s="248" t="s">
        <v>667</v>
      </c>
      <c r="F229" s="248">
        <v>1.5</v>
      </c>
      <c r="G229" s="248">
        <v>980</v>
      </c>
      <c r="H229" s="248">
        <v>5214</v>
      </c>
      <c r="I229" s="248">
        <v>5216</v>
      </c>
      <c r="J229" s="248">
        <f t="shared" si="8"/>
        <v>1470</v>
      </c>
      <c r="K229" s="248">
        <v>11112</v>
      </c>
      <c r="L229" s="248">
        <v>0</v>
      </c>
      <c r="M229" s="248">
        <f t="shared" si="9"/>
        <v>12582</v>
      </c>
      <c r="N229" s="248" t="s">
        <v>40</v>
      </c>
    </row>
    <row r="230" spans="1:14" ht="15.75" x14ac:dyDescent="0.25">
      <c r="A230" s="252">
        <v>229</v>
      </c>
      <c r="B230" s="252" t="s">
        <v>15</v>
      </c>
      <c r="C230" s="248">
        <v>20</v>
      </c>
      <c r="D230" s="248"/>
      <c r="E230" s="248" t="s">
        <v>667</v>
      </c>
      <c r="F230" s="248">
        <v>1</v>
      </c>
      <c r="G230" s="248">
        <v>1504</v>
      </c>
      <c r="H230" s="248">
        <v>5215</v>
      </c>
      <c r="I230" s="248">
        <v>5217</v>
      </c>
      <c r="J230" s="248">
        <f t="shared" si="8"/>
        <v>1504</v>
      </c>
      <c r="K230" s="248">
        <v>55166</v>
      </c>
      <c r="L230" s="248">
        <v>0</v>
      </c>
      <c r="M230" s="248">
        <f t="shared" si="9"/>
        <v>56670</v>
      </c>
      <c r="N230" s="248" t="s">
        <v>40</v>
      </c>
    </row>
    <row r="231" spans="1:14" ht="15.75" x14ac:dyDescent="0.25">
      <c r="A231" s="252">
        <v>230</v>
      </c>
      <c r="B231" s="252" t="s">
        <v>17</v>
      </c>
      <c r="C231" s="248">
        <v>20</v>
      </c>
      <c r="D231" s="248"/>
      <c r="E231" s="248" t="s">
        <v>667</v>
      </c>
      <c r="F231" s="248">
        <v>1</v>
      </c>
      <c r="G231" s="248">
        <v>1309</v>
      </c>
      <c r="H231" s="248">
        <v>5216</v>
      </c>
      <c r="I231" s="248">
        <v>5221</v>
      </c>
      <c r="J231" s="248">
        <f t="shared" si="8"/>
        <v>1309</v>
      </c>
      <c r="K231" s="248">
        <v>34034</v>
      </c>
      <c r="L231" s="248">
        <v>0</v>
      </c>
      <c r="M231" s="248">
        <f t="shared" si="9"/>
        <v>35343</v>
      </c>
      <c r="N231" s="248" t="s">
        <v>40</v>
      </c>
    </row>
    <row r="232" spans="1:14" ht="15.75" x14ac:dyDescent="0.25">
      <c r="A232" s="252">
        <v>231</v>
      </c>
      <c r="B232" s="252" t="s">
        <v>62</v>
      </c>
      <c r="C232" s="248">
        <v>20</v>
      </c>
      <c r="D232" s="248"/>
      <c r="E232" s="248" t="s">
        <v>668</v>
      </c>
      <c r="F232" s="248">
        <v>2</v>
      </c>
      <c r="G232" s="248">
        <v>1255</v>
      </c>
      <c r="H232" s="248">
        <v>5219</v>
      </c>
      <c r="I232" s="248">
        <v>5229</v>
      </c>
      <c r="J232" s="248">
        <f t="shared" si="8"/>
        <v>2510</v>
      </c>
      <c r="K232" s="248">
        <v>26845</v>
      </c>
      <c r="L232" s="248">
        <v>0</v>
      </c>
      <c r="M232" s="248">
        <f t="shared" si="9"/>
        <v>29355</v>
      </c>
      <c r="N232" s="248" t="s">
        <v>40</v>
      </c>
    </row>
    <row r="233" spans="1:14" ht="15.75" x14ac:dyDescent="0.25">
      <c r="A233" s="252">
        <v>232</v>
      </c>
      <c r="B233" s="252" t="s">
        <v>31</v>
      </c>
      <c r="C233" s="248">
        <v>20</v>
      </c>
      <c r="D233" s="248"/>
      <c r="E233" s="248" t="s">
        <v>668</v>
      </c>
      <c r="F233" s="248">
        <v>1</v>
      </c>
      <c r="G233" s="248">
        <v>1413</v>
      </c>
      <c r="H233" s="248">
        <v>5230</v>
      </c>
      <c r="I233" s="248">
        <v>5230</v>
      </c>
      <c r="J233" s="248">
        <f t="shared" si="8"/>
        <v>1413</v>
      </c>
      <c r="K233" s="248">
        <v>44540</v>
      </c>
      <c r="L233" s="248">
        <v>0</v>
      </c>
      <c r="M233" s="248">
        <f t="shared" si="9"/>
        <v>45953</v>
      </c>
      <c r="N233" s="248" t="s">
        <v>40</v>
      </c>
    </row>
    <row r="234" spans="1:14" ht="15.75" x14ac:dyDescent="0.25">
      <c r="A234" s="252">
        <v>233</v>
      </c>
      <c r="B234" s="252" t="s">
        <v>15</v>
      </c>
      <c r="C234" s="248">
        <v>20</v>
      </c>
      <c r="D234" s="248"/>
      <c r="E234" s="248" t="s">
        <v>668</v>
      </c>
      <c r="F234" s="248">
        <v>1</v>
      </c>
      <c r="G234" s="248">
        <v>1512</v>
      </c>
      <c r="H234" s="248">
        <v>5231</v>
      </c>
      <c r="I234" s="248">
        <v>5231</v>
      </c>
      <c r="J234" s="248">
        <f t="shared" si="8"/>
        <v>1512</v>
      </c>
      <c r="K234" s="248">
        <v>55166</v>
      </c>
      <c r="L234" s="248">
        <v>0</v>
      </c>
      <c r="M234" s="248">
        <f t="shared" si="9"/>
        <v>56678</v>
      </c>
      <c r="N234" s="248" t="s">
        <v>40</v>
      </c>
    </row>
    <row r="235" spans="1:14" ht="15.75" x14ac:dyDescent="0.25">
      <c r="A235" s="252">
        <v>234</v>
      </c>
      <c r="B235" s="252" t="s">
        <v>33</v>
      </c>
      <c r="C235" s="248">
        <v>20</v>
      </c>
      <c r="D235" s="248"/>
      <c r="E235" s="248" t="s">
        <v>668</v>
      </c>
      <c r="F235" s="248">
        <v>2</v>
      </c>
      <c r="G235" s="248">
        <v>1253</v>
      </c>
      <c r="H235" s="248">
        <v>5232</v>
      </c>
      <c r="I235" s="248">
        <v>5232</v>
      </c>
      <c r="J235" s="248">
        <f t="shared" si="8"/>
        <v>2506</v>
      </c>
      <c r="K235" s="248">
        <v>20729</v>
      </c>
      <c r="L235" s="248">
        <v>0</v>
      </c>
      <c r="M235" s="248">
        <f t="shared" si="9"/>
        <v>23235</v>
      </c>
      <c r="N235" s="248" t="s">
        <v>40</v>
      </c>
    </row>
    <row r="236" spans="1:14" ht="15.75" x14ac:dyDescent="0.25">
      <c r="A236" s="252">
        <v>235</v>
      </c>
      <c r="B236" s="252" t="s">
        <v>14</v>
      </c>
      <c r="C236" s="248">
        <v>20</v>
      </c>
      <c r="D236" s="248"/>
      <c r="E236" s="248" t="s">
        <v>668</v>
      </c>
      <c r="F236" s="248">
        <v>0</v>
      </c>
      <c r="G236" s="248">
        <v>1326</v>
      </c>
      <c r="H236" s="248">
        <v>5233</v>
      </c>
      <c r="I236" s="248">
        <v>5233</v>
      </c>
      <c r="J236" s="248">
        <f t="shared" si="8"/>
        <v>0</v>
      </c>
      <c r="K236" s="248">
        <v>48000</v>
      </c>
      <c r="L236" s="248">
        <v>0</v>
      </c>
      <c r="M236" s="248">
        <f t="shared" si="9"/>
        <v>48000</v>
      </c>
      <c r="N236" s="248" t="s">
        <v>602</v>
      </c>
    </row>
    <row r="237" spans="1:14" ht="15.75" x14ac:dyDescent="0.25">
      <c r="A237" s="252">
        <v>236</v>
      </c>
      <c r="B237" s="252" t="s">
        <v>12</v>
      </c>
      <c r="C237" s="248">
        <v>9</v>
      </c>
      <c r="D237" s="248"/>
      <c r="E237" s="248" t="s">
        <v>668</v>
      </c>
      <c r="F237" s="248">
        <v>1</v>
      </c>
      <c r="G237" s="248">
        <v>560</v>
      </c>
      <c r="H237" s="248">
        <v>5234</v>
      </c>
      <c r="I237" s="248">
        <v>5234</v>
      </c>
      <c r="J237" s="248">
        <f t="shared" si="8"/>
        <v>560</v>
      </c>
      <c r="K237" s="248">
        <v>9300</v>
      </c>
      <c r="L237" s="248">
        <v>0</v>
      </c>
      <c r="M237" s="248">
        <f t="shared" si="9"/>
        <v>9860</v>
      </c>
      <c r="N237" s="248" t="s">
        <v>40</v>
      </c>
    </row>
    <row r="238" spans="1:14" ht="15.75" x14ac:dyDescent="0.25">
      <c r="A238" s="252">
        <v>237</v>
      </c>
      <c r="B238" s="252" t="s">
        <v>19</v>
      </c>
      <c r="C238" s="248">
        <v>20</v>
      </c>
      <c r="D238" s="248"/>
      <c r="E238" s="248" t="s">
        <v>669</v>
      </c>
      <c r="F238" s="248">
        <v>1</v>
      </c>
      <c r="G238" s="248">
        <v>1372</v>
      </c>
      <c r="H238" s="248">
        <v>5235</v>
      </c>
      <c r="I238" s="248">
        <v>5242</v>
      </c>
      <c r="J238" s="248">
        <f t="shared" si="8"/>
        <v>1372</v>
      </c>
      <c r="K238" s="248">
        <v>32043</v>
      </c>
      <c r="L238" s="248">
        <v>0</v>
      </c>
      <c r="M238" s="248">
        <f t="shared" si="9"/>
        <v>33415</v>
      </c>
      <c r="N238" s="248" t="s">
        <v>40</v>
      </c>
    </row>
    <row r="239" spans="1:14" ht="15.75" x14ac:dyDescent="0.25">
      <c r="A239" s="252">
        <v>238</v>
      </c>
      <c r="B239" s="252" t="s">
        <v>17</v>
      </c>
      <c r="C239" s="248">
        <v>20</v>
      </c>
      <c r="D239" s="248"/>
      <c r="E239" s="248" t="s">
        <v>669</v>
      </c>
      <c r="F239" s="248">
        <v>1</v>
      </c>
      <c r="G239" s="248">
        <v>1534</v>
      </c>
      <c r="H239" s="248">
        <v>5236</v>
      </c>
      <c r="I239" s="248">
        <v>5243</v>
      </c>
      <c r="J239" s="248">
        <f t="shared" si="8"/>
        <v>1534</v>
      </c>
      <c r="K239" s="248">
        <v>34034</v>
      </c>
      <c r="L239" s="248">
        <v>0</v>
      </c>
      <c r="M239" s="248">
        <f t="shared" si="9"/>
        <v>35568</v>
      </c>
      <c r="N239" s="248" t="s">
        <v>40</v>
      </c>
    </row>
    <row r="240" spans="1:14" ht="15.75" x14ac:dyDescent="0.25">
      <c r="A240" s="252">
        <v>239</v>
      </c>
      <c r="B240" s="252" t="s">
        <v>62</v>
      </c>
      <c r="C240" s="248">
        <v>20</v>
      </c>
      <c r="D240" s="248"/>
      <c r="E240" s="248" t="s">
        <v>669</v>
      </c>
      <c r="F240" s="248">
        <v>2</v>
      </c>
      <c r="G240" s="248">
        <v>1276</v>
      </c>
      <c r="H240" s="248">
        <v>5237</v>
      </c>
      <c r="I240" s="248">
        <v>5244</v>
      </c>
      <c r="J240" s="248">
        <f t="shared" si="8"/>
        <v>2552</v>
      </c>
      <c r="K240" s="248">
        <v>26845</v>
      </c>
      <c r="L240" s="248">
        <v>0</v>
      </c>
      <c r="M240" s="248">
        <f t="shared" si="9"/>
        <v>29397</v>
      </c>
      <c r="N240" s="248" t="s">
        <v>40</v>
      </c>
    </row>
    <row r="241" spans="1:14" ht="15.75" x14ac:dyDescent="0.25">
      <c r="A241" s="252">
        <v>240</v>
      </c>
      <c r="B241" s="252" t="s">
        <v>18</v>
      </c>
      <c r="C241" s="248">
        <v>20</v>
      </c>
      <c r="D241" s="248"/>
      <c r="E241" s="248" t="s">
        <v>670</v>
      </c>
      <c r="F241" s="248">
        <v>7</v>
      </c>
      <c r="G241" s="248">
        <v>1504</v>
      </c>
      <c r="H241" s="248">
        <v>5260</v>
      </c>
      <c r="I241" s="248">
        <v>5256</v>
      </c>
      <c r="J241" s="248">
        <f t="shared" si="8"/>
        <v>10528</v>
      </c>
      <c r="K241" s="248">
        <v>112100</v>
      </c>
      <c r="L241" s="248">
        <v>0</v>
      </c>
      <c r="M241" s="248">
        <f t="shared" si="9"/>
        <v>122628</v>
      </c>
      <c r="N241" s="248" t="s">
        <v>602</v>
      </c>
    </row>
    <row r="242" spans="1:14" ht="15.75" x14ac:dyDescent="0.25">
      <c r="A242" s="252">
        <v>241</v>
      </c>
      <c r="B242" s="252" t="s">
        <v>33</v>
      </c>
      <c r="C242" s="248">
        <v>20</v>
      </c>
      <c r="D242" s="248"/>
      <c r="E242" s="248" t="s">
        <v>670</v>
      </c>
      <c r="F242" s="248">
        <v>2</v>
      </c>
      <c r="G242" s="248">
        <v>1247</v>
      </c>
      <c r="H242" s="248">
        <v>5261</v>
      </c>
      <c r="I242" s="248">
        <v>5257</v>
      </c>
      <c r="J242" s="248">
        <f t="shared" si="8"/>
        <v>2494</v>
      </c>
      <c r="K242" s="248">
        <v>20729</v>
      </c>
      <c r="L242" s="248">
        <v>0</v>
      </c>
      <c r="M242" s="248">
        <f t="shared" si="9"/>
        <v>23223</v>
      </c>
      <c r="N242" s="248" t="s">
        <v>40</v>
      </c>
    </row>
    <row r="243" spans="1:14" ht="15.75" x14ac:dyDescent="0.25">
      <c r="A243" s="252">
        <v>242</v>
      </c>
      <c r="B243" s="252" t="s">
        <v>13</v>
      </c>
      <c r="C243" s="248">
        <v>20</v>
      </c>
      <c r="D243" s="248"/>
      <c r="E243" s="248" t="s">
        <v>670</v>
      </c>
      <c r="F243" s="248">
        <v>2</v>
      </c>
      <c r="G243" s="248">
        <v>1437</v>
      </c>
      <c r="H243" s="248">
        <v>5262</v>
      </c>
      <c r="I243" s="248">
        <v>5258</v>
      </c>
      <c r="J243" s="248">
        <f t="shared" si="8"/>
        <v>2874</v>
      </c>
      <c r="K243" s="248">
        <v>40459</v>
      </c>
      <c r="L243" s="248">
        <v>0</v>
      </c>
      <c r="M243" s="248">
        <f t="shared" si="9"/>
        <v>43333</v>
      </c>
      <c r="N243" s="248" t="s">
        <v>40</v>
      </c>
    </row>
    <row r="244" spans="1:14" ht="15.75" x14ac:dyDescent="0.25">
      <c r="A244" s="252">
        <v>243</v>
      </c>
      <c r="B244" s="248" t="s">
        <v>402</v>
      </c>
      <c r="C244" s="248">
        <v>15</v>
      </c>
      <c r="D244" s="248"/>
      <c r="E244" s="248" t="s">
        <v>670</v>
      </c>
      <c r="F244" s="248">
        <v>1.5</v>
      </c>
      <c r="G244" s="248">
        <v>972</v>
      </c>
      <c r="H244" s="248">
        <v>5277</v>
      </c>
      <c r="I244" s="248">
        <v>5259</v>
      </c>
      <c r="J244" s="248">
        <f t="shared" si="8"/>
        <v>1458</v>
      </c>
      <c r="K244" s="248">
        <v>12165</v>
      </c>
      <c r="L244" s="248">
        <v>0</v>
      </c>
      <c r="M244" s="248">
        <f t="shared" si="9"/>
        <v>13623</v>
      </c>
      <c r="N244" s="248" t="s">
        <v>602</v>
      </c>
    </row>
    <row r="245" spans="1:14" ht="15.75" x14ac:dyDescent="0.25">
      <c r="A245" s="252">
        <v>244</v>
      </c>
      <c r="B245" s="252" t="s">
        <v>75</v>
      </c>
      <c r="C245" s="248">
        <v>15</v>
      </c>
      <c r="D245" s="248"/>
      <c r="E245" s="248" t="s">
        <v>670</v>
      </c>
      <c r="F245" s="248">
        <v>4</v>
      </c>
      <c r="G245" s="248">
        <v>1008</v>
      </c>
      <c r="H245" s="248">
        <v>5263</v>
      </c>
      <c r="I245" s="248">
        <v>5260</v>
      </c>
      <c r="J245" s="248">
        <f t="shared" si="8"/>
        <v>4032</v>
      </c>
      <c r="K245" s="248">
        <v>72507</v>
      </c>
      <c r="L245" s="248">
        <v>0</v>
      </c>
      <c r="M245" s="248">
        <f t="shared" si="9"/>
        <v>76539</v>
      </c>
      <c r="N245" s="248" t="s">
        <v>40</v>
      </c>
    </row>
    <row r="246" spans="1:14" ht="15.75" x14ac:dyDescent="0.25">
      <c r="A246" s="252">
        <v>245</v>
      </c>
      <c r="B246" s="252" t="s">
        <v>31</v>
      </c>
      <c r="C246" s="248">
        <v>20</v>
      </c>
      <c r="D246" s="248"/>
      <c r="E246" s="248" t="s">
        <v>671</v>
      </c>
      <c r="F246" s="248">
        <v>1</v>
      </c>
      <c r="G246" s="248">
        <v>1720</v>
      </c>
      <c r="H246" s="248">
        <v>5264</v>
      </c>
      <c r="I246" s="248">
        <v>5265</v>
      </c>
      <c r="J246" s="248">
        <f t="shared" si="8"/>
        <v>1720</v>
      </c>
      <c r="K246" s="248">
        <v>44540</v>
      </c>
      <c r="L246" s="248">
        <v>0</v>
      </c>
      <c r="M246" s="248">
        <f t="shared" si="9"/>
        <v>46260</v>
      </c>
      <c r="N246" s="248" t="s">
        <v>40</v>
      </c>
    </row>
    <row r="247" spans="1:14" ht="15.75" x14ac:dyDescent="0.25">
      <c r="A247" s="252">
        <v>246</v>
      </c>
      <c r="B247" s="252" t="s">
        <v>15</v>
      </c>
      <c r="C247" s="248">
        <v>20</v>
      </c>
      <c r="D247" s="248"/>
      <c r="E247" s="248" t="s">
        <v>671</v>
      </c>
      <c r="F247" s="248">
        <v>1</v>
      </c>
      <c r="G247" s="248">
        <v>1450</v>
      </c>
      <c r="H247" s="248">
        <v>5265</v>
      </c>
      <c r="I247" s="248">
        <v>5266</v>
      </c>
      <c r="J247" s="248">
        <f t="shared" si="8"/>
        <v>1450</v>
      </c>
      <c r="K247" s="248">
        <v>55166</v>
      </c>
      <c r="L247" s="248">
        <v>0</v>
      </c>
      <c r="M247" s="248">
        <f t="shared" si="9"/>
        <v>56616</v>
      </c>
      <c r="N247" s="248" t="s">
        <v>40</v>
      </c>
    </row>
    <row r="248" spans="1:14" ht="15.75" x14ac:dyDescent="0.25">
      <c r="A248" s="252">
        <v>247</v>
      </c>
      <c r="B248" s="252" t="s">
        <v>19</v>
      </c>
      <c r="C248" s="248">
        <v>20</v>
      </c>
      <c r="D248" s="248"/>
      <c r="E248" s="248" t="s">
        <v>671</v>
      </c>
      <c r="F248" s="248">
        <v>1</v>
      </c>
      <c r="G248" s="248">
        <v>1320</v>
      </c>
      <c r="H248" s="248">
        <v>5266</v>
      </c>
      <c r="I248" s="248">
        <v>5267</v>
      </c>
      <c r="J248" s="248">
        <f t="shared" si="8"/>
        <v>1320</v>
      </c>
      <c r="K248" s="248">
        <v>32043</v>
      </c>
      <c r="L248" s="248">
        <v>0</v>
      </c>
      <c r="M248" s="248">
        <f t="shared" si="9"/>
        <v>33363</v>
      </c>
      <c r="N248" s="248" t="s">
        <v>40</v>
      </c>
    </row>
    <row r="249" spans="1:14" ht="15.75" x14ac:dyDescent="0.25">
      <c r="A249" s="252">
        <v>248</v>
      </c>
      <c r="B249" s="252" t="s">
        <v>33</v>
      </c>
      <c r="C249" s="248">
        <v>15</v>
      </c>
      <c r="D249" s="248"/>
      <c r="E249" s="248" t="s">
        <v>671</v>
      </c>
      <c r="F249" s="248">
        <v>2</v>
      </c>
      <c r="G249" s="248">
        <v>971</v>
      </c>
      <c r="H249" s="248">
        <v>5270</v>
      </c>
      <c r="I249" s="248">
        <v>5268</v>
      </c>
      <c r="J249" s="248">
        <f t="shared" si="8"/>
        <v>1942</v>
      </c>
      <c r="K249" s="248">
        <v>16000</v>
      </c>
      <c r="L249" s="248">
        <v>0</v>
      </c>
      <c r="M249" s="248">
        <f t="shared" si="9"/>
        <v>17942</v>
      </c>
      <c r="N249" s="248" t="s">
        <v>40</v>
      </c>
    </row>
    <row r="250" spans="1:14" ht="15.75" x14ac:dyDescent="0.25">
      <c r="A250" s="252">
        <v>249</v>
      </c>
      <c r="B250" s="254" t="s">
        <v>35</v>
      </c>
      <c r="C250" s="248">
        <v>9</v>
      </c>
      <c r="D250" s="248"/>
      <c r="E250" s="248" t="s">
        <v>671</v>
      </c>
      <c r="F250" s="248">
        <v>1.5</v>
      </c>
      <c r="G250" s="248">
        <v>587</v>
      </c>
      <c r="H250" s="248">
        <v>5271</v>
      </c>
      <c r="I250" s="248">
        <v>5269</v>
      </c>
      <c r="J250" s="248">
        <f t="shared" si="8"/>
        <v>880.5</v>
      </c>
      <c r="K250" s="248">
        <v>9000</v>
      </c>
      <c r="L250" s="248">
        <v>0</v>
      </c>
      <c r="M250" s="248">
        <f t="shared" si="9"/>
        <v>9880.5</v>
      </c>
      <c r="N250" s="248" t="s">
        <v>40</v>
      </c>
    </row>
    <row r="251" spans="1:14" ht="15.75" x14ac:dyDescent="0.25">
      <c r="A251" s="252">
        <v>250</v>
      </c>
      <c r="B251" s="254" t="s">
        <v>32</v>
      </c>
      <c r="C251" s="248">
        <v>20</v>
      </c>
      <c r="D251" s="248"/>
      <c r="E251" s="248" t="s">
        <v>671</v>
      </c>
      <c r="F251" s="248">
        <v>1.75</v>
      </c>
      <c r="G251" s="248">
        <v>1584</v>
      </c>
      <c r="H251" s="248">
        <v>5272</v>
      </c>
      <c r="I251" s="248">
        <v>5270</v>
      </c>
      <c r="J251" s="248">
        <f t="shared" si="8"/>
        <v>2772</v>
      </c>
      <c r="K251" s="248">
        <v>31822</v>
      </c>
      <c r="L251" s="248">
        <v>0</v>
      </c>
      <c r="M251" s="248">
        <f t="shared" si="9"/>
        <v>34594</v>
      </c>
      <c r="N251" s="248" t="s">
        <v>40</v>
      </c>
    </row>
    <row r="252" spans="1:14" ht="15.75" x14ac:dyDescent="0.25">
      <c r="A252" s="252">
        <v>251</v>
      </c>
      <c r="B252" s="252" t="s">
        <v>62</v>
      </c>
      <c r="C252" s="248">
        <v>20</v>
      </c>
      <c r="D252" s="248"/>
      <c r="E252" s="248" t="s">
        <v>671</v>
      </c>
      <c r="F252" s="248">
        <v>2</v>
      </c>
      <c r="G252" s="248">
        <v>1290</v>
      </c>
      <c r="H252" s="248">
        <v>5273</v>
      </c>
      <c r="I252" s="248">
        <v>5271</v>
      </c>
      <c r="J252" s="248">
        <f t="shared" ref="J252:J259" si="10">F252*G252</f>
        <v>2580</v>
      </c>
      <c r="K252" s="248">
        <v>26845</v>
      </c>
      <c r="L252" s="248">
        <v>0</v>
      </c>
      <c r="M252" s="248">
        <f t="shared" si="9"/>
        <v>29425</v>
      </c>
      <c r="N252" s="248" t="s">
        <v>40</v>
      </c>
    </row>
    <row r="253" spans="1:14" ht="15.75" x14ac:dyDescent="0.25">
      <c r="A253" s="252">
        <v>252</v>
      </c>
      <c r="B253" s="252" t="s">
        <v>17</v>
      </c>
      <c r="C253" s="263">
        <v>20</v>
      </c>
      <c r="D253" s="263"/>
      <c r="E253" s="263" t="s">
        <v>671</v>
      </c>
      <c r="F253" s="263">
        <v>1</v>
      </c>
      <c r="G253" s="263">
        <v>1408</v>
      </c>
      <c r="H253" s="263">
        <v>5274</v>
      </c>
      <c r="I253" s="263">
        <v>5273</v>
      </c>
      <c r="J253" s="263">
        <f t="shared" si="10"/>
        <v>1408</v>
      </c>
      <c r="K253" s="263">
        <v>34034</v>
      </c>
      <c r="L253" s="263">
        <v>0</v>
      </c>
      <c r="M253" s="263">
        <f t="shared" si="9"/>
        <v>35442</v>
      </c>
      <c r="N253" s="263" t="s">
        <v>40</v>
      </c>
    </row>
    <row r="254" spans="1:14" ht="15.75" x14ac:dyDescent="0.25">
      <c r="A254" s="252">
        <v>253</v>
      </c>
      <c r="B254" s="252" t="s">
        <v>12</v>
      </c>
      <c r="C254" s="263">
        <v>15</v>
      </c>
      <c r="D254" s="263"/>
      <c r="E254" s="263" t="s">
        <v>671</v>
      </c>
      <c r="F254" s="263">
        <v>1</v>
      </c>
      <c r="G254" s="263">
        <v>982</v>
      </c>
      <c r="H254" s="263">
        <v>5275</v>
      </c>
      <c r="I254" s="263">
        <v>5274</v>
      </c>
      <c r="J254" s="263">
        <f t="shared" si="10"/>
        <v>982</v>
      </c>
      <c r="K254" s="263">
        <v>11392</v>
      </c>
      <c r="L254" s="263">
        <v>0</v>
      </c>
      <c r="M254" s="263">
        <f t="shared" si="9"/>
        <v>12374</v>
      </c>
      <c r="N254" s="263" t="s">
        <v>40</v>
      </c>
    </row>
    <row r="255" spans="1:14" ht="15.75" x14ac:dyDescent="0.25">
      <c r="A255" s="252">
        <v>254</v>
      </c>
      <c r="B255" s="254" t="s">
        <v>35</v>
      </c>
      <c r="C255" s="248">
        <v>9</v>
      </c>
      <c r="D255" s="248"/>
      <c r="E255" s="248" t="s">
        <v>672</v>
      </c>
      <c r="F255" s="248">
        <v>1.5</v>
      </c>
      <c r="G255" s="248">
        <v>575</v>
      </c>
      <c r="H255" s="248">
        <v>5276</v>
      </c>
      <c r="I255" s="248">
        <v>5281</v>
      </c>
      <c r="J255" s="248">
        <f t="shared" si="10"/>
        <v>862.5</v>
      </c>
      <c r="K255" s="248">
        <v>9000</v>
      </c>
      <c r="L255" s="248">
        <v>0</v>
      </c>
      <c r="M255" s="248">
        <f t="shared" si="9"/>
        <v>9862.5</v>
      </c>
      <c r="N255" s="248" t="s">
        <v>40</v>
      </c>
    </row>
    <row r="256" spans="1:14" ht="15.75" x14ac:dyDescent="0.25">
      <c r="A256" s="252">
        <v>255</v>
      </c>
      <c r="B256" s="252" t="s">
        <v>17</v>
      </c>
      <c r="C256" s="248">
        <v>20</v>
      </c>
      <c r="D256" s="248"/>
      <c r="E256" s="248" t="s">
        <v>674</v>
      </c>
      <c r="F256" s="248">
        <v>1</v>
      </c>
      <c r="G256" s="248">
        <v>1335</v>
      </c>
      <c r="H256" s="248">
        <v>5295</v>
      </c>
      <c r="I256" s="248">
        <v>5292</v>
      </c>
      <c r="J256" s="248">
        <f t="shared" si="10"/>
        <v>1335</v>
      </c>
      <c r="K256" s="248">
        <v>34034</v>
      </c>
      <c r="L256" s="248">
        <v>0</v>
      </c>
      <c r="M256" s="248">
        <f t="shared" si="9"/>
        <v>35369</v>
      </c>
      <c r="N256" s="248" t="s">
        <v>40</v>
      </c>
    </row>
    <row r="257" spans="1:14" ht="15.75" x14ac:dyDescent="0.25">
      <c r="A257" s="252">
        <v>256</v>
      </c>
      <c r="B257" s="252" t="s">
        <v>7</v>
      </c>
      <c r="C257" s="248">
        <v>20</v>
      </c>
      <c r="D257" s="248"/>
      <c r="E257" s="248" t="s">
        <v>674</v>
      </c>
      <c r="F257" s="248">
        <v>1.5</v>
      </c>
      <c r="G257" s="248">
        <v>1610</v>
      </c>
      <c r="H257" s="248">
        <v>5267</v>
      </c>
      <c r="I257" s="248">
        <v>5285</v>
      </c>
      <c r="J257" s="248">
        <f t="shared" si="10"/>
        <v>2415</v>
      </c>
      <c r="K257" s="248">
        <v>94000</v>
      </c>
      <c r="L257" s="248">
        <v>0</v>
      </c>
      <c r="M257" s="248">
        <f t="shared" ref="M257:M259" si="11">J257+K257+L257</f>
        <v>96415</v>
      </c>
      <c r="N257" s="248" t="s">
        <v>40</v>
      </c>
    </row>
    <row r="258" spans="1:14" ht="15.75" x14ac:dyDescent="0.25">
      <c r="A258" s="252">
        <v>257</v>
      </c>
      <c r="B258" s="252" t="s">
        <v>16</v>
      </c>
      <c r="C258" s="248">
        <v>20</v>
      </c>
      <c r="D258" s="248"/>
      <c r="E258" s="248" t="s">
        <v>674</v>
      </c>
      <c r="F258" s="248">
        <v>4</v>
      </c>
      <c r="G258" s="248">
        <v>1507</v>
      </c>
      <c r="H258" s="248">
        <v>5268</v>
      </c>
      <c r="I258" s="248">
        <v>5286</v>
      </c>
      <c r="J258" s="248">
        <f t="shared" si="10"/>
        <v>6028</v>
      </c>
      <c r="K258" s="248">
        <v>73360</v>
      </c>
      <c r="L258" s="248">
        <v>0</v>
      </c>
      <c r="M258" s="248">
        <f t="shared" si="11"/>
        <v>79388</v>
      </c>
      <c r="N258" s="248" t="s">
        <v>40</v>
      </c>
    </row>
    <row r="259" spans="1:14" ht="15.75" x14ac:dyDescent="0.25">
      <c r="A259" s="252">
        <v>258</v>
      </c>
      <c r="B259" s="252" t="s">
        <v>14</v>
      </c>
      <c r="C259" s="248">
        <v>20</v>
      </c>
      <c r="D259" s="248"/>
      <c r="E259" s="248" t="s">
        <v>674</v>
      </c>
      <c r="F259" s="248">
        <v>0</v>
      </c>
      <c r="G259" s="248">
        <v>1278</v>
      </c>
      <c r="H259" s="248">
        <v>5269</v>
      </c>
      <c r="I259" s="248">
        <v>5287</v>
      </c>
      <c r="J259" s="248">
        <f t="shared" si="10"/>
        <v>0</v>
      </c>
      <c r="K259" s="248">
        <v>49780</v>
      </c>
      <c r="L259" s="248">
        <v>0</v>
      </c>
      <c r="M259" s="248">
        <f t="shared" si="11"/>
        <v>49780</v>
      </c>
      <c r="N259" s="248" t="s">
        <v>40</v>
      </c>
    </row>
    <row r="260" spans="1:14" ht="15.75" x14ac:dyDescent="0.25">
      <c r="A260" s="252">
        <v>259</v>
      </c>
      <c r="B260" s="252" t="s">
        <v>7</v>
      </c>
      <c r="C260" s="248">
        <v>20</v>
      </c>
      <c r="D260" s="248"/>
      <c r="E260" s="248" t="s">
        <v>675</v>
      </c>
      <c r="F260" s="248">
        <v>1.5</v>
      </c>
      <c r="G260" s="248">
        <v>1360</v>
      </c>
      <c r="H260" s="248">
        <v>5310</v>
      </c>
      <c r="I260" s="248">
        <v>5301</v>
      </c>
      <c r="J260" s="248">
        <f>F260*G260</f>
        <v>2040</v>
      </c>
      <c r="K260" s="248">
        <v>94000</v>
      </c>
      <c r="L260" s="248">
        <v>0</v>
      </c>
      <c r="M260" s="248">
        <f>J260+K260+L260</f>
        <v>96040</v>
      </c>
      <c r="N260" s="248" t="s">
        <v>602</v>
      </c>
    </row>
    <row r="261" spans="1:14" ht="15.75" x14ac:dyDescent="0.25">
      <c r="A261" s="252">
        <v>260</v>
      </c>
      <c r="B261" s="252" t="s">
        <v>15</v>
      </c>
      <c r="C261" s="248">
        <v>20</v>
      </c>
      <c r="D261" s="248"/>
      <c r="E261" s="248" t="s">
        <v>676</v>
      </c>
      <c r="F261" s="248">
        <v>1</v>
      </c>
      <c r="G261" s="248">
        <v>1900</v>
      </c>
      <c r="H261" s="248">
        <v>5311</v>
      </c>
      <c r="I261" s="248">
        <v>5316</v>
      </c>
      <c r="J261" s="248">
        <f t="shared" ref="J261:J324" si="12">F261*G261</f>
        <v>1900</v>
      </c>
      <c r="K261" s="248">
        <v>54342</v>
      </c>
      <c r="L261" s="248">
        <v>0</v>
      </c>
      <c r="M261" s="248">
        <f t="shared" ref="M261:M324" si="13">J261+K261+L261</f>
        <v>56242</v>
      </c>
      <c r="N261" s="248" t="s">
        <v>40</v>
      </c>
    </row>
    <row r="262" spans="1:14" ht="15.75" x14ac:dyDescent="0.25">
      <c r="A262" s="252">
        <v>261</v>
      </c>
      <c r="B262" s="252" t="s">
        <v>14</v>
      </c>
      <c r="C262" s="248">
        <v>20</v>
      </c>
      <c r="D262" s="248"/>
      <c r="E262" s="248" t="s">
        <v>676</v>
      </c>
      <c r="F262" s="248">
        <v>0</v>
      </c>
      <c r="G262" s="248">
        <v>1525</v>
      </c>
      <c r="H262" s="248">
        <v>5312</v>
      </c>
      <c r="I262" s="248">
        <v>5317</v>
      </c>
      <c r="J262" s="248">
        <f t="shared" si="12"/>
        <v>0</v>
      </c>
      <c r="K262" s="248">
        <v>47040</v>
      </c>
      <c r="L262" s="248">
        <v>0</v>
      </c>
      <c r="M262" s="248">
        <f t="shared" si="13"/>
        <v>47040</v>
      </c>
      <c r="N262" s="248" t="s">
        <v>656</v>
      </c>
    </row>
    <row r="263" spans="1:14" ht="15.75" x14ac:dyDescent="0.25">
      <c r="A263" s="252">
        <v>262</v>
      </c>
      <c r="B263" s="252" t="s">
        <v>22</v>
      </c>
      <c r="C263" s="248">
        <v>20</v>
      </c>
      <c r="D263" s="248"/>
      <c r="E263" s="248" t="s">
        <v>676</v>
      </c>
      <c r="F263" s="248">
        <v>1.75</v>
      </c>
      <c r="G263" s="248">
        <v>1441</v>
      </c>
      <c r="H263" s="248">
        <v>5313</v>
      </c>
      <c r="I263" s="248">
        <v>5318</v>
      </c>
      <c r="J263" s="248">
        <f t="shared" si="12"/>
        <v>2521.75</v>
      </c>
      <c r="K263" s="248">
        <v>55840</v>
      </c>
      <c r="L263" s="248">
        <v>0</v>
      </c>
      <c r="M263" s="274">
        <f t="shared" si="13"/>
        <v>58361.75</v>
      </c>
      <c r="N263" s="248" t="s">
        <v>40</v>
      </c>
    </row>
    <row r="264" spans="1:14" ht="15.75" x14ac:dyDescent="0.25">
      <c r="A264" s="252">
        <v>263</v>
      </c>
      <c r="B264" s="252" t="s">
        <v>26</v>
      </c>
      <c r="C264" s="248">
        <v>20</v>
      </c>
      <c r="D264" s="248"/>
      <c r="E264" s="248" t="s">
        <v>676</v>
      </c>
      <c r="F264" s="248">
        <v>3</v>
      </c>
      <c r="G264" s="248">
        <v>1527</v>
      </c>
      <c r="H264" s="248">
        <v>5314</v>
      </c>
      <c r="I264" s="248">
        <v>5319</v>
      </c>
      <c r="J264" s="248">
        <f t="shared" si="12"/>
        <v>4581</v>
      </c>
      <c r="K264" s="248">
        <v>53352</v>
      </c>
      <c r="L264" s="248">
        <v>0</v>
      </c>
      <c r="M264" s="248">
        <f t="shared" si="13"/>
        <v>57933</v>
      </c>
      <c r="N264" s="248" t="s">
        <v>40</v>
      </c>
    </row>
    <row r="265" spans="1:14" ht="15.75" x14ac:dyDescent="0.25">
      <c r="A265" s="252">
        <v>264</v>
      </c>
      <c r="B265" s="252" t="s">
        <v>7</v>
      </c>
      <c r="C265" s="248">
        <v>20</v>
      </c>
      <c r="D265" s="248"/>
      <c r="E265" s="248" t="s">
        <v>676</v>
      </c>
      <c r="F265" s="248">
        <v>1.5</v>
      </c>
      <c r="G265" s="248">
        <v>1449</v>
      </c>
      <c r="H265" s="248">
        <v>5315</v>
      </c>
      <c r="I265" s="248">
        <v>5320</v>
      </c>
      <c r="J265" s="248">
        <f t="shared" si="12"/>
        <v>2173.5</v>
      </c>
      <c r="K265" s="248">
        <v>94000</v>
      </c>
      <c r="L265" s="248">
        <v>0</v>
      </c>
      <c r="M265" s="279">
        <f t="shared" si="13"/>
        <v>96173.5</v>
      </c>
      <c r="N265" s="248" t="s">
        <v>34</v>
      </c>
    </row>
    <row r="266" spans="1:14" ht="15.75" x14ac:dyDescent="0.25">
      <c r="A266" s="252">
        <v>265</v>
      </c>
      <c r="B266" s="252" t="s">
        <v>7</v>
      </c>
      <c r="C266" s="248">
        <v>20</v>
      </c>
      <c r="D266" s="248"/>
      <c r="E266" s="248" t="s">
        <v>679</v>
      </c>
      <c r="F266" s="248">
        <v>1.5</v>
      </c>
      <c r="G266" s="248">
        <v>1486</v>
      </c>
      <c r="H266" s="248">
        <v>5328</v>
      </c>
      <c r="I266" s="248">
        <v>5328</v>
      </c>
      <c r="J266" s="248">
        <f t="shared" si="12"/>
        <v>2229</v>
      </c>
      <c r="K266" s="248">
        <v>94000</v>
      </c>
      <c r="L266" s="248">
        <v>0</v>
      </c>
      <c r="M266" s="248">
        <f t="shared" si="13"/>
        <v>96229</v>
      </c>
      <c r="N266" s="248" t="s">
        <v>656</v>
      </c>
    </row>
    <row r="267" spans="1:14" ht="15.75" x14ac:dyDescent="0.25">
      <c r="A267" s="252">
        <v>266</v>
      </c>
      <c r="B267" s="252" t="s">
        <v>15</v>
      </c>
      <c r="C267" s="248">
        <v>20</v>
      </c>
      <c r="D267" s="248"/>
      <c r="E267" s="248" t="s">
        <v>679</v>
      </c>
      <c r="F267" s="248">
        <v>1</v>
      </c>
      <c r="G267" s="248">
        <v>2110</v>
      </c>
      <c r="H267" s="248">
        <v>5329</v>
      </c>
      <c r="I267" s="248">
        <v>5329</v>
      </c>
      <c r="J267" s="248">
        <f t="shared" si="12"/>
        <v>2110</v>
      </c>
      <c r="K267" s="248">
        <v>54352</v>
      </c>
      <c r="L267" s="248">
        <v>0</v>
      </c>
      <c r="M267" s="248">
        <f t="shared" si="13"/>
        <v>56462</v>
      </c>
      <c r="N267" s="248" t="s">
        <v>40</v>
      </c>
    </row>
    <row r="268" spans="1:14" ht="15.75" x14ac:dyDescent="0.25">
      <c r="A268" s="252">
        <v>267</v>
      </c>
      <c r="B268" s="252" t="s">
        <v>31</v>
      </c>
      <c r="C268" s="248">
        <v>20</v>
      </c>
      <c r="D268" s="248"/>
      <c r="E268" s="248" t="s">
        <v>679</v>
      </c>
      <c r="F268" s="248">
        <v>1</v>
      </c>
      <c r="G268" s="248">
        <v>1985</v>
      </c>
      <c r="H268" s="248">
        <v>5330</v>
      </c>
      <c r="I268" s="248">
        <v>5330</v>
      </c>
      <c r="J268" s="248">
        <f t="shared" si="12"/>
        <v>1985</v>
      </c>
      <c r="K268" s="248">
        <v>43869</v>
      </c>
      <c r="L268" s="248">
        <v>0</v>
      </c>
      <c r="M268" s="248">
        <f t="shared" si="13"/>
        <v>45854</v>
      </c>
      <c r="N268" s="248" t="s">
        <v>40</v>
      </c>
    </row>
    <row r="269" spans="1:14" ht="15.75" x14ac:dyDescent="0.25">
      <c r="A269" s="252">
        <v>268</v>
      </c>
      <c r="B269" s="252" t="s">
        <v>31</v>
      </c>
      <c r="C269" s="248">
        <v>20</v>
      </c>
      <c r="D269" s="248"/>
      <c r="E269" s="248" t="s">
        <v>680</v>
      </c>
      <c r="F269" s="248">
        <v>1</v>
      </c>
      <c r="G269" s="248">
        <v>1310</v>
      </c>
      <c r="H269" s="248">
        <v>5316</v>
      </c>
      <c r="I269" s="248">
        <v>5344</v>
      </c>
      <c r="J269" s="248">
        <f t="shared" si="12"/>
        <v>1310</v>
      </c>
      <c r="K269" s="248">
        <v>43869</v>
      </c>
      <c r="L269" s="248">
        <v>0</v>
      </c>
      <c r="M269" s="248">
        <f t="shared" si="13"/>
        <v>45179</v>
      </c>
      <c r="N269" s="248" t="s">
        <v>40</v>
      </c>
    </row>
    <row r="270" spans="1:14" ht="15.75" x14ac:dyDescent="0.25">
      <c r="A270" s="252">
        <v>269</v>
      </c>
      <c r="B270" s="252" t="s">
        <v>18</v>
      </c>
      <c r="C270" s="248">
        <v>20</v>
      </c>
      <c r="D270" s="248"/>
      <c r="E270" s="248" t="s">
        <v>680</v>
      </c>
      <c r="F270" s="248">
        <v>7</v>
      </c>
      <c r="G270" s="248">
        <v>1329</v>
      </c>
      <c r="H270" s="248">
        <v>5317</v>
      </c>
      <c r="I270" s="248">
        <v>5345</v>
      </c>
      <c r="J270" s="248">
        <f t="shared" si="12"/>
        <v>9303</v>
      </c>
      <c r="K270" s="248">
        <v>110360</v>
      </c>
      <c r="L270" s="248">
        <v>0</v>
      </c>
      <c r="M270" s="248">
        <f t="shared" si="13"/>
        <v>119663</v>
      </c>
      <c r="N270" s="248" t="s">
        <v>602</v>
      </c>
    </row>
    <row r="271" spans="1:14" ht="15.75" x14ac:dyDescent="0.25">
      <c r="A271" s="252">
        <v>270</v>
      </c>
      <c r="B271" s="254" t="s">
        <v>32</v>
      </c>
      <c r="C271" s="248">
        <v>20</v>
      </c>
      <c r="D271" s="248"/>
      <c r="E271" s="248" t="s">
        <v>680</v>
      </c>
      <c r="F271" s="248">
        <v>1.75</v>
      </c>
      <c r="G271" s="248">
        <v>1367</v>
      </c>
      <c r="H271" s="248">
        <v>5318</v>
      </c>
      <c r="I271" s="248">
        <v>5346</v>
      </c>
      <c r="J271" s="248">
        <f t="shared" si="12"/>
        <v>2392.25</v>
      </c>
      <c r="K271" s="248">
        <v>31425</v>
      </c>
      <c r="L271" s="248">
        <v>0</v>
      </c>
      <c r="M271" s="274">
        <f t="shared" si="13"/>
        <v>33817.25</v>
      </c>
      <c r="N271" s="248" t="s">
        <v>40</v>
      </c>
    </row>
    <row r="272" spans="1:14" ht="15.75" x14ac:dyDescent="0.25">
      <c r="A272" s="252">
        <v>271</v>
      </c>
      <c r="B272" s="252" t="s">
        <v>13</v>
      </c>
      <c r="C272" s="248">
        <v>20</v>
      </c>
      <c r="D272" s="248"/>
      <c r="E272" s="248" t="s">
        <v>680</v>
      </c>
      <c r="F272" s="248">
        <v>2</v>
      </c>
      <c r="G272" s="248">
        <v>1406</v>
      </c>
      <c r="H272" s="248">
        <v>5319</v>
      </c>
      <c r="I272" s="248">
        <v>5347</v>
      </c>
      <c r="J272" s="248">
        <f t="shared" si="12"/>
        <v>2812</v>
      </c>
      <c r="K272" s="248">
        <v>39890</v>
      </c>
      <c r="L272" s="248">
        <v>0</v>
      </c>
      <c r="M272" s="248">
        <f t="shared" si="13"/>
        <v>42702</v>
      </c>
      <c r="N272" s="248" t="s">
        <v>40</v>
      </c>
    </row>
    <row r="273" spans="1:14" ht="15.75" x14ac:dyDescent="0.25">
      <c r="A273" s="252">
        <v>272</v>
      </c>
      <c r="B273" s="252" t="s">
        <v>17</v>
      </c>
      <c r="C273" s="248">
        <v>20</v>
      </c>
      <c r="D273" s="248"/>
      <c r="E273" s="248" t="s">
        <v>680</v>
      </c>
      <c r="F273" s="248">
        <v>1</v>
      </c>
      <c r="G273" s="248">
        <v>1711</v>
      </c>
      <c r="H273" s="248">
        <v>5350</v>
      </c>
      <c r="I273" s="248">
        <v>5348</v>
      </c>
      <c r="J273" s="248">
        <f t="shared" si="12"/>
        <v>1711</v>
      </c>
      <c r="K273" s="248">
        <v>33374</v>
      </c>
      <c r="L273" s="248">
        <v>0</v>
      </c>
      <c r="M273" s="248">
        <f t="shared" si="13"/>
        <v>35085</v>
      </c>
      <c r="N273" s="248" t="s">
        <v>40</v>
      </c>
    </row>
    <row r="274" spans="1:14" ht="15.75" x14ac:dyDescent="0.25">
      <c r="A274" s="252">
        <v>273</v>
      </c>
      <c r="B274" s="252" t="s">
        <v>12</v>
      </c>
      <c r="C274" s="248">
        <v>15</v>
      </c>
      <c r="D274" s="248"/>
      <c r="E274" s="248" t="s">
        <v>680</v>
      </c>
      <c r="F274" s="248">
        <v>1</v>
      </c>
      <c r="G274" s="248">
        <v>953</v>
      </c>
      <c r="H274" s="248">
        <v>5351</v>
      </c>
      <c r="I274" s="248">
        <v>5349</v>
      </c>
      <c r="J274" s="248">
        <f t="shared" si="12"/>
        <v>953</v>
      </c>
      <c r="K274" s="248">
        <v>11278</v>
      </c>
      <c r="L274" s="248">
        <v>0</v>
      </c>
      <c r="M274" s="248">
        <f t="shared" si="13"/>
        <v>12231</v>
      </c>
      <c r="N274" s="248" t="s">
        <v>40</v>
      </c>
    </row>
    <row r="275" spans="1:14" ht="15.75" x14ac:dyDescent="0.25">
      <c r="A275" s="252">
        <v>274</v>
      </c>
      <c r="B275" s="252" t="s">
        <v>62</v>
      </c>
      <c r="C275" s="248">
        <v>20</v>
      </c>
      <c r="D275" s="248"/>
      <c r="E275" s="248" t="s">
        <v>680</v>
      </c>
      <c r="F275" s="248">
        <v>2</v>
      </c>
      <c r="G275" s="248">
        <v>1280</v>
      </c>
      <c r="H275" s="248">
        <v>5352</v>
      </c>
      <c r="I275" s="248">
        <v>5350</v>
      </c>
      <c r="J275" s="248">
        <f t="shared" si="12"/>
        <v>2560</v>
      </c>
      <c r="K275" s="248">
        <v>26414</v>
      </c>
      <c r="L275" s="248">
        <v>0</v>
      </c>
      <c r="M275" s="248">
        <f t="shared" si="13"/>
        <v>28974</v>
      </c>
      <c r="N275" s="248" t="s">
        <v>40</v>
      </c>
    </row>
    <row r="276" spans="1:14" ht="15.75" x14ac:dyDescent="0.25">
      <c r="A276" s="252">
        <v>275</v>
      </c>
      <c r="B276" s="254" t="s">
        <v>35</v>
      </c>
      <c r="C276" s="248">
        <v>15</v>
      </c>
      <c r="D276" s="248"/>
      <c r="E276" s="248" t="s">
        <v>680</v>
      </c>
      <c r="F276" s="248">
        <v>1.5</v>
      </c>
      <c r="G276" s="248">
        <v>1094</v>
      </c>
      <c r="H276" s="248">
        <v>5353</v>
      </c>
      <c r="I276" s="248">
        <v>5351</v>
      </c>
      <c r="J276" s="248">
        <f t="shared" si="12"/>
        <v>1641</v>
      </c>
      <c r="K276" s="248">
        <v>10978</v>
      </c>
      <c r="L276" s="248">
        <v>0</v>
      </c>
      <c r="M276" s="248">
        <f t="shared" si="13"/>
        <v>12619</v>
      </c>
      <c r="N276" s="248" t="s">
        <v>40</v>
      </c>
    </row>
    <row r="277" spans="1:14" ht="15.75" x14ac:dyDescent="0.25">
      <c r="A277" s="252">
        <v>276</v>
      </c>
      <c r="B277" s="252" t="s">
        <v>15</v>
      </c>
      <c r="C277" s="248">
        <v>20</v>
      </c>
      <c r="D277" s="248"/>
      <c r="E277" s="248" t="s">
        <v>683</v>
      </c>
      <c r="F277" s="248">
        <v>1</v>
      </c>
      <c r="G277" s="248">
        <v>1804</v>
      </c>
      <c r="H277" s="248">
        <v>5391</v>
      </c>
      <c r="I277" s="248">
        <v>5361</v>
      </c>
      <c r="J277" s="248">
        <f t="shared" si="12"/>
        <v>1804</v>
      </c>
      <c r="K277" s="248">
        <v>54342</v>
      </c>
      <c r="L277" s="248">
        <v>0</v>
      </c>
      <c r="M277" s="248">
        <f t="shared" si="13"/>
        <v>56146</v>
      </c>
      <c r="N277" s="248" t="s">
        <v>40</v>
      </c>
    </row>
    <row r="278" spans="1:14" ht="15.75" x14ac:dyDescent="0.25">
      <c r="A278" s="252">
        <v>277</v>
      </c>
      <c r="B278" s="248" t="s">
        <v>402</v>
      </c>
      <c r="C278" s="248">
        <v>9</v>
      </c>
      <c r="D278" s="248"/>
      <c r="E278" s="248" t="s">
        <v>683</v>
      </c>
      <c r="F278" s="248">
        <v>1.5</v>
      </c>
      <c r="G278" s="248">
        <v>663</v>
      </c>
      <c r="H278" s="248">
        <v>5392</v>
      </c>
      <c r="I278" s="248">
        <v>5362</v>
      </c>
      <c r="J278" s="248">
        <f t="shared" si="12"/>
        <v>994.5</v>
      </c>
      <c r="K278" s="248">
        <v>9500</v>
      </c>
      <c r="L278" s="248">
        <v>0</v>
      </c>
      <c r="M278" s="274">
        <f t="shared" si="13"/>
        <v>10494.5</v>
      </c>
      <c r="N278" s="248" t="s">
        <v>40</v>
      </c>
    </row>
    <row r="279" spans="1:14" ht="15.75" x14ac:dyDescent="0.25">
      <c r="A279" s="252">
        <v>278</v>
      </c>
      <c r="B279" s="252" t="s">
        <v>16</v>
      </c>
      <c r="C279" s="248">
        <v>20</v>
      </c>
      <c r="D279" s="248"/>
      <c r="E279" s="248" t="s">
        <v>683</v>
      </c>
      <c r="F279" s="248">
        <v>4</v>
      </c>
      <c r="G279" s="248">
        <v>1479</v>
      </c>
      <c r="H279" s="263">
        <v>5393</v>
      </c>
      <c r="I279" s="248">
        <v>5363</v>
      </c>
      <c r="J279" s="248">
        <f t="shared" si="12"/>
        <v>5916</v>
      </c>
      <c r="K279" s="248">
        <v>72292</v>
      </c>
      <c r="L279" s="248">
        <v>0</v>
      </c>
      <c r="M279" s="248">
        <f t="shared" si="13"/>
        <v>78208</v>
      </c>
      <c r="N279" s="248" t="s">
        <v>40</v>
      </c>
    </row>
    <row r="280" spans="1:14" ht="15.75" x14ac:dyDescent="0.25">
      <c r="A280" s="252">
        <v>279</v>
      </c>
      <c r="B280" s="252" t="s">
        <v>75</v>
      </c>
      <c r="C280" s="248">
        <v>20</v>
      </c>
      <c r="D280" s="248"/>
      <c r="E280" s="248" t="s">
        <v>683</v>
      </c>
      <c r="F280" s="248">
        <v>4</v>
      </c>
      <c r="G280" s="248">
        <v>1260</v>
      </c>
      <c r="H280" s="248">
        <v>5394</v>
      </c>
      <c r="I280" s="248">
        <v>5364</v>
      </c>
      <c r="J280" s="248">
        <f t="shared" si="12"/>
        <v>5040</v>
      </c>
      <c r="K280" s="248">
        <v>85222</v>
      </c>
      <c r="L280" s="248">
        <v>0</v>
      </c>
      <c r="M280" s="248">
        <f t="shared" si="13"/>
        <v>90262</v>
      </c>
      <c r="N280" s="248" t="s">
        <v>40</v>
      </c>
    </row>
    <row r="281" spans="1:14" ht="15.75" x14ac:dyDescent="0.25">
      <c r="A281" s="252">
        <v>280</v>
      </c>
      <c r="B281" s="252" t="s">
        <v>19</v>
      </c>
      <c r="C281" s="248">
        <v>20</v>
      </c>
      <c r="D281" s="248"/>
      <c r="E281" s="248" t="s">
        <v>683</v>
      </c>
      <c r="F281" s="248">
        <v>1</v>
      </c>
      <c r="G281" s="248">
        <v>1438</v>
      </c>
      <c r="H281" s="248">
        <v>5395</v>
      </c>
      <c r="I281" s="248">
        <v>5365</v>
      </c>
      <c r="J281" s="248">
        <f t="shared" si="12"/>
        <v>1438</v>
      </c>
      <c r="K281" s="248">
        <v>31367</v>
      </c>
      <c r="L281" s="248">
        <v>0</v>
      </c>
      <c r="M281" s="248">
        <f t="shared" si="13"/>
        <v>32805</v>
      </c>
      <c r="N281" s="248" t="s">
        <v>40</v>
      </c>
    </row>
    <row r="282" spans="1:14" ht="15.75" x14ac:dyDescent="0.25">
      <c r="A282" s="252">
        <v>281</v>
      </c>
      <c r="B282" s="252" t="s">
        <v>22</v>
      </c>
      <c r="C282" s="248">
        <v>20</v>
      </c>
      <c r="D282" s="248"/>
      <c r="E282" s="248" t="s">
        <v>684</v>
      </c>
      <c r="F282" s="248">
        <v>1.7</v>
      </c>
      <c r="G282" s="248">
        <v>1441</v>
      </c>
      <c r="H282" s="248">
        <v>5396</v>
      </c>
      <c r="I282" s="248">
        <v>5377</v>
      </c>
      <c r="J282" s="248">
        <f t="shared" si="12"/>
        <v>2449.6999999999998</v>
      </c>
      <c r="K282" s="248">
        <v>55840</v>
      </c>
      <c r="L282" s="248">
        <v>0</v>
      </c>
      <c r="M282" s="274">
        <f t="shared" si="13"/>
        <v>58289.7</v>
      </c>
      <c r="N282" s="248" t="s">
        <v>40</v>
      </c>
    </row>
    <row r="283" spans="1:14" ht="15.75" x14ac:dyDescent="0.25">
      <c r="A283" s="252">
        <v>282</v>
      </c>
      <c r="B283" s="252" t="s">
        <v>26</v>
      </c>
      <c r="C283" s="248">
        <v>20</v>
      </c>
      <c r="D283" s="248"/>
      <c r="E283" s="248" t="s">
        <v>684</v>
      </c>
      <c r="F283" s="248">
        <v>3</v>
      </c>
      <c r="G283" s="248">
        <v>1370</v>
      </c>
      <c r="H283" s="248">
        <v>5397</v>
      </c>
      <c r="I283" s="248">
        <v>5378</v>
      </c>
      <c r="J283" s="248">
        <f t="shared" si="12"/>
        <v>4110</v>
      </c>
      <c r="K283" s="248">
        <v>53352</v>
      </c>
      <c r="L283" s="248">
        <v>0</v>
      </c>
      <c r="M283" s="248">
        <f t="shared" si="13"/>
        <v>57462</v>
      </c>
      <c r="N283" s="248" t="s">
        <v>40</v>
      </c>
    </row>
    <row r="284" spans="1:14" ht="15.75" x14ac:dyDescent="0.25">
      <c r="A284" s="252">
        <v>283</v>
      </c>
      <c r="B284" s="252" t="s">
        <v>7</v>
      </c>
      <c r="C284" s="248">
        <v>20</v>
      </c>
      <c r="D284" s="248"/>
      <c r="E284" s="248" t="s">
        <v>685</v>
      </c>
      <c r="F284" s="248">
        <v>1.5</v>
      </c>
      <c r="G284" s="248">
        <v>1361</v>
      </c>
      <c r="H284" s="248">
        <v>5398</v>
      </c>
      <c r="I284" s="248">
        <v>5393</v>
      </c>
      <c r="J284" s="248">
        <f t="shared" si="12"/>
        <v>2041.5</v>
      </c>
      <c r="K284" s="248">
        <v>92000</v>
      </c>
      <c r="L284" s="248">
        <v>0</v>
      </c>
      <c r="M284" s="279">
        <f t="shared" si="13"/>
        <v>94041.5</v>
      </c>
      <c r="N284" s="248" t="s">
        <v>34</v>
      </c>
    </row>
    <row r="285" spans="1:14" ht="15.75" x14ac:dyDescent="0.25">
      <c r="A285" s="252">
        <v>284</v>
      </c>
      <c r="B285" s="252" t="s">
        <v>7</v>
      </c>
      <c r="C285" s="248">
        <v>20</v>
      </c>
      <c r="D285" s="248"/>
      <c r="E285" s="248" t="s">
        <v>685</v>
      </c>
      <c r="F285" s="248">
        <v>1.5</v>
      </c>
      <c r="G285" s="248">
        <v>1360</v>
      </c>
      <c r="H285" s="248">
        <v>5399</v>
      </c>
      <c r="I285" s="248">
        <v>5394</v>
      </c>
      <c r="J285" s="248">
        <f t="shared" si="12"/>
        <v>2040</v>
      </c>
      <c r="K285" s="248">
        <v>92000</v>
      </c>
      <c r="L285" s="248">
        <v>0</v>
      </c>
      <c r="M285" s="263">
        <f t="shared" si="13"/>
        <v>94040</v>
      </c>
      <c r="N285" s="248" t="s">
        <v>34</v>
      </c>
    </row>
    <row r="286" spans="1:14" ht="15.75" x14ac:dyDescent="0.25">
      <c r="A286" s="252">
        <v>285</v>
      </c>
      <c r="B286" s="252" t="s">
        <v>14</v>
      </c>
      <c r="C286" s="248">
        <v>20</v>
      </c>
      <c r="D286" s="248"/>
      <c r="E286" s="248" t="s">
        <v>685</v>
      </c>
      <c r="F286" s="248">
        <v>0</v>
      </c>
      <c r="G286" s="248">
        <v>1360</v>
      </c>
      <c r="H286" s="248">
        <v>5410</v>
      </c>
      <c r="I286" s="248">
        <v>5395</v>
      </c>
      <c r="J286" s="248">
        <f t="shared" si="12"/>
        <v>0</v>
      </c>
      <c r="K286" s="248">
        <v>47040</v>
      </c>
      <c r="L286" s="248">
        <v>0</v>
      </c>
      <c r="M286" s="263">
        <f t="shared" si="13"/>
        <v>47040</v>
      </c>
      <c r="N286" s="248" t="s">
        <v>656</v>
      </c>
    </row>
    <row r="287" spans="1:14" ht="15.75" x14ac:dyDescent="0.25">
      <c r="A287" s="252">
        <v>286</v>
      </c>
      <c r="B287" s="252" t="s">
        <v>7</v>
      </c>
      <c r="C287" s="248">
        <v>20</v>
      </c>
      <c r="D287" s="248"/>
      <c r="E287" s="248" t="s">
        <v>686</v>
      </c>
      <c r="F287" s="248">
        <v>1.5</v>
      </c>
      <c r="G287" s="248">
        <v>1360</v>
      </c>
      <c r="H287" s="248">
        <v>5411</v>
      </c>
      <c r="I287" s="248">
        <v>5396</v>
      </c>
      <c r="J287" s="248">
        <f t="shared" si="12"/>
        <v>2040</v>
      </c>
      <c r="K287" s="248">
        <v>94000</v>
      </c>
      <c r="L287" s="248">
        <v>0</v>
      </c>
      <c r="M287" s="263">
        <f t="shared" si="13"/>
        <v>96040</v>
      </c>
      <c r="N287" s="248" t="s">
        <v>34</v>
      </c>
    </row>
    <row r="288" spans="1:14" ht="15.75" x14ac:dyDescent="0.25">
      <c r="A288" s="252">
        <v>287</v>
      </c>
      <c r="B288" s="252" t="s">
        <v>13</v>
      </c>
      <c r="C288" s="248">
        <v>20</v>
      </c>
      <c r="D288" s="248"/>
      <c r="E288" s="248" t="s">
        <v>686</v>
      </c>
      <c r="F288" s="248">
        <v>2</v>
      </c>
      <c r="G288" s="248">
        <v>1325</v>
      </c>
      <c r="H288" s="248">
        <v>5412</v>
      </c>
      <c r="I288" s="248">
        <v>5397</v>
      </c>
      <c r="J288" s="248">
        <f t="shared" si="12"/>
        <v>2650</v>
      </c>
      <c r="K288" s="248">
        <v>39890</v>
      </c>
      <c r="L288" s="248">
        <v>0</v>
      </c>
      <c r="M288" s="263">
        <f t="shared" si="13"/>
        <v>42540</v>
      </c>
      <c r="N288" s="248" t="s">
        <v>40</v>
      </c>
    </row>
    <row r="289" spans="1:14" ht="15.75" x14ac:dyDescent="0.25">
      <c r="A289" s="252">
        <v>288</v>
      </c>
      <c r="B289" s="252" t="s">
        <v>13</v>
      </c>
      <c r="C289" s="248">
        <v>20</v>
      </c>
      <c r="D289" s="248"/>
      <c r="E289" s="248" t="s">
        <v>686</v>
      </c>
      <c r="F289" s="248">
        <v>2</v>
      </c>
      <c r="G289" s="248">
        <v>1436</v>
      </c>
      <c r="H289" s="248">
        <v>5413</v>
      </c>
      <c r="I289" s="248">
        <v>5398</v>
      </c>
      <c r="J289" s="248">
        <f t="shared" si="12"/>
        <v>2872</v>
      </c>
      <c r="K289" s="248">
        <v>39890</v>
      </c>
      <c r="L289" s="248">
        <v>0</v>
      </c>
      <c r="M289" s="248">
        <f t="shared" si="13"/>
        <v>42762</v>
      </c>
      <c r="N289" s="248" t="s">
        <v>40</v>
      </c>
    </row>
    <row r="290" spans="1:14" ht="15.75" x14ac:dyDescent="0.25">
      <c r="A290" s="252">
        <v>289</v>
      </c>
      <c r="B290" s="252" t="s">
        <v>21</v>
      </c>
      <c r="C290" s="248">
        <v>20</v>
      </c>
      <c r="D290" s="248"/>
      <c r="E290" s="248" t="s">
        <v>687</v>
      </c>
      <c r="F290" s="248">
        <v>2.5</v>
      </c>
      <c r="G290" s="248">
        <v>1398</v>
      </c>
      <c r="H290" s="248">
        <v>5414</v>
      </c>
      <c r="I290" s="248">
        <v>5414</v>
      </c>
      <c r="J290" s="248">
        <f t="shared" si="12"/>
        <v>3495</v>
      </c>
      <c r="K290" s="248">
        <v>61797</v>
      </c>
      <c r="L290" s="248">
        <v>3000</v>
      </c>
      <c r="M290" s="248">
        <f t="shared" si="13"/>
        <v>68292</v>
      </c>
      <c r="N290" s="248" t="s">
        <v>40</v>
      </c>
    </row>
    <row r="291" spans="1:14" ht="15.75" x14ac:dyDescent="0.25">
      <c r="A291" s="252">
        <v>290</v>
      </c>
      <c r="B291" s="252" t="s">
        <v>12</v>
      </c>
      <c r="C291" s="248">
        <v>15</v>
      </c>
      <c r="D291" s="248"/>
      <c r="E291" s="248" t="s">
        <v>687</v>
      </c>
      <c r="F291" s="248">
        <v>1</v>
      </c>
      <c r="G291" s="248">
        <v>950</v>
      </c>
      <c r="H291" s="248">
        <v>5415</v>
      </c>
      <c r="I291" s="248">
        <v>5415</v>
      </c>
      <c r="J291" s="248">
        <f t="shared" si="12"/>
        <v>950</v>
      </c>
      <c r="K291" s="248">
        <v>11278</v>
      </c>
      <c r="L291" s="248">
        <v>0</v>
      </c>
      <c r="M291" s="248">
        <f t="shared" si="13"/>
        <v>12228</v>
      </c>
      <c r="N291" s="248" t="s">
        <v>40</v>
      </c>
    </row>
    <row r="292" spans="1:14" ht="15.75" x14ac:dyDescent="0.25">
      <c r="A292" s="252">
        <v>291</v>
      </c>
      <c r="B292" s="252" t="s">
        <v>26</v>
      </c>
      <c r="C292" s="248">
        <v>20</v>
      </c>
      <c r="D292" s="248"/>
      <c r="E292" s="248" t="s">
        <v>687</v>
      </c>
      <c r="F292" s="248">
        <v>3</v>
      </c>
      <c r="G292" s="248">
        <v>1365</v>
      </c>
      <c r="H292" s="248">
        <v>5416</v>
      </c>
      <c r="I292" s="248">
        <v>5416</v>
      </c>
      <c r="J292" s="248">
        <f t="shared" si="12"/>
        <v>4095</v>
      </c>
      <c r="K292" s="248">
        <v>53352</v>
      </c>
      <c r="L292" s="248">
        <v>0</v>
      </c>
      <c r="M292" s="248">
        <f t="shared" si="13"/>
        <v>57447</v>
      </c>
      <c r="N292" s="248" t="s">
        <v>40</v>
      </c>
    </row>
    <row r="293" spans="1:14" ht="15.75" x14ac:dyDescent="0.25">
      <c r="A293" s="252">
        <v>292</v>
      </c>
      <c r="B293" s="252" t="s">
        <v>17</v>
      </c>
      <c r="C293" s="248">
        <v>20</v>
      </c>
      <c r="D293" s="248"/>
      <c r="E293" s="248" t="s">
        <v>687</v>
      </c>
      <c r="F293" s="248">
        <v>1</v>
      </c>
      <c r="G293" s="248">
        <v>1314</v>
      </c>
      <c r="H293" s="248">
        <v>5417</v>
      </c>
      <c r="I293" s="248">
        <v>5417</v>
      </c>
      <c r="J293" s="248">
        <f t="shared" si="12"/>
        <v>1314</v>
      </c>
      <c r="K293" s="248">
        <v>33374</v>
      </c>
      <c r="L293" s="248">
        <v>0</v>
      </c>
      <c r="M293" s="248">
        <f t="shared" si="13"/>
        <v>34688</v>
      </c>
      <c r="N293" s="248" t="s">
        <v>40</v>
      </c>
    </row>
    <row r="294" spans="1:14" ht="15.75" x14ac:dyDescent="0.25">
      <c r="A294" s="252">
        <v>293</v>
      </c>
      <c r="B294" s="252" t="s">
        <v>19</v>
      </c>
      <c r="C294" s="248">
        <v>20</v>
      </c>
      <c r="D294" s="248"/>
      <c r="E294" s="248" t="s">
        <v>687</v>
      </c>
      <c r="F294" s="248">
        <v>1</v>
      </c>
      <c r="G294" s="248">
        <v>1255</v>
      </c>
      <c r="H294" s="248">
        <v>5418</v>
      </c>
      <c r="I294" s="248">
        <v>5418</v>
      </c>
      <c r="J294" s="248">
        <f t="shared" si="12"/>
        <v>1255</v>
      </c>
      <c r="K294" s="248">
        <v>31367</v>
      </c>
      <c r="L294" s="248">
        <v>0</v>
      </c>
      <c r="M294" s="248">
        <f t="shared" si="13"/>
        <v>32622</v>
      </c>
      <c r="N294" s="248" t="s">
        <v>40</v>
      </c>
    </row>
    <row r="295" spans="1:14" ht="15.75" x14ac:dyDescent="0.25">
      <c r="A295" s="252">
        <v>294</v>
      </c>
      <c r="B295" s="248" t="s">
        <v>39</v>
      </c>
      <c r="C295" s="248">
        <v>20</v>
      </c>
      <c r="D295" s="248"/>
      <c r="E295" s="248" t="s">
        <v>687</v>
      </c>
      <c r="F295" s="248">
        <v>1</v>
      </c>
      <c r="G295" s="248">
        <v>1029</v>
      </c>
      <c r="H295" s="248">
        <v>5419</v>
      </c>
      <c r="I295" s="248">
        <v>5419</v>
      </c>
      <c r="J295" s="248">
        <f t="shared" si="12"/>
        <v>1029</v>
      </c>
      <c r="K295" s="248">
        <v>69824</v>
      </c>
      <c r="L295" s="248">
        <v>0</v>
      </c>
      <c r="M295" s="248">
        <f t="shared" si="13"/>
        <v>70853</v>
      </c>
      <c r="N295" s="248" t="s">
        <v>40</v>
      </c>
    </row>
    <row r="296" spans="1:14" ht="15.75" x14ac:dyDescent="0.25">
      <c r="A296" s="252">
        <v>295</v>
      </c>
      <c r="B296" s="252" t="s">
        <v>33</v>
      </c>
      <c r="C296" s="248">
        <v>20</v>
      </c>
      <c r="D296" s="248"/>
      <c r="E296" s="248" t="s">
        <v>687</v>
      </c>
      <c r="F296" s="248">
        <v>2</v>
      </c>
      <c r="G296" s="248">
        <v>1282</v>
      </c>
      <c r="H296" s="248">
        <v>5420</v>
      </c>
      <c r="I296" s="248">
        <v>5420</v>
      </c>
      <c r="J296" s="248">
        <f t="shared" si="12"/>
        <v>2564</v>
      </c>
      <c r="K296" s="248">
        <v>20443</v>
      </c>
      <c r="L296" s="248">
        <v>0</v>
      </c>
      <c r="M296" s="248">
        <f t="shared" si="13"/>
        <v>23007</v>
      </c>
      <c r="N296" s="248" t="s">
        <v>40</v>
      </c>
    </row>
    <row r="297" spans="1:14" ht="15.75" x14ac:dyDescent="0.25">
      <c r="A297" s="252">
        <v>296</v>
      </c>
      <c r="B297" s="248" t="s">
        <v>402</v>
      </c>
      <c r="C297" s="248">
        <v>9</v>
      </c>
      <c r="D297" s="248"/>
      <c r="E297" s="248" t="s">
        <v>688</v>
      </c>
      <c r="F297" s="248">
        <v>1.5</v>
      </c>
      <c r="G297" s="248">
        <v>565</v>
      </c>
      <c r="H297" s="248">
        <v>5455</v>
      </c>
      <c r="I297" s="248">
        <v>5422</v>
      </c>
      <c r="J297" s="248">
        <f t="shared" si="12"/>
        <v>847.5</v>
      </c>
      <c r="K297" s="248">
        <v>9500</v>
      </c>
      <c r="L297" s="248">
        <v>0</v>
      </c>
      <c r="M297" s="274">
        <f t="shared" si="13"/>
        <v>10347.5</v>
      </c>
      <c r="N297" s="248" t="s">
        <v>40</v>
      </c>
    </row>
    <row r="298" spans="1:14" ht="15.75" x14ac:dyDescent="0.25">
      <c r="A298" s="252">
        <v>297</v>
      </c>
      <c r="B298" s="252" t="s">
        <v>7</v>
      </c>
      <c r="C298" s="248">
        <v>20</v>
      </c>
      <c r="D298" s="248"/>
      <c r="E298" s="248" t="s">
        <v>688</v>
      </c>
      <c r="F298" s="248">
        <v>1.5</v>
      </c>
      <c r="G298" s="248">
        <v>1450</v>
      </c>
      <c r="H298" s="248">
        <v>5456</v>
      </c>
      <c r="I298" s="248">
        <v>5423</v>
      </c>
      <c r="J298" s="248">
        <f t="shared" si="12"/>
        <v>2175</v>
      </c>
      <c r="K298" s="248">
        <v>94000</v>
      </c>
      <c r="L298" s="248">
        <v>0</v>
      </c>
      <c r="M298" s="248">
        <f t="shared" si="13"/>
        <v>96175</v>
      </c>
      <c r="N298" s="248" t="s">
        <v>602</v>
      </c>
    </row>
    <row r="299" spans="1:14" ht="15.75" x14ac:dyDescent="0.25">
      <c r="A299" s="252">
        <v>298</v>
      </c>
      <c r="B299" s="252" t="s">
        <v>14</v>
      </c>
      <c r="C299" s="248">
        <v>20</v>
      </c>
      <c r="D299" s="248"/>
      <c r="E299" s="248" t="s">
        <v>689</v>
      </c>
      <c r="F299" s="248">
        <v>0</v>
      </c>
      <c r="G299" s="248">
        <v>1391</v>
      </c>
      <c r="H299" s="248">
        <v>5457</v>
      </c>
      <c r="I299" s="248">
        <v>5432</v>
      </c>
      <c r="J299" s="248">
        <f t="shared" si="12"/>
        <v>0</v>
      </c>
      <c r="K299" s="248">
        <v>47040</v>
      </c>
      <c r="L299" s="248">
        <v>0</v>
      </c>
      <c r="M299" s="248">
        <f t="shared" si="13"/>
        <v>47040</v>
      </c>
      <c r="N299" s="248" t="s">
        <v>602</v>
      </c>
    </row>
    <row r="300" spans="1:14" ht="15.75" x14ac:dyDescent="0.25">
      <c r="A300" s="252">
        <v>299</v>
      </c>
      <c r="B300" s="252" t="s">
        <v>16</v>
      </c>
      <c r="C300" s="248">
        <v>20</v>
      </c>
      <c r="D300" s="248"/>
      <c r="E300" s="248" t="s">
        <v>689</v>
      </c>
      <c r="F300" s="248">
        <v>4</v>
      </c>
      <c r="G300" s="248">
        <v>1442</v>
      </c>
      <c r="H300" s="263">
        <v>5458</v>
      </c>
      <c r="I300" s="248">
        <v>5433</v>
      </c>
      <c r="J300" s="248">
        <f t="shared" si="12"/>
        <v>5768</v>
      </c>
      <c r="K300" s="248">
        <v>72292</v>
      </c>
      <c r="L300" s="248">
        <v>0</v>
      </c>
      <c r="M300" s="248">
        <f t="shared" si="13"/>
        <v>78060</v>
      </c>
      <c r="N300" s="248" t="s">
        <v>40</v>
      </c>
    </row>
    <row r="301" spans="1:14" ht="15.75" x14ac:dyDescent="0.25">
      <c r="A301" s="252">
        <v>300</v>
      </c>
      <c r="B301" s="248" t="s">
        <v>402</v>
      </c>
      <c r="C301" s="248">
        <v>15</v>
      </c>
      <c r="D301" s="248"/>
      <c r="E301" s="248" t="s">
        <v>690</v>
      </c>
      <c r="F301" s="248">
        <v>1.5</v>
      </c>
      <c r="G301" s="248">
        <v>988</v>
      </c>
      <c r="H301" s="248">
        <v>5459</v>
      </c>
      <c r="I301" s="248">
        <v>5442</v>
      </c>
      <c r="J301" s="248">
        <f t="shared" si="12"/>
        <v>1482</v>
      </c>
      <c r="K301" s="248">
        <v>12905</v>
      </c>
      <c r="L301" s="248">
        <v>0</v>
      </c>
      <c r="M301" s="248">
        <f t="shared" si="13"/>
        <v>14387</v>
      </c>
      <c r="N301" s="248" t="s">
        <v>602</v>
      </c>
    </row>
    <row r="302" spans="1:14" ht="15.75" x14ac:dyDescent="0.25">
      <c r="A302" s="252">
        <v>301</v>
      </c>
      <c r="B302" s="252" t="s">
        <v>62</v>
      </c>
      <c r="C302" s="248">
        <v>20</v>
      </c>
      <c r="D302" s="248"/>
      <c r="E302" s="248" t="s">
        <v>690</v>
      </c>
      <c r="F302" s="248">
        <v>2</v>
      </c>
      <c r="G302" s="248">
        <v>1255</v>
      </c>
      <c r="H302" s="248">
        <v>5462</v>
      </c>
      <c r="I302" s="248">
        <v>5443</v>
      </c>
      <c r="J302" s="248">
        <f t="shared" si="12"/>
        <v>2510</v>
      </c>
      <c r="K302" s="248">
        <v>26000</v>
      </c>
      <c r="L302" s="248">
        <v>0</v>
      </c>
      <c r="M302" s="248">
        <f t="shared" si="13"/>
        <v>28510</v>
      </c>
      <c r="N302" s="248" t="s">
        <v>692</v>
      </c>
    </row>
    <row r="303" spans="1:14" ht="15.75" x14ac:dyDescent="0.25">
      <c r="A303" s="252">
        <v>302</v>
      </c>
      <c r="B303" s="252" t="s">
        <v>14</v>
      </c>
      <c r="C303" s="248">
        <v>20</v>
      </c>
      <c r="D303" s="248"/>
      <c r="E303" s="248" t="s">
        <v>693</v>
      </c>
      <c r="F303" s="248">
        <v>0</v>
      </c>
      <c r="G303" s="248">
        <v>1360</v>
      </c>
      <c r="H303" s="248">
        <v>5506</v>
      </c>
      <c r="I303" s="248">
        <v>5448</v>
      </c>
      <c r="J303" s="248">
        <f t="shared" si="12"/>
        <v>0</v>
      </c>
      <c r="K303" s="248">
        <v>47040</v>
      </c>
      <c r="L303" s="248">
        <v>0</v>
      </c>
      <c r="M303" s="248">
        <f t="shared" si="13"/>
        <v>47040</v>
      </c>
      <c r="N303" s="248" t="s">
        <v>602</v>
      </c>
    </row>
    <row r="304" spans="1:14" ht="15.75" x14ac:dyDescent="0.25">
      <c r="A304" s="252">
        <v>303</v>
      </c>
      <c r="B304" s="252" t="s">
        <v>17</v>
      </c>
      <c r="C304" s="248">
        <v>20</v>
      </c>
      <c r="D304" s="248"/>
      <c r="E304" s="248" t="s">
        <v>693</v>
      </c>
      <c r="F304" s="248">
        <v>1</v>
      </c>
      <c r="G304" s="248">
        <v>1529</v>
      </c>
      <c r="H304" s="248">
        <v>5507</v>
      </c>
      <c r="I304" s="248">
        <v>5449</v>
      </c>
      <c r="J304" s="248">
        <f t="shared" si="12"/>
        <v>1529</v>
      </c>
      <c r="K304" s="248">
        <v>34034</v>
      </c>
      <c r="L304" s="248">
        <v>0</v>
      </c>
      <c r="M304" s="248">
        <f t="shared" si="13"/>
        <v>35563</v>
      </c>
      <c r="N304" s="248" t="s">
        <v>40</v>
      </c>
    </row>
    <row r="305" spans="1:14" ht="15.75" x14ac:dyDescent="0.25">
      <c r="A305" s="252">
        <v>304</v>
      </c>
      <c r="B305" s="252" t="s">
        <v>22</v>
      </c>
      <c r="C305" s="248">
        <v>20</v>
      </c>
      <c r="D305" s="248"/>
      <c r="E305" s="248" t="s">
        <v>693</v>
      </c>
      <c r="F305" s="248">
        <v>1.7</v>
      </c>
      <c r="G305" s="248">
        <v>1279</v>
      </c>
      <c r="H305" s="248">
        <v>5508</v>
      </c>
      <c r="I305" s="248">
        <v>5460</v>
      </c>
      <c r="J305" s="248">
        <f t="shared" si="12"/>
        <v>2174.2999999999997</v>
      </c>
      <c r="K305" s="248">
        <v>56683</v>
      </c>
      <c r="L305" s="248">
        <v>0</v>
      </c>
      <c r="M305" s="274">
        <f t="shared" si="13"/>
        <v>58857.3</v>
      </c>
      <c r="N305" s="248" t="s">
        <v>40</v>
      </c>
    </row>
    <row r="306" spans="1:14" ht="15.75" x14ac:dyDescent="0.25">
      <c r="A306" s="252">
        <v>305</v>
      </c>
      <c r="B306" s="252" t="s">
        <v>26</v>
      </c>
      <c r="C306" s="248">
        <v>20</v>
      </c>
      <c r="D306" s="248"/>
      <c r="E306" s="248" t="s">
        <v>694</v>
      </c>
      <c r="F306" s="248">
        <v>3</v>
      </c>
      <c r="G306" s="248">
        <v>1384</v>
      </c>
      <c r="H306" s="248">
        <v>5509</v>
      </c>
      <c r="I306" s="248">
        <v>5465</v>
      </c>
      <c r="J306" s="248">
        <f t="shared" si="12"/>
        <v>4152</v>
      </c>
      <c r="K306" s="248">
        <v>54109</v>
      </c>
      <c r="L306" s="248">
        <v>0</v>
      </c>
      <c r="M306" s="248">
        <f t="shared" si="13"/>
        <v>58261</v>
      </c>
      <c r="N306" s="248" t="s">
        <v>40</v>
      </c>
    </row>
    <row r="307" spans="1:14" ht="15.75" x14ac:dyDescent="0.25">
      <c r="A307" s="252">
        <v>306</v>
      </c>
      <c r="B307" s="252" t="s">
        <v>7</v>
      </c>
      <c r="C307" s="248">
        <v>20</v>
      </c>
      <c r="D307" s="248"/>
      <c r="E307" s="248" t="s">
        <v>694</v>
      </c>
      <c r="F307" s="248">
        <v>1.5</v>
      </c>
      <c r="G307" s="248">
        <v>1498</v>
      </c>
      <c r="H307" s="248">
        <v>5510</v>
      </c>
      <c r="I307" s="248">
        <v>5469</v>
      </c>
      <c r="J307" s="248">
        <f t="shared" si="12"/>
        <v>2247</v>
      </c>
      <c r="K307" s="248">
        <v>94000</v>
      </c>
      <c r="L307" s="248">
        <v>0</v>
      </c>
      <c r="M307" s="263">
        <f t="shared" si="13"/>
        <v>96247</v>
      </c>
      <c r="N307" s="248" t="s">
        <v>34</v>
      </c>
    </row>
    <row r="308" spans="1:14" ht="15.75" x14ac:dyDescent="0.25">
      <c r="A308" s="252">
        <v>307</v>
      </c>
      <c r="B308" s="252" t="s">
        <v>31</v>
      </c>
      <c r="C308" s="248">
        <v>20</v>
      </c>
      <c r="D308" s="248"/>
      <c r="E308" s="248" t="s">
        <v>694</v>
      </c>
      <c r="F308" s="248">
        <v>1</v>
      </c>
      <c r="G308" s="248">
        <v>1592</v>
      </c>
      <c r="H308" s="248">
        <v>5511</v>
      </c>
      <c r="I308" s="248">
        <v>5472</v>
      </c>
      <c r="J308" s="248">
        <f t="shared" si="12"/>
        <v>1592</v>
      </c>
      <c r="K308" s="248">
        <v>44540</v>
      </c>
      <c r="L308" s="248">
        <v>0</v>
      </c>
      <c r="M308" s="248">
        <f t="shared" si="13"/>
        <v>46132</v>
      </c>
      <c r="N308" s="248" t="s">
        <v>40</v>
      </c>
    </row>
    <row r="309" spans="1:14" ht="15.75" x14ac:dyDescent="0.25">
      <c r="A309" s="252">
        <v>308</v>
      </c>
      <c r="B309" s="252" t="s">
        <v>15</v>
      </c>
      <c r="C309" s="248">
        <v>20</v>
      </c>
      <c r="D309" s="248"/>
      <c r="E309" s="248" t="s">
        <v>694</v>
      </c>
      <c r="F309" s="248">
        <v>1</v>
      </c>
      <c r="G309" s="248">
        <v>1645</v>
      </c>
      <c r="H309" s="248">
        <v>5512</v>
      </c>
      <c r="I309" s="248">
        <v>5473</v>
      </c>
      <c r="J309" s="248">
        <f t="shared" si="12"/>
        <v>1645</v>
      </c>
      <c r="K309" s="248">
        <v>55166</v>
      </c>
      <c r="L309" s="248">
        <v>0</v>
      </c>
      <c r="M309" s="248">
        <f t="shared" si="13"/>
        <v>56811</v>
      </c>
      <c r="N309" s="248" t="s">
        <v>40</v>
      </c>
    </row>
    <row r="310" spans="1:14" ht="15.75" x14ac:dyDescent="0.25">
      <c r="A310" s="252">
        <v>309</v>
      </c>
      <c r="B310" s="252" t="s">
        <v>21</v>
      </c>
      <c r="C310" s="248">
        <v>20</v>
      </c>
      <c r="D310" s="248"/>
      <c r="E310" s="248" t="s">
        <v>707</v>
      </c>
      <c r="F310" s="248">
        <v>2.5</v>
      </c>
      <c r="G310" s="248">
        <v>1579</v>
      </c>
      <c r="H310" s="248">
        <v>5513</v>
      </c>
      <c r="I310" s="248">
        <v>5475</v>
      </c>
      <c r="J310" s="248">
        <f t="shared" si="12"/>
        <v>3947.5</v>
      </c>
      <c r="K310" s="248">
        <v>62800</v>
      </c>
      <c r="L310" s="248">
        <v>3000</v>
      </c>
      <c r="M310" s="274">
        <f t="shared" si="13"/>
        <v>69747.5</v>
      </c>
      <c r="N310" s="248" t="s">
        <v>40</v>
      </c>
    </row>
    <row r="311" spans="1:14" ht="15.75" x14ac:dyDescent="0.25">
      <c r="A311" s="252">
        <v>310</v>
      </c>
      <c r="B311" s="252" t="s">
        <v>17</v>
      </c>
      <c r="C311" s="248">
        <v>20</v>
      </c>
      <c r="D311" s="248"/>
      <c r="E311" s="248" t="s">
        <v>707</v>
      </c>
      <c r="F311" s="248">
        <v>1</v>
      </c>
      <c r="G311" s="248">
        <v>1365</v>
      </c>
      <c r="H311" s="248">
        <v>5514</v>
      </c>
      <c r="I311" s="248">
        <v>5476</v>
      </c>
      <c r="J311" s="248">
        <f t="shared" si="12"/>
        <v>1365</v>
      </c>
      <c r="K311" s="248">
        <v>34034</v>
      </c>
      <c r="L311" s="248">
        <v>0</v>
      </c>
      <c r="M311" s="248">
        <f t="shared" si="13"/>
        <v>35399</v>
      </c>
      <c r="N311" s="248" t="s">
        <v>40</v>
      </c>
    </row>
    <row r="312" spans="1:14" ht="15.75" x14ac:dyDescent="0.25">
      <c r="A312" s="252">
        <v>311</v>
      </c>
      <c r="B312" s="252" t="s">
        <v>19</v>
      </c>
      <c r="C312" s="248">
        <v>20</v>
      </c>
      <c r="D312" s="248"/>
      <c r="E312" s="248" t="s">
        <v>707</v>
      </c>
      <c r="F312" s="248">
        <v>1</v>
      </c>
      <c r="G312" s="248">
        <v>1308</v>
      </c>
      <c r="H312" s="248">
        <v>5515</v>
      </c>
      <c r="I312" s="248">
        <v>5477</v>
      </c>
      <c r="J312" s="248">
        <f t="shared" si="12"/>
        <v>1308</v>
      </c>
      <c r="K312" s="248">
        <v>32043</v>
      </c>
      <c r="L312" s="248">
        <v>0</v>
      </c>
      <c r="M312" s="248">
        <f t="shared" si="13"/>
        <v>33351</v>
      </c>
      <c r="N312" s="248" t="s">
        <v>40</v>
      </c>
    </row>
    <row r="313" spans="1:14" ht="15.75" x14ac:dyDescent="0.25">
      <c r="A313" s="252">
        <v>312</v>
      </c>
      <c r="B313" s="252" t="s">
        <v>19</v>
      </c>
      <c r="C313" s="248">
        <v>20</v>
      </c>
      <c r="D313" s="248"/>
      <c r="E313" s="248" t="s">
        <v>696</v>
      </c>
      <c r="F313" s="248">
        <v>1</v>
      </c>
      <c r="G313" s="248">
        <v>1257</v>
      </c>
      <c r="H313" s="248">
        <v>5516</v>
      </c>
      <c r="I313" s="248">
        <v>5478</v>
      </c>
      <c r="J313" s="248">
        <f t="shared" si="12"/>
        <v>1257</v>
      </c>
      <c r="K313" s="248">
        <v>32043</v>
      </c>
      <c r="L313" s="248">
        <v>0</v>
      </c>
      <c r="M313" s="248">
        <f t="shared" si="13"/>
        <v>33300</v>
      </c>
      <c r="N313" s="248" t="s">
        <v>40</v>
      </c>
    </row>
    <row r="314" spans="1:14" ht="15.75" x14ac:dyDescent="0.25">
      <c r="A314" s="252">
        <v>313</v>
      </c>
      <c r="B314" s="248" t="s">
        <v>402</v>
      </c>
      <c r="C314" s="248">
        <v>9</v>
      </c>
      <c r="D314" s="248"/>
      <c r="E314" s="248" t="s">
        <v>696</v>
      </c>
      <c r="F314" s="248">
        <v>1.5</v>
      </c>
      <c r="G314" s="248">
        <v>620</v>
      </c>
      <c r="H314" s="248">
        <v>5517</v>
      </c>
      <c r="I314" s="248">
        <v>5479</v>
      </c>
      <c r="J314" s="248">
        <f t="shared" si="12"/>
        <v>930</v>
      </c>
      <c r="K314" s="248">
        <v>9500</v>
      </c>
      <c r="L314" s="248">
        <v>0</v>
      </c>
      <c r="M314" s="248">
        <f t="shared" si="13"/>
        <v>10430</v>
      </c>
      <c r="N314" s="248" t="s">
        <v>40</v>
      </c>
    </row>
    <row r="315" spans="1:14" ht="15.75" x14ac:dyDescent="0.25">
      <c r="A315" s="252">
        <v>314</v>
      </c>
      <c r="B315" s="252" t="s">
        <v>14</v>
      </c>
      <c r="C315" s="248">
        <v>20</v>
      </c>
      <c r="D315" s="248"/>
      <c r="E315" s="248" t="s">
        <v>696</v>
      </c>
      <c r="F315" s="248">
        <v>0</v>
      </c>
      <c r="G315" s="248">
        <v>1336</v>
      </c>
      <c r="H315" s="248">
        <v>5518</v>
      </c>
      <c r="I315" s="248">
        <v>5480</v>
      </c>
      <c r="J315" s="248">
        <f t="shared" si="12"/>
        <v>0</v>
      </c>
      <c r="K315" s="248">
        <v>47040</v>
      </c>
      <c r="L315" s="248">
        <v>0</v>
      </c>
      <c r="M315" s="248">
        <f t="shared" si="13"/>
        <v>47040</v>
      </c>
      <c r="N315" s="248" t="s">
        <v>602</v>
      </c>
    </row>
    <row r="316" spans="1:14" ht="15.75" x14ac:dyDescent="0.25">
      <c r="A316" s="252">
        <v>315</v>
      </c>
      <c r="B316" s="252" t="s">
        <v>33</v>
      </c>
      <c r="C316" s="248">
        <v>20</v>
      </c>
      <c r="D316" s="248"/>
      <c r="E316" s="248" t="s">
        <v>696</v>
      </c>
      <c r="F316" s="248">
        <v>2</v>
      </c>
      <c r="G316" s="248">
        <v>1284</v>
      </c>
      <c r="H316" s="248">
        <v>5519</v>
      </c>
      <c r="I316" s="248">
        <v>5481</v>
      </c>
      <c r="J316" s="248">
        <f t="shared" si="12"/>
        <v>2568</v>
      </c>
      <c r="K316" s="248">
        <v>20729</v>
      </c>
      <c r="L316" s="248">
        <v>0</v>
      </c>
      <c r="M316" s="248">
        <f t="shared" si="13"/>
        <v>23297</v>
      </c>
      <c r="N316" s="248" t="s">
        <v>40</v>
      </c>
    </row>
    <row r="317" spans="1:14" ht="15.75" x14ac:dyDescent="0.25">
      <c r="A317" s="252">
        <v>316</v>
      </c>
      <c r="B317" s="252" t="s">
        <v>16</v>
      </c>
      <c r="C317" s="248">
        <v>20</v>
      </c>
      <c r="D317" s="248"/>
      <c r="E317" s="248" t="s">
        <v>696</v>
      </c>
      <c r="F317" s="248">
        <v>4</v>
      </c>
      <c r="G317" s="248">
        <v>1546</v>
      </c>
      <c r="H317" s="263">
        <v>5520</v>
      </c>
      <c r="I317" s="276">
        <v>5482</v>
      </c>
      <c r="J317" s="248">
        <f t="shared" si="12"/>
        <v>6184</v>
      </c>
      <c r="K317" s="248">
        <v>73360</v>
      </c>
      <c r="L317" s="248">
        <v>0</v>
      </c>
      <c r="M317" s="248">
        <f t="shared" si="13"/>
        <v>79544</v>
      </c>
      <c r="N317" s="248" t="s">
        <v>40</v>
      </c>
    </row>
    <row r="318" spans="1:14" ht="15.75" x14ac:dyDescent="0.25">
      <c r="A318" s="252">
        <v>317</v>
      </c>
      <c r="B318" s="252" t="s">
        <v>12</v>
      </c>
      <c r="C318" s="248">
        <v>9</v>
      </c>
      <c r="D318" s="248"/>
      <c r="E318" s="248" t="s">
        <v>696</v>
      </c>
      <c r="F318" s="248">
        <v>1</v>
      </c>
      <c r="G318" s="248">
        <v>551</v>
      </c>
      <c r="H318" s="248">
        <v>5521</v>
      </c>
      <c r="I318" s="248">
        <v>5483</v>
      </c>
      <c r="J318" s="248">
        <f t="shared" si="12"/>
        <v>551</v>
      </c>
      <c r="K318" s="248">
        <v>9300</v>
      </c>
      <c r="L318" s="248">
        <v>0</v>
      </c>
      <c r="M318" s="248">
        <f t="shared" si="13"/>
        <v>9851</v>
      </c>
      <c r="N318" s="248" t="s">
        <v>40</v>
      </c>
    </row>
    <row r="319" spans="1:14" ht="15.75" x14ac:dyDescent="0.25">
      <c r="A319" s="252">
        <v>318</v>
      </c>
      <c r="B319" s="248" t="s">
        <v>37</v>
      </c>
      <c r="C319" s="248">
        <v>20</v>
      </c>
      <c r="D319" s="248"/>
      <c r="E319" s="248" t="s">
        <v>696</v>
      </c>
      <c r="F319" s="248">
        <v>3.5</v>
      </c>
      <c r="G319" s="248">
        <v>1148</v>
      </c>
      <c r="H319" s="248">
        <v>5522</v>
      </c>
      <c r="I319" s="248">
        <v>5484</v>
      </c>
      <c r="J319" s="248">
        <f t="shared" si="12"/>
        <v>4018</v>
      </c>
      <c r="K319" s="248">
        <v>72500</v>
      </c>
      <c r="L319" s="248">
        <v>0</v>
      </c>
      <c r="M319" s="248">
        <f t="shared" si="13"/>
        <v>76518</v>
      </c>
      <c r="N319" s="248" t="s">
        <v>40</v>
      </c>
    </row>
    <row r="320" spans="1:14" ht="15.75" x14ac:dyDescent="0.25">
      <c r="A320" s="252">
        <v>319</v>
      </c>
      <c r="B320" s="252" t="s">
        <v>75</v>
      </c>
      <c r="C320" s="248">
        <v>20</v>
      </c>
      <c r="D320" s="248"/>
      <c r="E320" s="248" t="s">
        <v>696</v>
      </c>
      <c r="F320" s="248">
        <v>4</v>
      </c>
      <c r="G320" s="248">
        <v>1259</v>
      </c>
      <c r="H320" s="248">
        <v>5523</v>
      </c>
      <c r="I320" s="248">
        <v>5493</v>
      </c>
      <c r="J320" s="248">
        <f t="shared" si="12"/>
        <v>5036</v>
      </c>
      <c r="K320" s="248">
        <v>89000</v>
      </c>
      <c r="L320" s="248">
        <v>0</v>
      </c>
      <c r="M320" s="248">
        <f t="shared" si="13"/>
        <v>94036</v>
      </c>
      <c r="N320" s="248" t="s">
        <v>40</v>
      </c>
    </row>
    <row r="321" spans="1:14" ht="15.75" x14ac:dyDescent="0.25">
      <c r="A321" s="252">
        <v>320</v>
      </c>
      <c r="B321" s="252" t="s">
        <v>19</v>
      </c>
      <c r="C321" s="248">
        <v>20</v>
      </c>
      <c r="D321" s="248"/>
      <c r="E321" s="248" t="s">
        <v>697</v>
      </c>
      <c r="F321" s="248">
        <v>1</v>
      </c>
      <c r="G321" s="248">
        <v>1240</v>
      </c>
      <c r="H321" s="248">
        <v>5524</v>
      </c>
      <c r="I321" s="248">
        <v>5494</v>
      </c>
      <c r="J321" s="248">
        <f t="shared" si="12"/>
        <v>1240</v>
      </c>
      <c r="K321" s="248">
        <v>32043</v>
      </c>
      <c r="L321" s="248">
        <v>0</v>
      </c>
      <c r="M321" s="248">
        <f t="shared" si="13"/>
        <v>33283</v>
      </c>
      <c r="N321" s="248" t="s">
        <v>40</v>
      </c>
    </row>
    <row r="322" spans="1:14" ht="15.75" x14ac:dyDescent="0.25">
      <c r="A322" s="252">
        <v>321</v>
      </c>
      <c r="B322" s="252" t="s">
        <v>15</v>
      </c>
      <c r="C322" s="248">
        <v>20</v>
      </c>
      <c r="D322" s="248"/>
      <c r="E322" s="248" t="s">
        <v>697</v>
      </c>
      <c r="F322" s="248">
        <v>1</v>
      </c>
      <c r="G322" s="248">
        <v>1458</v>
      </c>
      <c r="H322" s="248">
        <v>5525</v>
      </c>
      <c r="I322" s="248">
        <v>5495</v>
      </c>
      <c r="J322" s="248">
        <f t="shared" si="12"/>
        <v>1458</v>
      </c>
      <c r="K322" s="248">
        <v>55166</v>
      </c>
      <c r="L322" s="248">
        <v>0</v>
      </c>
      <c r="M322" s="248">
        <f t="shared" si="13"/>
        <v>56624</v>
      </c>
      <c r="N322" s="248" t="s">
        <v>40</v>
      </c>
    </row>
    <row r="323" spans="1:14" ht="15.75" x14ac:dyDescent="0.25">
      <c r="A323" s="252">
        <v>322</v>
      </c>
      <c r="B323" s="252" t="s">
        <v>31</v>
      </c>
      <c r="C323" s="248">
        <v>20</v>
      </c>
      <c r="D323" s="248"/>
      <c r="E323" s="248" t="s">
        <v>697</v>
      </c>
      <c r="F323" s="248">
        <v>1</v>
      </c>
      <c r="G323" s="248">
        <v>1479</v>
      </c>
      <c r="H323" s="248">
        <v>5526</v>
      </c>
      <c r="I323" s="248">
        <v>5496</v>
      </c>
      <c r="J323" s="248">
        <f t="shared" si="12"/>
        <v>1479</v>
      </c>
      <c r="K323" s="248">
        <v>44540</v>
      </c>
      <c r="L323" s="248">
        <v>0</v>
      </c>
      <c r="M323" s="248">
        <f t="shared" si="13"/>
        <v>46019</v>
      </c>
      <c r="N323" s="248" t="s">
        <v>40</v>
      </c>
    </row>
    <row r="324" spans="1:14" ht="15.75" x14ac:dyDescent="0.25">
      <c r="A324" s="252">
        <v>323</v>
      </c>
      <c r="B324" s="252" t="s">
        <v>17</v>
      </c>
      <c r="C324" s="248">
        <v>20</v>
      </c>
      <c r="D324" s="248"/>
      <c r="E324" s="248" t="s">
        <v>697</v>
      </c>
      <c r="F324" s="248">
        <v>1</v>
      </c>
      <c r="G324" s="248">
        <v>1409</v>
      </c>
      <c r="H324" s="248">
        <v>5526</v>
      </c>
      <c r="I324" s="248">
        <v>5497</v>
      </c>
      <c r="J324" s="248">
        <f t="shared" si="12"/>
        <v>1409</v>
      </c>
      <c r="K324" s="248">
        <v>34034</v>
      </c>
      <c r="L324" s="248">
        <v>0</v>
      </c>
      <c r="M324" s="248">
        <f t="shared" si="13"/>
        <v>35443</v>
      </c>
      <c r="N324" s="248" t="s">
        <v>40</v>
      </c>
    </row>
    <row r="325" spans="1:14" ht="15.75" x14ac:dyDescent="0.25">
      <c r="A325" s="252">
        <v>324</v>
      </c>
      <c r="B325" s="252" t="s">
        <v>13</v>
      </c>
      <c r="C325" s="248">
        <v>20</v>
      </c>
      <c r="D325" s="248"/>
      <c r="E325" s="248" t="s">
        <v>697</v>
      </c>
      <c r="F325" s="248">
        <v>2</v>
      </c>
      <c r="G325" s="248">
        <v>1582</v>
      </c>
      <c r="H325" s="248">
        <v>5527</v>
      </c>
      <c r="I325" s="248">
        <v>5498</v>
      </c>
      <c r="J325" s="248">
        <f t="shared" ref="J325:J351" si="14">F325*G325</f>
        <v>3164</v>
      </c>
      <c r="K325" s="248">
        <v>43500</v>
      </c>
      <c r="L325" s="248">
        <v>0</v>
      </c>
      <c r="M325" s="248">
        <f t="shared" ref="M325:M351" si="15">J325+K325+L325</f>
        <v>46664</v>
      </c>
      <c r="N325" s="248" t="s">
        <v>40</v>
      </c>
    </row>
    <row r="326" spans="1:14" ht="15.75" x14ac:dyDescent="0.25">
      <c r="A326" s="252">
        <v>325</v>
      </c>
      <c r="B326" s="252" t="s">
        <v>7</v>
      </c>
      <c r="C326" s="248">
        <v>40</v>
      </c>
      <c r="D326" s="248"/>
      <c r="E326" s="248" t="s">
        <v>698</v>
      </c>
      <c r="F326" s="248">
        <v>1.5</v>
      </c>
      <c r="G326" s="248">
        <v>3012</v>
      </c>
      <c r="H326" s="248">
        <v>5529</v>
      </c>
      <c r="I326" s="248">
        <v>5502</v>
      </c>
      <c r="J326" s="248">
        <f t="shared" si="14"/>
        <v>4518</v>
      </c>
      <c r="K326" s="248">
        <v>184000</v>
      </c>
      <c r="L326" s="248">
        <v>0</v>
      </c>
      <c r="M326" s="263">
        <f t="shared" si="15"/>
        <v>188518</v>
      </c>
      <c r="N326" s="248" t="s">
        <v>34</v>
      </c>
    </row>
    <row r="327" spans="1:14" ht="15.75" x14ac:dyDescent="0.25">
      <c r="A327" s="252">
        <v>326</v>
      </c>
      <c r="B327" s="252" t="s">
        <v>18</v>
      </c>
      <c r="C327" s="248">
        <v>20</v>
      </c>
      <c r="D327" s="248"/>
      <c r="E327" s="248" t="s">
        <v>698</v>
      </c>
      <c r="F327" s="248">
        <v>7</v>
      </c>
      <c r="G327" s="248">
        <v>1377</v>
      </c>
      <c r="H327" s="248">
        <v>5530</v>
      </c>
      <c r="I327" s="248">
        <v>5503</v>
      </c>
      <c r="J327" s="248">
        <f t="shared" si="14"/>
        <v>9639</v>
      </c>
      <c r="K327" s="248">
        <v>110360</v>
      </c>
      <c r="L327" s="248">
        <v>0</v>
      </c>
      <c r="M327" s="248">
        <f t="shared" si="15"/>
        <v>119999</v>
      </c>
      <c r="N327" s="248" t="s">
        <v>602</v>
      </c>
    </row>
    <row r="328" spans="1:14" ht="15.75" x14ac:dyDescent="0.25">
      <c r="A328" s="252">
        <v>327</v>
      </c>
      <c r="B328" s="260" t="s">
        <v>65</v>
      </c>
      <c r="C328" s="248">
        <v>20</v>
      </c>
      <c r="D328" s="248"/>
      <c r="E328" s="248" t="s">
        <v>698</v>
      </c>
      <c r="F328" s="248">
        <v>1.75</v>
      </c>
      <c r="G328" s="248">
        <v>1306</v>
      </c>
      <c r="H328" s="248">
        <v>5532</v>
      </c>
      <c r="I328" s="248">
        <v>5504</v>
      </c>
      <c r="J328" s="248">
        <f t="shared" si="14"/>
        <v>2285.5</v>
      </c>
      <c r="K328" s="248">
        <v>44220</v>
      </c>
      <c r="L328" s="248">
        <v>0</v>
      </c>
      <c r="M328" s="274">
        <f t="shared" si="15"/>
        <v>46505.5</v>
      </c>
      <c r="N328" s="248" t="s">
        <v>40</v>
      </c>
    </row>
    <row r="329" spans="1:14" ht="15.75" x14ac:dyDescent="0.25">
      <c r="A329" s="252">
        <v>328</v>
      </c>
      <c r="B329" s="252" t="s">
        <v>15</v>
      </c>
      <c r="C329" s="248">
        <v>20</v>
      </c>
      <c r="D329" s="248"/>
      <c r="E329" s="248" t="s">
        <v>699</v>
      </c>
      <c r="F329" s="248">
        <v>1</v>
      </c>
      <c r="G329" s="248">
        <v>1297</v>
      </c>
      <c r="H329" s="248">
        <v>5533</v>
      </c>
      <c r="I329" s="248">
        <v>5520</v>
      </c>
      <c r="J329" s="248">
        <f t="shared" si="14"/>
        <v>1297</v>
      </c>
      <c r="K329" s="248">
        <v>55166</v>
      </c>
      <c r="L329" s="248">
        <v>0</v>
      </c>
      <c r="M329" s="248">
        <f t="shared" si="15"/>
        <v>56463</v>
      </c>
      <c r="N329" s="248" t="s">
        <v>40</v>
      </c>
    </row>
    <row r="330" spans="1:14" ht="15.75" x14ac:dyDescent="0.25">
      <c r="A330" s="252">
        <v>329</v>
      </c>
      <c r="B330" s="252" t="s">
        <v>31</v>
      </c>
      <c r="C330" s="248">
        <v>20</v>
      </c>
      <c r="D330" s="248"/>
      <c r="E330" s="248" t="s">
        <v>699</v>
      </c>
      <c r="F330" s="248">
        <v>1</v>
      </c>
      <c r="G330" s="248">
        <v>1388</v>
      </c>
      <c r="H330" s="248">
        <v>5534</v>
      </c>
      <c r="I330" s="248">
        <v>5521</v>
      </c>
      <c r="J330" s="248">
        <f t="shared" si="14"/>
        <v>1388</v>
      </c>
      <c r="K330" s="248">
        <v>44540</v>
      </c>
      <c r="L330" s="248">
        <v>0</v>
      </c>
      <c r="M330" s="248">
        <f t="shared" si="15"/>
        <v>45928</v>
      </c>
      <c r="N330" s="248" t="s">
        <v>40</v>
      </c>
    </row>
    <row r="331" spans="1:14" ht="15.75" x14ac:dyDescent="0.25">
      <c r="A331" s="252">
        <v>330</v>
      </c>
      <c r="B331" s="252" t="s">
        <v>17</v>
      </c>
      <c r="C331" s="248">
        <v>20</v>
      </c>
      <c r="D331" s="248"/>
      <c r="E331" s="248" t="s">
        <v>699</v>
      </c>
      <c r="F331" s="248">
        <v>1</v>
      </c>
      <c r="G331" s="248">
        <v>1338</v>
      </c>
      <c r="H331" s="248">
        <v>5535</v>
      </c>
      <c r="I331" s="248">
        <v>5522</v>
      </c>
      <c r="J331" s="248">
        <f t="shared" si="14"/>
        <v>1338</v>
      </c>
      <c r="K331" s="248">
        <v>34034</v>
      </c>
      <c r="L331" s="248">
        <v>0</v>
      </c>
      <c r="M331" s="248">
        <f t="shared" si="15"/>
        <v>35372</v>
      </c>
      <c r="N331" s="248" t="s">
        <v>40</v>
      </c>
    </row>
    <row r="332" spans="1:14" ht="15.75" x14ac:dyDescent="0.25">
      <c r="A332" s="252">
        <v>331</v>
      </c>
      <c r="B332" s="252" t="s">
        <v>21</v>
      </c>
      <c r="C332" s="248">
        <v>20</v>
      </c>
      <c r="D332" s="248"/>
      <c r="E332" s="248" t="s">
        <v>699</v>
      </c>
      <c r="F332" s="248">
        <v>2.5</v>
      </c>
      <c r="G332" s="248">
        <v>1717</v>
      </c>
      <c r="H332" s="248">
        <v>5536</v>
      </c>
      <c r="I332" s="248">
        <v>5523</v>
      </c>
      <c r="J332" s="248">
        <f t="shared" si="14"/>
        <v>4292.5</v>
      </c>
      <c r="K332" s="248">
        <v>64500</v>
      </c>
      <c r="L332" s="248">
        <v>3000</v>
      </c>
      <c r="M332" s="274">
        <f t="shared" si="15"/>
        <v>71792.5</v>
      </c>
      <c r="N332" s="248" t="s">
        <v>40</v>
      </c>
    </row>
    <row r="333" spans="1:14" ht="15.75" x14ac:dyDescent="0.25">
      <c r="A333" s="252">
        <v>332</v>
      </c>
      <c r="B333" s="254" t="s">
        <v>35</v>
      </c>
      <c r="C333" s="248">
        <v>15</v>
      </c>
      <c r="D333" s="248"/>
      <c r="E333" s="248" t="s">
        <v>703</v>
      </c>
      <c r="F333" s="248">
        <v>1.5</v>
      </c>
      <c r="G333" s="248">
        <v>1170</v>
      </c>
      <c r="H333" s="248">
        <v>5540</v>
      </c>
      <c r="I333" s="248">
        <v>5532</v>
      </c>
      <c r="J333" s="248">
        <f t="shared" si="14"/>
        <v>1755</v>
      </c>
      <c r="K333" s="248">
        <v>11112</v>
      </c>
      <c r="L333" s="248">
        <v>0</v>
      </c>
      <c r="M333" s="248">
        <f t="shared" si="15"/>
        <v>12867</v>
      </c>
      <c r="N333" s="248" t="s">
        <v>40</v>
      </c>
    </row>
    <row r="334" spans="1:14" ht="15.75" x14ac:dyDescent="0.25">
      <c r="A334" s="252">
        <v>333</v>
      </c>
      <c r="B334" s="252" t="s">
        <v>15</v>
      </c>
      <c r="C334" s="248">
        <v>20</v>
      </c>
      <c r="D334" s="248"/>
      <c r="E334" s="248" t="s">
        <v>703</v>
      </c>
      <c r="F334" s="248">
        <v>1</v>
      </c>
      <c r="G334" s="248">
        <v>1327</v>
      </c>
      <c r="H334" s="248">
        <v>5541</v>
      </c>
      <c r="I334" s="248">
        <v>5533</v>
      </c>
      <c r="J334" s="248">
        <f t="shared" si="14"/>
        <v>1327</v>
      </c>
      <c r="K334" s="248">
        <v>55166</v>
      </c>
      <c r="L334" s="248">
        <v>0</v>
      </c>
      <c r="M334" s="248">
        <f t="shared" si="15"/>
        <v>56493</v>
      </c>
      <c r="N334" s="248" t="s">
        <v>40</v>
      </c>
    </row>
    <row r="335" spans="1:14" ht="15.75" x14ac:dyDescent="0.25">
      <c r="A335" s="252">
        <v>334</v>
      </c>
      <c r="B335" s="252" t="s">
        <v>62</v>
      </c>
      <c r="C335" s="248">
        <v>20</v>
      </c>
      <c r="D335" s="248"/>
      <c r="E335" s="248" t="s">
        <v>703</v>
      </c>
      <c r="F335" s="248">
        <v>2</v>
      </c>
      <c r="G335" s="248">
        <v>1286</v>
      </c>
      <c r="H335" s="248">
        <v>5542</v>
      </c>
      <c r="I335" s="248">
        <v>5534</v>
      </c>
      <c r="J335" s="248">
        <f t="shared" si="14"/>
        <v>2572</v>
      </c>
      <c r="K335" s="248">
        <v>26845</v>
      </c>
      <c r="L335" s="248">
        <v>0</v>
      </c>
      <c r="M335" s="248">
        <f t="shared" si="15"/>
        <v>29417</v>
      </c>
      <c r="N335" s="248" t="s">
        <v>40</v>
      </c>
    </row>
    <row r="336" spans="1:14" ht="15.75" x14ac:dyDescent="0.25">
      <c r="A336" s="252">
        <v>335</v>
      </c>
      <c r="B336" s="252" t="s">
        <v>15</v>
      </c>
      <c r="C336" s="248">
        <v>20</v>
      </c>
      <c r="D336" s="248"/>
      <c r="E336" s="248" t="s">
        <v>703</v>
      </c>
      <c r="F336" s="248">
        <v>1</v>
      </c>
      <c r="G336" s="248">
        <v>1565</v>
      </c>
      <c r="H336" s="248">
        <v>5543</v>
      </c>
      <c r="I336" s="248">
        <v>5535</v>
      </c>
      <c r="J336" s="248">
        <f t="shared" si="14"/>
        <v>1565</v>
      </c>
      <c r="K336" s="248">
        <v>55166</v>
      </c>
      <c r="L336" s="248">
        <v>0</v>
      </c>
      <c r="M336" s="248">
        <f t="shared" si="15"/>
        <v>56731</v>
      </c>
      <c r="N336" s="248" t="s">
        <v>40</v>
      </c>
    </row>
    <row r="337" spans="1:14" ht="15.75" x14ac:dyDescent="0.25">
      <c r="A337" s="252">
        <v>336</v>
      </c>
      <c r="B337" s="252" t="s">
        <v>15</v>
      </c>
      <c r="C337" s="248">
        <v>20</v>
      </c>
      <c r="D337" s="248"/>
      <c r="E337" s="248" t="s">
        <v>703</v>
      </c>
      <c r="F337" s="248">
        <v>1</v>
      </c>
      <c r="G337" s="248">
        <v>1565</v>
      </c>
      <c r="H337" s="248">
        <v>5544</v>
      </c>
      <c r="I337" s="248">
        <v>5536</v>
      </c>
      <c r="J337" s="248">
        <f t="shared" si="14"/>
        <v>1565</v>
      </c>
      <c r="K337" s="248">
        <v>55166</v>
      </c>
      <c r="L337" s="248">
        <v>0</v>
      </c>
      <c r="M337" s="248">
        <f t="shared" si="15"/>
        <v>56731</v>
      </c>
      <c r="N337" s="248" t="s">
        <v>40</v>
      </c>
    </row>
    <row r="338" spans="1:14" ht="15.75" x14ac:dyDescent="0.25">
      <c r="A338" s="252">
        <v>337</v>
      </c>
      <c r="B338" s="252" t="s">
        <v>19</v>
      </c>
      <c r="C338" s="248">
        <v>20</v>
      </c>
      <c r="D338" s="248"/>
      <c r="E338" s="248" t="s">
        <v>704</v>
      </c>
      <c r="F338" s="248">
        <v>1</v>
      </c>
      <c r="G338" s="248">
        <v>1258</v>
      </c>
      <c r="H338" s="248">
        <v>5545</v>
      </c>
      <c r="I338" s="248">
        <v>5551</v>
      </c>
      <c r="J338" s="248">
        <f t="shared" si="14"/>
        <v>1258</v>
      </c>
      <c r="K338" s="248">
        <v>32043</v>
      </c>
      <c r="L338" s="248">
        <v>0</v>
      </c>
      <c r="M338" s="248">
        <f t="shared" si="15"/>
        <v>33301</v>
      </c>
      <c r="N338" s="248" t="s">
        <v>40</v>
      </c>
    </row>
    <row r="339" spans="1:14" ht="15.75" x14ac:dyDescent="0.25">
      <c r="A339" s="252">
        <v>338</v>
      </c>
      <c r="B339" s="252" t="s">
        <v>12</v>
      </c>
      <c r="C339" s="248">
        <v>15</v>
      </c>
      <c r="D339" s="248"/>
      <c r="E339" s="248" t="s">
        <v>704</v>
      </c>
      <c r="F339" s="248">
        <v>1</v>
      </c>
      <c r="G339" s="248">
        <v>982</v>
      </c>
      <c r="H339" s="263">
        <v>5546</v>
      </c>
      <c r="I339" s="248">
        <v>5552</v>
      </c>
      <c r="J339" s="248">
        <f t="shared" si="14"/>
        <v>982</v>
      </c>
      <c r="K339" s="248">
        <v>11392</v>
      </c>
      <c r="L339" s="248">
        <v>0</v>
      </c>
      <c r="M339" s="248">
        <f t="shared" si="15"/>
        <v>12374</v>
      </c>
      <c r="N339" s="248" t="s">
        <v>40</v>
      </c>
    </row>
    <row r="340" spans="1:14" ht="15.75" x14ac:dyDescent="0.25">
      <c r="A340" s="252">
        <v>339</v>
      </c>
      <c r="B340" s="252" t="s">
        <v>14</v>
      </c>
      <c r="C340" s="248">
        <v>20</v>
      </c>
      <c r="D340" s="248"/>
      <c r="E340" s="248" t="s">
        <v>704</v>
      </c>
      <c r="F340" s="248">
        <v>0</v>
      </c>
      <c r="G340" s="248">
        <v>1315</v>
      </c>
      <c r="H340" s="248">
        <v>5570</v>
      </c>
      <c r="I340" s="248">
        <v>5553</v>
      </c>
      <c r="J340" s="248">
        <f t="shared" si="14"/>
        <v>0</v>
      </c>
      <c r="K340" s="248">
        <v>47040</v>
      </c>
      <c r="L340" s="248">
        <v>0</v>
      </c>
      <c r="M340" s="248">
        <v>47040</v>
      </c>
      <c r="N340" s="248" t="s">
        <v>602</v>
      </c>
    </row>
    <row r="341" spans="1:14" ht="15.75" x14ac:dyDescent="0.25">
      <c r="A341" s="252">
        <v>340</v>
      </c>
      <c r="B341" s="252" t="s">
        <v>17</v>
      </c>
      <c r="C341" s="248">
        <v>20</v>
      </c>
      <c r="D341" s="248"/>
      <c r="E341" s="248" t="s">
        <v>702</v>
      </c>
      <c r="F341" s="248">
        <v>1</v>
      </c>
      <c r="G341" s="248">
        <v>1245</v>
      </c>
      <c r="H341" s="248">
        <v>5547</v>
      </c>
      <c r="I341" s="248">
        <v>5560</v>
      </c>
      <c r="J341" s="248">
        <f t="shared" si="14"/>
        <v>1245</v>
      </c>
      <c r="K341" s="248">
        <v>34034</v>
      </c>
      <c r="L341" s="248">
        <v>0</v>
      </c>
      <c r="M341" s="248">
        <f t="shared" si="15"/>
        <v>35279</v>
      </c>
      <c r="N341" s="248" t="s">
        <v>40</v>
      </c>
    </row>
    <row r="342" spans="1:14" ht="15.75" x14ac:dyDescent="0.25">
      <c r="A342" s="252">
        <v>341</v>
      </c>
      <c r="B342" s="252" t="s">
        <v>31</v>
      </c>
      <c r="C342" s="248">
        <v>20</v>
      </c>
      <c r="D342" s="248"/>
      <c r="E342" s="248" t="s">
        <v>702</v>
      </c>
      <c r="F342" s="248">
        <v>1</v>
      </c>
      <c r="G342" s="248">
        <v>1444</v>
      </c>
      <c r="H342" s="263">
        <v>5548</v>
      </c>
      <c r="I342" s="248">
        <v>5561</v>
      </c>
      <c r="J342" s="248">
        <f t="shared" si="14"/>
        <v>1444</v>
      </c>
      <c r="K342" s="248">
        <v>44540</v>
      </c>
      <c r="L342" s="248">
        <v>0</v>
      </c>
      <c r="M342" s="248">
        <f t="shared" si="15"/>
        <v>45984</v>
      </c>
      <c r="N342" s="248" t="s">
        <v>40</v>
      </c>
    </row>
    <row r="343" spans="1:14" ht="15.75" x14ac:dyDescent="0.25">
      <c r="A343" s="252">
        <v>342</v>
      </c>
      <c r="B343" s="252" t="s">
        <v>14</v>
      </c>
      <c r="C343" s="248">
        <v>20</v>
      </c>
      <c r="D343" s="248"/>
      <c r="E343" s="248" t="s">
        <v>702</v>
      </c>
      <c r="F343" s="248">
        <v>0</v>
      </c>
      <c r="G343" s="248">
        <v>1305</v>
      </c>
      <c r="H343" s="248">
        <v>5571</v>
      </c>
      <c r="I343" s="248">
        <v>5562</v>
      </c>
      <c r="J343" s="248">
        <f t="shared" si="14"/>
        <v>0</v>
      </c>
      <c r="K343" s="248">
        <v>47040</v>
      </c>
      <c r="L343" s="248">
        <v>0</v>
      </c>
      <c r="M343" s="248">
        <v>47040</v>
      </c>
      <c r="N343" s="248" t="s">
        <v>602</v>
      </c>
    </row>
    <row r="344" spans="1:14" ht="15.75" x14ac:dyDescent="0.25">
      <c r="A344" s="252">
        <v>343</v>
      </c>
      <c r="B344" s="248" t="s">
        <v>402</v>
      </c>
      <c r="C344" s="248">
        <v>9</v>
      </c>
      <c r="D344" s="248"/>
      <c r="E344" s="248" t="s">
        <v>702</v>
      </c>
      <c r="F344" s="248">
        <v>1.5</v>
      </c>
      <c r="G344" s="248">
        <v>608</v>
      </c>
      <c r="H344" s="248">
        <v>5549</v>
      </c>
      <c r="I344" s="248">
        <v>5563</v>
      </c>
      <c r="J344" s="248">
        <f t="shared" si="14"/>
        <v>912</v>
      </c>
      <c r="K344" s="248">
        <v>9500</v>
      </c>
      <c r="L344" s="248">
        <v>0</v>
      </c>
      <c r="M344" s="248">
        <f t="shared" si="15"/>
        <v>10412</v>
      </c>
      <c r="N344" s="248" t="s">
        <v>40</v>
      </c>
    </row>
    <row r="345" spans="1:14" ht="15.75" x14ac:dyDescent="0.25">
      <c r="A345" s="252">
        <v>344</v>
      </c>
      <c r="B345" s="252" t="s">
        <v>62</v>
      </c>
      <c r="C345" s="248">
        <v>15</v>
      </c>
      <c r="D345" s="248"/>
      <c r="E345" s="248" t="s">
        <v>702</v>
      </c>
      <c r="F345" s="248">
        <v>2</v>
      </c>
      <c r="G345" s="248">
        <v>1018</v>
      </c>
      <c r="H345" s="248">
        <v>5550</v>
      </c>
      <c r="I345" s="248">
        <v>5564</v>
      </c>
      <c r="J345" s="248">
        <f t="shared" si="14"/>
        <v>2036</v>
      </c>
      <c r="K345" s="248">
        <v>20000</v>
      </c>
      <c r="L345" s="248">
        <v>0</v>
      </c>
      <c r="M345" s="248">
        <f t="shared" si="15"/>
        <v>22036</v>
      </c>
      <c r="N345" s="248" t="s">
        <v>40</v>
      </c>
    </row>
    <row r="346" spans="1:14" ht="15.75" x14ac:dyDescent="0.25">
      <c r="A346" s="252">
        <v>345</v>
      </c>
      <c r="B346" s="254" t="s">
        <v>32</v>
      </c>
      <c r="C346" s="248">
        <v>20</v>
      </c>
      <c r="D346" s="248"/>
      <c r="E346" s="248" t="s">
        <v>702</v>
      </c>
      <c r="F346" s="248">
        <v>1.75</v>
      </c>
      <c r="G346" s="248">
        <v>1605</v>
      </c>
      <c r="H346" s="248">
        <v>5551</v>
      </c>
      <c r="I346" s="248">
        <v>5565</v>
      </c>
      <c r="J346" s="248">
        <f t="shared" si="14"/>
        <v>2808.75</v>
      </c>
      <c r="K346" s="248">
        <v>36000</v>
      </c>
      <c r="L346" s="248">
        <v>0</v>
      </c>
      <c r="M346" s="274">
        <f t="shared" si="15"/>
        <v>38808.75</v>
      </c>
      <c r="N346" s="248" t="s">
        <v>40</v>
      </c>
    </row>
    <row r="347" spans="1:14" ht="15.75" x14ac:dyDescent="0.25">
      <c r="A347" s="252">
        <v>346</v>
      </c>
      <c r="B347" s="252" t="s">
        <v>15</v>
      </c>
      <c r="C347" s="248">
        <v>20</v>
      </c>
      <c r="D347" s="248"/>
      <c r="E347" s="248" t="s">
        <v>708</v>
      </c>
      <c r="F347" s="248">
        <v>1</v>
      </c>
      <c r="G347" s="248">
        <v>1520</v>
      </c>
      <c r="H347" s="248">
        <v>5552</v>
      </c>
      <c r="I347" s="248">
        <v>5566</v>
      </c>
      <c r="J347" s="248">
        <f t="shared" si="14"/>
        <v>1520</v>
      </c>
      <c r="K347" s="248">
        <v>55166</v>
      </c>
      <c r="L347" s="248">
        <v>0</v>
      </c>
      <c r="M347" s="248">
        <f t="shared" si="15"/>
        <v>56686</v>
      </c>
      <c r="N347" s="248" t="s">
        <v>40</v>
      </c>
    </row>
    <row r="348" spans="1:14" ht="15.75" x14ac:dyDescent="0.25">
      <c r="A348" s="252">
        <v>347</v>
      </c>
      <c r="B348" s="252" t="s">
        <v>33</v>
      </c>
      <c r="C348" s="248">
        <v>20</v>
      </c>
      <c r="D348" s="248"/>
      <c r="E348" s="248" t="s">
        <v>708</v>
      </c>
      <c r="F348" s="248">
        <v>2</v>
      </c>
      <c r="G348" s="248">
        <v>1308</v>
      </c>
      <c r="H348" s="248">
        <v>5553</v>
      </c>
      <c r="I348" s="248">
        <v>5567</v>
      </c>
      <c r="J348" s="248">
        <f t="shared" si="14"/>
        <v>2616</v>
      </c>
      <c r="K348" s="248">
        <v>20729</v>
      </c>
      <c r="L348" s="248">
        <v>0</v>
      </c>
      <c r="M348" s="248">
        <f t="shared" si="15"/>
        <v>23345</v>
      </c>
      <c r="N348" s="248" t="s">
        <v>40</v>
      </c>
    </row>
    <row r="349" spans="1:14" ht="15.75" x14ac:dyDescent="0.25">
      <c r="A349" s="252">
        <v>348</v>
      </c>
      <c r="B349" s="254" t="s">
        <v>35</v>
      </c>
      <c r="C349" s="248">
        <v>15</v>
      </c>
      <c r="D349" s="248"/>
      <c r="E349" s="248" t="s">
        <v>706</v>
      </c>
      <c r="F349" s="248">
        <v>1.5</v>
      </c>
      <c r="G349" s="248">
        <v>999</v>
      </c>
      <c r="H349" s="248">
        <v>5567</v>
      </c>
      <c r="I349" s="248">
        <v>5573</v>
      </c>
      <c r="J349" s="248">
        <f t="shared" si="14"/>
        <v>1498.5</v>
      </c>
      <c r="K349" s="248">
        <v>11112</v>
      </c>
      <c r="L349" s="248">
        <v>0</v>
      </c>
      <c r="M349" s="274">
        <f t="shared" si="15"/>
        <v>12610.5</v>
      </c>
      <c r="N349" s="248" t="s">
        <v>40</v>
      </c>
    </row>
    <row r="350" spans="1:14" ht="15.75" x14ac:dyDescent="0.25">
      <c r="A350" s="252">
        <v>349</v>
      </c>
      <c r="B350" s="252" t="s">
        <v>12</v>
      </c>
      <c r="C350" s="248">
        <v>15</v>
      </c>
      <c r="D350" s="248"/>
      <c r="E350" s="248" t="s">
        <v>709</v>
      </c>
      <c r="F350" s="248">
        <v>1</v>
      </c>
      <c r="G350" s="248">
        <v>807</v>
      </c>
      <c r="H350" s="248">
        <v>5568</v>
      </c>
      <c r="I350" s="248">
        <v>5574</v>
      </c>
      <c r="J350" s="248">
        <f t="shared" si="14"/>
        <v>807</v>
      </c>
      <c r="K350" s="248">
        <v>11392</v>
      </c>
      <c r="L350" s="248">
        <v>0</v>
      </c>
      <c r="M350" s="274">
        <f t="shared" si="15"/>
        <v>12199</v>
      </c>
      <c r="N350" s="248" t="s">
        <v>40</v>
      </c>
    </row>
    <row r="351" spans="1:14" ht="15.75" x14ac:dyDescent="0.25">
      <c r="A351" s="252">
        <v>350</v>
      </c>
      <c r="B351" s="252" t="s">
        <v>16</v>
      </c>
      <c r="C351" s="248">
        <v>20</v>
      </c>
      <c r="D351" s="248"/>
      <c r="E351" s="248" t="s">
        <v>711</v>
      </c>
      <c r="F351" s="248">
        <v>4</v>
      </c>
      <c r="G351" s="248">
        <v>1550</v>
      </c>
      <c r="H351" s="248">
        <v>5569</v>
      </c>
      <c r="I351" s="248">
        <v>5575</v>
      </c>
      <c r="J351" s="248">
        <f t="shared" si="14"/>
        <v>6200</v>
      </c>
      <c r="K351" s="248">
        <v>73360</v>
      </c>
      <c r="L351" s="248">
        <v>0</v>
      </c>
      <c r="M351" s="274">
        <f t="shared" si="15"/>
        <v>79560</v>
      </c>
      <c r="N351" s="248" t="s">
        <v>40</v>
      </c>
    </row>
    <row r="352" spans="1:14" ht="15.75" x14ac:dyDescent="0.25">
      <c r="A352" s="252">
        <v>351</v>
      </c>
      <c r="B352" s="252" t="s">
        <v>7</v>
      </c>
      <c r="C352" s="248">
        <v>20</v>
      </c>
      <c r="D352" s="248"/>
      <c r="E352" s="248" t="s">
        <v>597</v>
      </c>
      <c r="F352" s="248">
        <v>1.5</v>
      </c>
      <c r="G352" s="248">
        <v>1360</v>
      </c>
      <c r="H352" s="248">
        <v>5796</v>
      </c>
      <c r="I352" s="248">
        <v>5600</v>
      </c>
      <c r="J352" s="248">
        <f>F352*G352</f>
        <v>2040</v>
      </c>
      <c r="K352" s="248">
        <v>92000</v>
      </c>
      <c r="L352" s="248"/>
      <c r="M352" s="248">
        <f>J352+K352</f>
        <v>94040</v>
      </c>
      <c r="N352" s="248" t="s">
        <v>602</v>
      </c>
    </row>
    <row r="353" spans="1:14" ht="15.75" x14ac:dyDescent="0.25">
      <c r="A353" s="252">
        <v>352</v>
      </c>
      <c r="B353" s="252" t="s">
        <v>7</v>
      </c>
      <c r="C353" s="248">
        <v>20</v>
      </c>
      <c r="D353" s="248"/>
      <c r="E353" s="248" t="s">
        <v>597</v>
      </c>
      <c r="F353" s="248">
        <v>1.5</v>
      </c>
      <c r="G353" s="248">
        <v>1462</v>
      </c>
      <c r="H353" s="248">
        <v>5797</v>
      </c>
      <c r="I353" s="248">
        <v>5601</v>
      </c>
      <c r="J353" s="248">
        <f t="shared" ref="J353:J424" si="16">F353*G353</f>
        <v>2193</v>
      </c>
      <c r="K353" s="248">
        <v>92000</v>
      </c>
      <c r="L353" s="248"/>
      <c r="M353" s="248">
        <f t="shared" ref="M353:M416" si="17">J353+K353</f>
        <v>94193</v>
      </c>
      <c r="N353" s="248" t="s">
        <v>602</v>
      </c>
    </row>
    <row r="354" spans="1:14" ht="15.75" x14ac:dyDescent="0.25">
      <c r="A354" s="252">
        <v>353</v>
      </c>
      <c r="B354" s="248" t="s">
        <v>402</v>
      </c>
      <c r="C354" s="248">
        <v>15</v>
      </c>
      <c r="D354" s="248"/>
      <c r="E354" s="248" t="s">
        <v>597</v>
      </c>
      <c r="F354" s="248">
        <v>1.5</v>
      </c>
      <c r="G354" s="248">
        <v>1023</v>
      </c>
      <c r="H354" s="248">
        <v>5841</v>
      </c>
      <c r="I354" s="248">
        <v>5602</v>
      </c>
      <c r="J354" s="248">
        <f t="shared" si="16"/>
        <v>1534.5</v>
      </c>
      <c r="K354" s="248">
        <v>11610</v>
      </c>
      <c r="L354" s="248"/>
      <c r="M354" s="248">
        <f t="shared" si="17"/>
        <v>13144.5</v>
      </c>
      <c r="N354" s="248" t="s">
        <v>602</v>
      </c>
    </row>
    <row r="355" spans="1:14" ht="15.75" x14ac:dyDescent="0.25">
      <c r="A355" s="252">
        <v>354</v>
      </c>
      <c r="B355" s="252" t="s">
        <v>14</v>
      </c>
      <c r="C355" s="248">
        <v>20</v>
      </c>
      <c r="D355" s="248"/>
      <c r="E355" s="248" t="s">
        <v>717</v>
      </c>
      <c r="F355" s="248">
        <v>0</v>
      </c>
      <c r="G355" s="248">
        <v>1395</v>
      </c>
      <c r="H355" s="248">
        <v>5798</v>
      </c>
      <c r="I355" s="248">
        <v>5620</v>
      </c>
      <c r="J355" s="248">
        <f t="shared" si="16"/>
        <v>0</v>
      </c>
      <c r="K355" s="248">
        <v>47880</v>
      </c>
      <c r="L355" s="248"/>
      <c r="M355" s="248">
        <f>J355+K355</f>
        <v>47880</v>
      </c>
      <c r="N355" s="248" t="s">
        <v>727</v>
      </c>
    </row>
    <row r="356" spans="1:14" ht="15.75" x14ac:dyDescent="0.25">
      <c r="A356" s="252">
        <v>355</v>
      </c>
      <c r="B356" s="252" t="s">
        <v>18</v>
      </c>
      <c r="C356" s="248">
        <v>20</v>
      </c>
      <c r="D356" s="248"/>
      <c r="E356" s="248" t="s">
        <v>717</v>
      </c>
      <c r="F356" s="248">
        <v>7</v>
      </c>
      <c r="G356" s="248">
        <v>1310</v>
      </c>
      <c r="H356" s="248">
        <v>5799</v>
      </c>
      <c r="I356" s="248">
        <v>5621</v>
      </c>
      <c r="J356" s="248">
        <f t="shared" si="16"/>
        <v>9170</v>
      </c>
      <c r="K356" s="248">
        <v>120680</v>
      </c>
      <c r="L356" s="248"/>
      <c r="M356" s="248">
        <f t="shared" si="17"/>
        <v>129850</v>
      </c>
      <c r="N356" s="248" t="s">
        <v>602</v>
      </c>
    </row>
    <row r="357" spans="1:14" ht="15.75" x14ac:dyDescent="0.25">
      <c r="A357" s="252">
        <v>356</v>
      </c>
      <c r="B357" s="252" t="s">
        <v>16</v>
      </c>
      <c r="C357" s="248">
        <v>20</v>
      </c>
      <c r="D357" s="248"/>
      <c r="E357" s="248" t="s">
        <v>717</v>
      </c>
      <c r="F357" s="248">
        <v>4</v>
      </c>
      <c r="G357" s="248">
        <v>1514</v>
      </c>
      <c r="H357" s="248">
        <v>5800</v>
      </c>
      <c r="I357" s="248">
        <v>5622</v>
      </c>
      <c r="J357" s="248">
        <f t="shared" si="16"/>
        <v>6056</v>
      </c>
      <c r="K357" s="248">
        <v>77780</v>
      </c>
      <c r="L357" s="248"/>
      <c r="M357" s="248">
        <f t="shared" si="17"/>
        <v>83836</v>
      </c>
      <c r="N357" s="248" t="s">
        <v>728</v>
      </c>
    </row>
    <row r="358" spans="1:14" ht="15.75" x14ac:dyDescent="0.25">
      <c r="A358" s="252">
        <v>357</v>
      </c>
      <c r="B358" s="252" t="s">
        <v>75</v>
      </c>
      <c r="C358" s="248">
        <v>20</v>
      </c>
      <c r="D358" s="248"/>
      <c r="E358" s="248" t="s">
        <v>717</v>
      </c>
      <c r="F358" s="248">
        <v>4</v>
      </c>
      <c r="G358" s="248">
        <v>1252</v>
      </c>
      <c r="H358" s="248">
        <v>5801</v>
      </c>
      <c r="I358" s="248">
        <v>5623</v>
      </c>
      <c r="J358" s="248">
        <f t="shared" si="16"/>
        <v>5008</v>
      </c>
      <c r="K358" s="248">
        <v>89640</v>
      </c>
      <c r="L358" s="248"/>
      <c r="M358" s="248">
        <f t="shared" si="17"/>
        <v>94648</v>
      </c>
      <c r="N358" s="248" t="s">
        <v>727</v>
      </c>
    </row>
    <row r="359" spans="1:14" ht="15.75" x14ac:dyDescent="0.25">
      <c r="A359" s="252">
        <v>358</v>
      </c>
      <c r="B359" s="254" t="s">
        <v>35</v>
      </c>
      <c r="C359" s="248">
        <v>15</v>
      </c>
      <c r="D359" s="248"/>
      <c r="E359" s="248" t="s">
        <v>718</v>
      </c>
      <c r="F359" s="248">
        <v>1.5</v>
      </c>
      <c r="G359" s="248">
        <v>1144</v>
      </c>
      <c r="H359" s="248">
        <v>5802</v>
      </c>
      <c r="I359" s="248">
        <v>5631</v>
      </c>
      <c r="J359" s="248">
        <f t="shared" si="16"/>
        <v>1716</v>
      </c>
      <c r="K359" s="248">
        <v>10860</v>
      </c>
      <c r="L359" s="248"/>
      <c r="M359" s="248">
        <f t="shared" si="17"/>
        <v>12576</v>
      </c>
      <c r="N359" s="248" t="s">
        <v>602</v>
      </c>
    </row>
    <row r="360" spans="1:14" ht="15.75" x14ac:dyDescent="0.25">
      <c r="A360" s="252">
        <v>359</v>
      </c>
      <c r="B360" s="252" t="s">
        <v>19</v>
      </c>
      <c r="C360" s="248">
        <v>20</v>
      </c>
      <c r="D360" s="248"/>
      <c r="E360" s="248" t="s">
        <v>718</v>
      </c>
      <c r="F360" s="248">
        <v>1</v>
      </c>
      <c r="G360" s="248">
        <v>1421</v>
      </c>
      <c r="H360" s="248">
        <v>5803</v>
      </c>
      <c r="I360" s="248">
        <v>5632</v>
      </c>
      <c r="J360" s="248">
        <f t="shared" si="16"/>
        <v>1421</v>
      </c>
      <c r="K360" s="248">
        <v>32580</v>
      </c>
      <c r="L360" s="248"/>
      <c r="M360" s="248">
        <f t="shared" si="17"/>
        <v>34001</v>
      </c>
      <c r="N360" s="248" t="s">
        <v>602</v>
      </c>
    </row>
    <row r="361" spans="1:14" ht="15.75" x14ac:dyDescent="0.25">
      <c r="A361" s="252">
        <v>360</v>
      </c>
      <c r="B361" s="252" t="s">
        <v>7</v>
      </c>
      <c r="C361" s="248">
        <v>20</v>
      </c>
      <c r="D361" s="248"/>
      <c r="E361" s="248" t="s">
        <v>718</v>
      </c>
      <c r="F361" s="248">
        <v>1.5</v>
      </c>
      <c r="G361" s="248">
        <v>1360</v>
      </c>
      <c r="H361" s="248">
        <v>5804</v>
      </c>
      <c r="I361" s="248">
        <v>5633</v>
      </c>
      <c r="J361" s="248">
        <f t="shared" si="16"/>
        <v>2040</v>
      </c>
      <c r="K361" s="248">
        <v>94000</v>
      </c>
      <c r="L361" s="248"/>
      <c r="M361" s="248">
        <f t="shared" si="17"/>
        <v>96040</v>
      </c>
      <c r="N361" s="248" t="s">
        <v>34</v>
      </c>
    </row>
    <row r="362" spans="1:14" ht="15.75" x14ac:dyDescent="0.25">
      <c r="A362" s="252">
        <v>361</v>
      </c>
      <c r="B362" s="252" t="s">
        <v>26</v>
      </c>
      <c r="C362" s="248">
        <v>20</v>
      </c>
      <c r="D362" s="248"/>
      <c r="E362" s="248" t="s">
        <v>719</v>
      </c>
      <c r="F362" s="248">
        <v>3</v>
      </c>
      <c r="G362" s="248">
        <v>1351</v>
      </c>
      <c r="H362" s="248">
        <v>5805</v>
      </c>
      <c r="I362" s="248">
        <v>5879</v>
      </c>
      <c r="J362" s="248">
        <f t="shared" si="16"/>
        <v>4053</v>
      </c>
      <c r="K362" s="248">
        <v>62440</v>
      </c>
      <c r="L362" s="248"/>
      <c r="M362" s="248">
        <f t="shared" si="17"/>
        <v>66493</v>
      </c>
      <c r="N362" s="248" t="s">
        <v>728</v>
      </c>
    </row>
    <row r="363" spans="1:14" ht="15.75" x14ac:dyDescent="0.25">
      <c r="A363" s="252">
        <v>362</v>
      </c>
      <c r="B363" s="252" t="s">
        <v>14</v>
      </c>
      <c r="C363" s="248">
        <v>20</v>
      </c>
      <c r="D363" s="248"/>
      <c r="E363" s="248" t="s">
        <v>716</v>
      </c>
      <c r="F363" s="248">
        <v>0</v>
      </c>
      <c r="G363" s="248">
        <v>1268</v>
      </c>
      <c r="H363" s="248">
        <v>5806</v>
      </c>
      <c r="I363" s="248">
        <v>5659</v>
      </c>
      <c r="J363" s="248">
        <f t="shared" si="16"/>
        <v>0</v>
      </c>
      <c r="K363" s="248">
        <v>47880</v>
      </c>
      <c r="L363" s="248"/>
      <c r="M363" s="248">
        <f t="shared" si="17"/>
        <v>47880</v>
      </c>
      <c r="N363" s="248" t="s">
        <v>727</v>
      </c>
    </row>
    <row r="364" spans="1:14" ht="15.75" x14ac:dyDescent="0.25">
      <c r="A364" s="252">
        <v>363</v>
      </c>
      <c r="B364" s="252" t="s">
        <v>7</v>
      </c>
      <c r="C364" s="248">
        <v>20</v>
      </c>
      <c r="D364" s="248"/>
      <c r="E364" s="248" t="s">
        <v>716</v>
      </c>
      <c r="F364" s="248">
        <v>1.5</v>
      </c>
      <c r="G364" s="248">
        <v>1418</v>
      </c>
      <c r="H364" s="248">
        <v>5807</v>
      </c>
      <c r="I364" s="248">
        <v>5660</v>
      </c>
      <c r="J364" s="248">
        <f t="shared" si="16"/>
        <v>2127</v>
      </c>
      <c r="K364" s="248">
        <v>94000</v>
      </c>
      <c r="L364" s="248"/>
      <c r="M364" s="248">
        <f t="shared" si="17"/>
        <v>96127</v>
      </c>
      <c r="N364" s="248" t="s">
        <v>602</v>
      </c>
    </row>
    <row r="365" spans="1:14" ht="15.75" x14ac:dyDescent="0.25">
      <c r="A365" s="252">
        <v>364</v>
      </c>
      <c r="B365" s="252" t="s">
        <v>15</v>
      </c>
      <c r="C365" s="248">
        <v>20</v>
      </c>
      <c r="D365" s="248"/>
      <c r="E365" s="248" t="s">
        <v>716</v>
      </c>
      <c r="F365" s="248">
        <v>1</v>
      </c>
      <c r="G365" s="248">
        <v>1387</v>
      </c>
      <c r="H365" s="248">
        <v>5808</v>
      </c>
      <c r="I365" s="248">
        <v>5661</v>
      </c>
      <c r="J365" s="248">
        <f t="shared" si="16"/>
        <v>1387</v>
      </c>
      <c r="K365" s="248">
        <v>61620</v>
      </c>
      <c r="L365" s="248"/>
      <c r="M365" s="248">
        <f t="shared" si="17"/>
        <v>63007</v>
      </c>
      <c r="N365" s="248" t="s">
        <v>727</v>
      </c>
    </row>
    <row r="366" spans="1:14" ht="15.75" x14ac:dyDescent="0.25">
      <c r="A366" s="252">
        <v>365</v>
      </c>
      <c r="B366" s="252" t="s">
        <v>22</v>
      </c>
      <c r="C366" s="248">
        <v>20</v>
      </c>
      <c r="D366" s="248"/>
      <c r="E366" s="248" t="s">
        <v>716</v>
      </c>
      <c r="F366" s="248">
        <v>1.7</v>
      </c>
      <c r="G366" s="248">
        <v>1414</v>
      </c>
      <c r="H366" s="248">
        <v>5809</v>
      </c>
      <c r="I366" s="248">
        <v>5662</v>
      </c>
      <c r="J366" s="248">
        <f t="shared" si="16"/>
        <v>2403.7999999999997</v>
      </c>
      <c r="K366" s="248">
        <v>62600</v>
      </c>
      <c r="L366" s="248"/>
      <c r="M366" s="248">
        <f t="shared" si="17"/>
        <v>65003.8</v>
      </c>
      <c r="N366" s="248" t="s">
        <v>728</v>
      </c>
    </row>
    <row r="367" spans="1:14" ht="15.75" x14ac:dyDescent="0.25">
      <c r="A367" s="252">
        <v>366</v>
      </c>
      <c r="B367" s="254" t="s">
        <v>35</v>
      </c>
      <c r="C367" s="248">
        <v>15</v>
      </c>
      <c r="D367" s="248"/>
      <c r="E367" s="248" t="s">
        <v>715</v>
      </c>
      <c r="F367" s="248">
        <v>1.5</v>
      </c>
      <c r="G367" s="248">
        <v>983</v>
      </c>
      <c r="H367" s="248">
        <v>5810</v>
      </c>
      <c r="I367" s="248">
        <v>5670</v>
      </c>
      <c r="J367" s="248">
        <f t="shared" si="16"/>
        <v>1474.5</v>
      </c>
      <c r="K367" s="248">
        <v>10860</v>
      </c>
      <c r="L367" s="248"/>
      <c r="M367" s="248">
        <f t="shared" si="17"/>
        <v>12334.5</v>
      </c>
      <c r="N367" s="248" t="s">
        <v>602</v>
      </c>
    </row>
    <row r="368" spans="1:14" ht="15.75" x14ac:dyDescent="0.25">
      <c r="A368" s="252">
        <v>367</v>
      </c>
      <c r="B368" s="252" t="s">
        <v>26</v>
      </c>
      <c r="C368" s="248">
        <v>20</v>
      </c>
      <c r="D368" s="248"/>
      <c r="E368" s="248" t="s">
        <v>715</v>
      </c>
      <c r="F368" s="248">
        <v>3</v>
      </c>
      <c r="G368" s="248">
        <v>1437</v>
      </c>
      <c r="H368" s="248">
        <v>5811</v>
      </c>
      <c r="I368" s="248">
        <v>5671</v>
      </c>
      <c r="J368" s="248">
        <f t="shared" si="16"/>
        <v>4311</v>
      </c>
      <c r="K368" s="248">
        <v>62440</v>
      </c>
      <c r="L368" s="248"/>
      <c r="M368" s="248">
        <f t="shared" si="17"/>
        <v>66751</v>
      </c>
      <c r="N368" s="248" t="s">
        <v>728</v>
      </c>
    </row>
    <row r="369" spans="1:14" ht="15.75" x14ac:dyDescent="0.25">
      <c r="A369" s="252">
        <v>368</v>
      </c>
      <c r="B369" s="252" t="s">
        <v>31</v>
      </c>
      <c r="C369" s="248">
        <v>20</v>
      </c>
      <c r="D369" s="248"/>
      <c r="E369" s="248" t="s">
        <v>715</v>
      </c>
      <c r="F369" s="248">
        <v>1</v>
      </c>
      <c r="G369" s="248">
        <v>1348</v>
      </c>
      <c r="H369" s="248">
        <v>5812</v>
      </c>
      <c r="I369" s="248">
        <v>5672</v>
      </c>
      <c r="J369" s="248">
        <f t="shared" si="16"/>
        <v>1348</v>
      </c>
      <c r="K369" s="248">
        <v>55500</v>
      </c>
      <c r="L369" s="248"/>
      <c r="M369" s="248">
        <f t="shared" si="17"/>
        <v>56848</v>
      </c>
      <c r="N369" s="248" t="s">
        <v>40</v>
      </c>
    </row>
    <row r="370" spans="1:14" ht="15.75" x14ac:dyDescent="0.25">
      <c r="A370" s="252">
        <v>369</v>
      </c>
      <c r="B370" s="252" t="s">
        <v>15</v>
      </c>
      <c r="C370" s="248">
        <v>20</v>
      </c>
      <c r="D370" s="248"/>
      <c r="E370" s="248" t="s">
        <v>714</v>
      </c>
      <c r="F370" s="248">
        <v>1</v>
      </c>
      <c r="G370" s="248">
        <v>1342</v>
      </c>
      <c r="H370" s="248">
        <v>5813</v>
      </c>
      <c r="I370" s="248">
        <v>5691</v>
      </c>
      <c r="J370" s="248">
        <f t="shared" si="16"/>
        <v>1342</v>
      </c>
      <c r="K370" s="248">
        <v>61620</v>
      </c>
      <c r="L370" s="248"/>
      <c r="M370" s="248">
        <f t="shared" si="17"/>
        <v>62962</v>
      </c>
      <c r="N370" s="248" t="s">
        <v>727</v>
      </c>
    </row>
    <row r="371" spans="1:14" ht="15.75" x14ac:dyDescent="0.25">
      <c r="A371" s="252">
        <v>370</v>
      </c>
      <c r="B371" s="252" t="s">
        <v>33</v>
      </c>
      <c r="C371" s="248">
        <v>20</v>
      </c>
      <c r="D371" s="248"/>
      <c r="E371" s="248" t="s">
        <v>714</v>
      </c>
      <c r="F371" s="248">
        <v>2</v>
      </c>
      <c r="G371" s="248">
        <v>1271</v>
      </c>
      <c r="H371" s="248">
        <v>5814</v>
      </c>
      <c r="I371" s="248">
        <v>5692</v>
      </c>
      <c r="J371" s="248">
        <f t="shared" si="16"/>
        <v>2542</v>
      </c>
      <c r="K371" s="248">
        <v>20280</v>
      </c>
      <c r="L371" s="248"/>
      <c r="M371" s="248">
        <f t="shared" si="17"/>
        <v>22822</v>
      </c>
      <c r="N371" s="248" t="s">
        <v>727</v>
      </c>
    </row>
    <row r="372" spans="1:14" ht="15.75" x14ac:dyDescent="0.25">
      <c r="A372" s="252">
        <v>371</v>
      </c>
      <c r="B372" s="252" t="s">
        <v>21</v>
      </c>
      <c r="C372" s="248">
        <v>20</v>
      </c>
      <c r="D372" s="248"/>
      <c r="E372" s="248" t="s">
        <v>714</v>
      </c>
      <c r="F372" s="248">
        <v>2.5</v>
      </c>
      <c r="G372" s="248">
        <v>1386</v>
      </c>
      <c r="H372" s="248">
        <v>5815</v>
      </c>
      <c r="I372" s="248">
        <v>5693</v>
      </c>
      <c r="J372" s="248">
        <f t="shared" si="16"/>
        <v>3465</v>
      </c>
      <c r="K372" s="248">
        <v>73500</v>
      </c>
      <c r="L372" s="248">
        <v>3000</v>
      </c>
      <c r="M372" s="248">
        <f>J372+K372+L372</f>
        <v>79965</v>
      </c>
      <c r="N372" s="248" t="s">
        <v>40</v>
      </c>
    </row>
    <row r="373" spans="1:14" ht="15.75" x14ac:dyDescent="0.25">
      <c r="A373" s="252">
        <v>372</v>
      </c>
      <c r="B373" s="252" t="s">
        <v>12</v>
      </c>
      <c r="C373" s="248">
        <v>15</v>
      </c>
      <c r="D373" s="248"/>
      <c r="E373" s="248" t="s">
        <v>714</v>
      </c>
      <c r="F373" s="248">
        <v>1</v>
      </c>
      <c r="G373" s="248">
        <v>959</v>
      </c>
      <c r="H373" s="248">
        <v>5816</v>
      </c>
      <c r="I373" s="248">
        <v>5694</v>
      </c>
      <c r="J373" s="248">
        <f t="shared" si="16"/>
        <v>959</v>
      </c>
      <c r="K373" s="248">
        <v>11190</v>
      </c>
      <c r="L373" s="248"/>
      <c r="M373" s="248">
        <f t="shared" si="17"/>
        <v>12149</v>
      </c>
      <c r="N373" s="248" t="s">
        <v>602</v>
      </c>
    </row>
    <row r="374" spans="1:14" ht="15.75" x14ac:dyDescent="0.25">
      <c r="A374" s="252">
        <v>373</v>
      </c>
      <c r="B374" s="252" t="s">
        <v>18</v>
      </c>
      <c r="C374" s="248">
        <v>20</v>
      </c>
      <c r="D374" s="248"/>
      <c r="E374" s="248" t="s">
        <v>714</v>
      </c>
      <c r="F374" s="248">
        <v>7</v>
      </c>
      <c r="G374" s="248">
        <v>1281</v>
      </c>
      <c r="H374" s="248">
        <v>5817</v>
      </c>
      <c r="I374" s="248">
        <v>5695</v>
      </c>
      <c r="J374" s="248">
        <f t="shared" si="16"/>
        <v>8967</v>
      </c>
      <c r="K374" s="248">
        <v>120680</v>
      </c>
      <c r="L374" s="248"/>
      <c r="M374" s="248">
        <f t="shared" si="17"/>
        <v>129647</v>
      </c>
      <c r="N374" s="248" t="s">
        <v>602</v>
      </c>
    </row>
    <row r="375" spans="1:14" ht="15.75" x14ac:dyDescent="0.25">
      <c r="A375" s="252">
        <v>374</v>
      </c>
      <c r="B375" s="252" t="s">
        <v>19</v>
      </c>
      <c r="C375" s="248">
        <v>20</v>
      </c>
      <c r="D375" s="248"/>
      <c r="E375" s="248" t="s">
        <v>714</v>
      </c>
      <c r="F375" s="248">
        <v>1</v>
      </c>
      <c r="G375" s="248">
        <v>1238</v>
      </c>
      <c r="H375" s="248">
        <v>5818</v>
      </c>
      <c r="I375" s="248">
        <v>5696</v>
      </c>
      <c r="J375" s="248">
        <f t="shared" si="16"/>
        <v>1238</v>
      </c>
      <c r="K375" s="248">
        <v>32580</v>
      </c>
      <c r="L375" s="248"/>
      <c r="M375" s="248">
        <f t="shared" si="17"/>
        <v>33818</v>
      </c>
      <c r="N375" s="248" t="s">
        <v>602</v>
      </c>
    </row>
    <row r="376" spans="1:14" ht="15.75" x14ac:dyDescent="0.25">
      <c r="A376" s="252">
        <v>375</v>
      </c>
      <c r="B376" s="252" t="s">
        <v>16</v>
      </c>
      <c r="C376" s="248">
        <v>20</v>
      </c>
      <c r="D376" s="248"/>
      <c r="E376" s="248" t="s">
        <v>713</v>
      </c>
      <c r="F376" s="248">
        <v>4</v>
      </c>
      <c r="G376" s="248">
        <v>1425</v>
      </c>
      <c r="H376" s="248">
        <v>5819</v>
      </c>
      <c r="I376" s="248">
        <v>5697</v>
      </c>
      <c r="J376" s="248">
        <f t="shared" si="16"/>
        <v>5700</v>
      </c>
      <c r="K376" s="248">
        <v>77780</v>
      </c>
      <c r="L376" s="248"/>
      <c r="M376" s="248">
        <f t="shared" si="17"/>
        <v>83480</v>
      </c>
      <c r="N376" s="248" t="s">
        <v>728</v>
      </c>
    </row>
    <row r="377" spans="1:14" ht="15.75" x14ac:dyDescent="0.25">
      <c r="A377" s="252">
        <v>376</v>
      </c>
      <c r="B377" s="248" t="s">
        <v>39</v>
      </c>
      <c r="C377" s="248">
        <v>20</v>
      </c>
      <c r="D377" s="248"/>
      <c r="E377" s="248" t="s">
        <v>713</v>
      </c>
      <c r="F377" s="248">
        <v>1</v>
      </c>
      <c r="G377" s="248">
        <v>1440</v>
      </c>
      <c r="H377" s="248">
        <v>5820</v>
      </c>
      <c r="I377" s="248">
        <v>5698</v>
      </c>
      <c r="J377" s="248">
        <f t="shared" si="16"/>
        <v>1440</v>
      </c>
      <c r="K377" s="248">
        <v>76380</v>
      </c>
      <c r="L377" s="248"/>
      <c r="M377" s="248">
        <f t="shared" si="17"/>
        <v>77820</v>
      </c>
      <c r="N377" s="248" t="s">
        <v>728</v>
      </c>
    </row>
    <row r="378" spans="1:14" ht="15.75" x14ac:dyDescent="0.25">
      <c r="A378" s="252">
        <v>377</v>
      </c>
      <c r="B378" s="252" t="s">
        <v>62</v>
      </c>
      <c r="C378" s="248">
        <v>20</v>
      </c>
      <c r="D378" s="248"/>
      <c r="E378" s="248" t="s">
        <v>713</v>
      </c>
      <c r="F378" s="248">
        <v>2</v>
      </c>
      <c r="G378" s="248">
        <v>1253</v>
      </c>
      <c r="H378" s="248">
        <v>5821</v>
      </c>
      <c r="I378" s="248">
        <v>5699</v>
      </c>
      <c r="J378" s="248">
        <f t="shared" si="16"/>
        <v>2506</v>
      </c>
      <c r="K378" s="248">
        <v>25220</v>
      </c>
      <c r="L378" s="248"/>
      <c r="M378" s="248">
        <f t="shared" si="17"/>
        <v>27726</v>
      </c>
      <c r="N378" s="248" t="s">
        <v>727</v>
      </c>
    </row>
    <row r="379" spans="1:14" ht="15.75" x14ac:dyDescent="0.25">
      <c r="A379" s="252">
        <v>378</v>
      </c>
      <c r="B379" s="252" t="s">
        <v>7</v>
      </c>
      <c r="C379" s="248">
        <v>20</v>
      </c>
      <c r="D379" s="248"/>
      <c r="E379" s="248" t="s">
        <v>713</v>
      </c>
      <c r="F379" s="248">
        <v>1.5</v>
      </c>
      <c r="G379" s="248">
        <v>1555</v>
      </c>
      <c r="H379" s="248">
        <v>5822</v>
      </c>
      <c r="I379" s="248">
        <v>5700</v>
      </c>
      <c r="J379" s="248">
        <f t="shared" si="16"/>
        <v>2332.5</v>
      </c>
      <c r="K379" s="248">
        <v>94000</v>
      </c>
      <c r="L379" s="248"/>
      <c r="M379" s="248">
        <f t="shared" si="17"/>
        <v>96332.5</v>
      </c>
      <c r="N379" s="248" t="s">
        <v>34</v>
      </c>
    </row>
    <row r="380" spans="1:14" ht="15.75" x14ac:dyDescent="0.25">
      <c r="A380" s="252">
        <v>379</v>
      </c>
      <c r="B380" s="252" t="s">
        <v>31</v>
      </c>
      <c r="C380" s="248">
        <v>20</v>
      </c>
      <c r="D380" s="248"/>
      <c r="E380" s="248" t="s">
        <v>712</v>
      </c>
      <c r="F380" s="248">
        <v>1</v>
      </c>
      <c r="G380" s="248">
        <v>1329</v>
      </c>
      <c r="H380" s="248">
        <v>5823</v>
      </c>
      <c r="I380" s="248">
        <v>5714</v>
      </c>
      <c r="J380" s="248">
        <f t="shared" si="16"/>
        <v>1329</v>
      </c>
      <c r="K380" s="248">
        <v>52800</v>
      </c>
      <c r="L380" s="248"/>
      <c r="M380" s="248">
        <f t="shared" si="17"/>
        <v>54129</v>
      </c>
      <c r="N380" s="248" t="s">
        <v>728</v>
      </c>
    </row>
    <row r="381" spans="1:14" ht="15.75" x14ac:dyDescent="0.25">
      <c r="A381" s="252">
        <v>380</v>
      </c>
      <c r="B381" s="252" t="s">
        <v>19</v>
      </c>
      <c r="C381" s="248">
        <v>20</v>
      </c>
      <c r="D381" s="248"/>
      <c r="E381" s="248" t="s">
        <v>712</v>
      </c>
      <c r="F381" s="248">
        <v>1</v>
      </c>
      <c r="G381" s="248">
        <v>1275</v>
      </c>
      <c r="H381" s="248">
        <v>5824</v>
      </c>
      <c r="I381" s="248">
        <v>5715</v>
      </c>
      <c r="J381" s="248">
        <f t="shared" si="16"/>
        <v>1275</v>
      </c>
      <c r="K381" s="248">
        <v>32580</v>
      </c>
      <c r="L381" s="248"/>
      <c r="M381" s="248">
        <f t="shared" si="17"/>
        <v>33855</v>
      </c>
      <c r="N381" s="248" t="s">
        <v>602</v>
      </c>
    </row>
    <row r="382" spans="1:14" ht="15.75" x14ac:dyDescent="0.25">
      <c r="A382" s="252">
        <v>381</v>
      </c>
      <c r="B382" s="254" t="s">
        <v>32</v>
      </c>
      <c r="C382" s="248">
        <v>20</v>
      </c>
      <c r="D382" s="248"/>
      <c r="E382" s="248" t="s">
        <v>712</v>
      </c>
      <c r="F382" s="248">
        <v>1.75</v>
      </c>
      <c r="G382" s="248">
        <v>1354</v>
      </c>
      <c r="H382" s="248">
        <v>5825</v>
      </c>
      <c r="I382" s="248">
        <v>5716</v>
      </c>
      <c r="J382" s="248">
        <f t="shared" si="16"/>
        <v>2369.5</v>
      </c>
      <c r="K382" s="248">
        <v>36600</v>
      </c>
      <c r="L382" s="248"/>
      <c r="M382" s="248">
        <f t="shared" si="17"/>
        <v>38969.5</v>
      </c>
      <c r="N382" s="248" t="s">
        <v>727</v>
      </c>
    </row>
    <row r="383" spans="1:14" ht="15.75" x14ac:dyDescent="0.25">
      <c r="A383" s="252">
        <v>382</v>
      </c>
      <c r="B383" s="252" t="s">
        <v>7</v>
      </c>
      <c r="C383" s="248">
        <v>20</v>
      </c>
      <c r="D383" s="248"/>
      <c r="E383" s="248" t="s">
        <v>712</v>
      </c>
      <c r="F383" s="248">
        <v>1.5</v>
      </c>
      <c r="G383" s="248">
        <v>1349</v>
      </c>
      <c r="H383" s="248">
        <v>5826</v>
      </c>
      <c r="I383" s="248">
        <v>5717</v>
      </c>
      <c r="J383" s="248">
        <f t="shared" si="16"/>
        <v>2023.5</v>
      </c>
      <c r="K383" s="248">
        <v>94000</v>
      </c>
      <c r="L383" s="248"/>
      <c r="M383" s="248">
        <f t="shared" si="17"/>
        <v>96023.5</v>
      </c>
      <c r="N383" s="248" t="s">
        <v>602</v>
      </c>
    </row>
    <row r="384" spans="1:14" ht="15.75" x14ac:dyDescent="0.25">
      <c r="A384" s="252">
        <v>383</v>
      </c>
      <c r="B384" s="252" t="s">
        <v>75</v>
      </c>
      <c r="C384" s="248">
        <v>20</v>
      </c>
      <c r="D384" s="248"/>
      <c r="E384" s="248" t="s">
        <v>712</v>
      </c>
      <c r="F384" s="248">
        <v>4</v>
      </c>
      <c r="G384" s="248">
        <v>1270</v>
      </c>
      <c r="H384" s="248">
        <v>5827</v>
      </c>
      <c r="I384" s="248">
        <v>5718</v>
      </c>
      <c r="J384" s="248">
        <f t="shared" si="16"/>
        <v>5080</v>
      </c>
      <c r="K384" s="248">
        <v>89640</v>
      </c>
      <c r="L384" s="248"/>
      <c r="M384" s="248">
        <f t="shared" si="17"/>
        <v>94720</v>
      </c>
      <c r="N384" s="248" t="s">
        <v>727</v>
      </c>
    </row>
    <row r="385" spans="1:14" ht="15.75" x14ac:dyDescent="0.25">
      <c r="A385" s="252">
        <v>384</v>
      </c>
      <c r="B385" s="252" t="s">
        <v>21</v>
      </c>
      <c r="C385" s="248">
        <v>20</v>
      </c>
      <c r="D385" s="248"/>
      <c r="E385" s="248" t="s">
        <v>720</v>
      </c>
      <c r="F385" s="248">
        <v>2.5</v>
      </c>
      <c r="G385" s="248">
        <v>1338</v>
      </c>
      <c r="H385" s="248">
        <v>5828</v>
      </c>
      <c r="I385" s="248">
        <v>5719</v>
      </c>
      <c r="J385" s="248">
        <f t="shared" si="16"/>
        <v>3345</v>
      </c>
      <c r="K385" s="248">
        <v>67200</v>
      </c>
      <c r="L385" s="248">
        <v>3000</v>
      </c>
      <c r="M385" s="248">
        <f>J385+K385+L385</f>
        <v>73545</v>
      </c>
      <c r="N385" s="248" t="s">
        <v>728</v>
      </c>
    </row>
    <row r="386" spans="1:14" ht="15.75" x14ac:dyDescent="0.25">
      <c r="A386" s="252">
        <v>385</v>
      </c>
      <c r="B386" s="252" t="s">
        <v>22</v>
      </c>
      <c r="C386" s="248">
        <v>20</v>
      </c>
      <c r="D386" s="248"/>
      <c r="E386" s="248" t="s">
        <v>720</v>
      </c>
      <c r="F386" s="248">
        <v>1.7</v>
      </c>
      <c r="G386" s="248">
        <v>1351</v>
      </c>
      <c r="H386" s="248">
        <v>5829</v>
      </c>
      <c r="I386" s="248">
        <v>5760</v>
      </c>
      <c r="J386" s="248">
        <f t="shared" si="16"/>
        <v>2296.6999999999998</v>
      </c>
      <c r="K386" s="248">
        <v>62600</v>
      </c>
      <c r="L386" s="248"/>
      <c r="M386" s="248">
        <f t="shared" si="17"/>
        <v>64896.7</v>
      </c>
      <c r="N386" s="248" t="s">
        <v>728</v>
      </c>
    </row>
    <row r="387" spans="1:14" ht="15.75" x14ac:dyDescent="0.25">
      <c r="A387" s="252">
        <v>386</v>
      </c>
      <c r="B387" s="248" t="s">
        <v>77</v>
      </c>
      <c r="C387" s="248">
        <v>20</v>
      </c>
      <c r="D387" s="248"/>
      <c r="E387" s="248" t="s">
        <v>720</v>
      </c>
      <c r="F387" s="248">
        <v>3</v>
      </c>
      <c r="G387" s="248">
        <v>1253</v>
      </c>
      <c r="H387" s="248">
        <v>5830</v>
      </c>
      <c r="I387" s="248">
        <v>5761</v>
      </c>
      <c r="J387" s="248">
        <f t="shared" si="16"/>
        <v>3759</v>
      </c>
      <c r="K387" s="248">
        <v>86500</v>
      </c>
      <c r="L387" s="248"/>
      <c r="M387" s="248">
        <f t="shared" si="17"/>
        <v>90259</v>
      </c>
      <c r="N387" s="248" t="s">
        <v>727</v>
      </c>
    </row>
    <row r="388" spans="1:14" ht="15.75" x14ac:dyDescent="0.25">
      <c r="A388" s="252">
        <v>387</v>
      </c>
      <c r="B388" s="252" t="s">
        <v>15</v>
      </c>
      <c r="C388" s="248">
        <v>20</v>
      </c>
      <c r="D388" s="248"/>
      <c r="E388" s="248" t="s">
        <v>721</v>
      </c>
      <c r="F388" s="248">
        <v>1</v>
      </c>
      <c r="G388" s="248">
        <v>1390</v>
      </c>
      <c r="H388" s="248">
        <v>5831</v>
      </c>
      <c r="I388" s="248">
        <v>5766</v>
      </c>
      <c r="J388" s="248">
        <f t="shared" si="16"/>
        <v>1390</v>
      </c>
      <c r="K388" s="248">
        <v>61620</v>
      </c>
      <c r="L388" s="248"/>
      <c r="M388" s="248">
        <f t="shared" si="17"/>
        <v>63010</v>
      </c>
      <c r="N388" s="248" t="s">
        <v>727</v>
      </c>
    </row>
    <row r="389" spans="1:14" ht="15.75" x14ac:dyDescent="0.25">
      <c r="A389" s="252">
        <v>388</v>
      </c>
      <c r="B389" s="252" t="s">
        <v>17</v>
      </c>
      <c r="C389" s="248">
        <v>20</v>
      </c>
      <c r="D389" s="248"/>
      <c r="E389" s="248" t="s">
        <v>721</v>
      </c>
      <c r="F389" s="248">
        <v>1</v>
      </c>
      <c r="G389" s="248">
        <v>1225</v>
      </c>
      <c r="H389" s="248">
        <v>5832</v>
      </c>
      <c r="I389" s="248">
        <v>5767</v>
      </c>
      <c r="J389" s="248">
        <f t="shared" si="16"/>
        <v>1225</v>
      </c>
      <c r="K389" s="248">
        <v>36720</v>
      </c>
      <c r="L389" s="248"/>
      <c r="M389" s="248">
        <f t="shared" si="17"/>
        <v>37945</v>
      </c>
      <c r="N389" s="248" t="s">
        <v>602</v>
      </c>
    </row>
    <row r="390" spans="1:14" ht="15.75" x14ac:dyDescent="0.25">
      <c r="A390" s="252">
        <v>389</v>
      </c>
      <c r="B390" s="248" t="s">
        <v>402</v>
      </c>
      <c r="C390" s="248">
        <v>15</v>
      </c>
      <c r="D390" s="248"/>
      <c r="E390" s="248" t="s">
        <v>721</v>
      </c>
      <c r="F390" s="248">
        <v>1.5</v>
      </c>
      <c r="G390" s="248">
        <v>996</v>
      </c>
      <c r="H390" s="248">
        <v>5833</v>
      </c>
      <c r="I390" s="248">
        <v>5768</v>
      </c>
      <c r="J390" s="248">
        <f t="shared" si="16"/>
        <v>1494</v>
      </c>
      <c r="K390" s="248">
        <v>11610</v>
      </c>
      <c r="L390" s="248"/>
      <c r="M390" s="248">
        <f t="shared" si="17"/>
        <v>13104</v>
      </c>
      <c r="N390" s="248" t="s">
        <v>602</v>
      </c>
    </row>
    <row r="391" spans="1:14" ht="15.75" x14ac:dyDescent="0.25">
      <c r="A391" s="252">
        <v>390</v>
      </c>
      <c r="B391" s="252" t="s">
        <v>13</v>
      </c>
      <c r="C391" s="248">
        <v>20</v>
      </c>
      <c r="D391" s="248"/>
      <c r="E391" s="248" t="s">
        <v>721</v>
      </c>
      <c r="F391" s="248">
        <v>2</v>
      </c>
      <c r="G391" s="248">
        <v>1533</v>
      </c>
      <c r="H391" s="248">
        <v>5834</v>
      </c>
      <c r="I391" s="248">
        <v>5769</v>
      </c>
      <c r="J391" s="248">
        <f t="shared" si="16"/>
        <v>3066</v>
      </c>
      <c r="K391" s="248">
        <v>49000</v>
      </c>
      <c r="L391" s="248"/>
      <c r="M391" s="248">
        <f t="shared" si="17"/>
        <v>52066</v>
      </c>
      <c r="N391" s="248" t="s">
        <v>40</v>
      </c>
    </row>
    <row r="392" spans="1:14" ht="15.75" x14ac:dyDescent="0.25">
      <c r="A392" s="252">
        <v>391</v>
      </c>
      <c r="B392" s="252" t="s">
        <v>26</v>
      </c>
      <c r="C392" s="248">
        <v>20</v>
      </c>
      <c r="D392" s="248"/>
      <c r="E392" s="248" t="s">
        <v>721</v>
      </c>
      <c r="F392" s="248">
        <v>3</v>
      </c>
      <c r="G392" s="248">
        <v>1460</v>
      </c>
      <c r="H392" s="248">
        <v>5835</v>
      </c>
      <c r="I392" s="248">
        <v>5770</v>
      </c>
      <c r="J392" s="248">
        <f t="shared" si="16"/>
        <v>4380</v>
      </c>
      <c r="K392" s="248">
        <v>65000</v>
      </c>
      <c r="L392" s="248"/>
      <c r="M392" s="248">
        <f t="shared" si="17"/>
        <v>69380</v>
      </c>
      <c r="N392" s="248" t="s">
        <v>40</v>
      </c>
    </row>
    <row r="393" spans="1:14" ht="15.75" x14ac:dyDescent="0.25">
      <c r="A393" s="252">
        <v>392</v>
      </c>
      <c r="B393" s="252" t="s">
        <v>62</v>
      </c>
      <c r="C393" s="248">
        <v>20</v>
      </c>
      <c r="D393" s="248"/>
      <c r="E393" s="248" t="s">
        <v>663</v>
      </c>
      <c r="F393" s="248">
        <v>2</v>
      </c>
      <c r="G393" s="248">
        <v>1282</v>
      </c>
      <c r="H393" s="248">
        <v>5836</v>
      </c>
      <c r="I393" s="248">
        <v>5779</v>
      </c>
      <c r="J393" s="248">
        <f t="shared" si="16"/>
        <v>2564</v>
      </c>
      <c r="K393" s="248">
        <v>25220</v>
      </c>
      <c r="L393" s="248"/>
      <c r="M393" s="248">
        <f t="shared" si="17"/>
        <v>27784</v>
      </c>
      <c r="N393" s="248" t="s">
        <v>727</v>
      </c>
    </row>
    <row r="394" spans="1:14" ht="15.75" x14ac:dyDescent="0.25">
      <c r="A394" s="252">
        <v>393</v>
      </c>
      <c r="B394" s="252" t="s">
        <v>19</v>
      </c>
      <c r="C394" s="248">
        <v>20</v>
      </c>
      <c r="D394" s="248"/>
      <c r="E394" s="248" t="s">
        <v>663</v>
      </c>
      <c r="F394" s="248">
        <v>1</v>
      </c>
      <c r="G394" s="248">
        <v>1255</v>
      </c>
      <c r="H394" s="248">
        <v>5837</v>
      </c>
      <c r="I394" s="248">
        <v>5780</v>
      </c>
      <c r="J394" s="248">
        <f t="shared" si="16"/>
        <v>1255</v>
      </c>
      <c r="K394" s="248">
        <v>32580</v>
      </c>
      <c r="L394" s="248"/>
      <c r="M394" s="248">
        <f t="shared" si="17"/>
        <v>33835</v>
      </c>
      <c r="N394" s="248" t="s">
        <v>602</v>
      </c>
    </row>
    <row r="395" spans="1:14" ht="15.75" x14ac:dyDescent="0.25">
      <c r="A395" s="252">
        <v>394</v>
      </c>
      <c r="B395" s="252" t="s">
        <v>17</v>
      </c>
      <c r="C395" s="248">
        <v>24</v>
      </c>
      <c r="D395" s="248"/>
      <c r="E395" s="248" t="s">
        <v>663</v>
      </c>
      <c r="F395" s="248">
        <v>1</v>
      </c>
      <c r="G395" s="248">
        <v>1478</v>
      </c>
      <c r="H395" s="248">
        <v>5838</v>
      </c>
      <c r="I395" s="248">
        <v>5781</v>
      </c>
      <c r="J395" s="248">
        <f t="shared" si="16"/>
        <v>1478</v>
      </c>
      <c r="K395" s="248">
        <v>44064</v>
      </c>
      <c r="L395" s="248"/>
      <c r="M395" s="248">
        <f t="shared" si="17"/>
        <v>45542</v>
      </c>
      <c r="N395" s="248" t="s">
        <v>602</v>
      </c>
    </row>
    <row r="396" spans="1:14" ht="15.75" x14ac:dyDescent="0.25">
      <c r="A396" s="252">
        <v>395</v>
      </c>
      <c r="B396" s="252" t="s">
        <v>7</v>
      </c>
      <c r="C396" s="248">
        <v>20</v>
      </c>
      <c r="D396" s="248"/>
      <c r="E396" s="248" t="s">
        <v>722</v>
      </c>
      <c r="F396" s="248">
        <v>1.5</v>
      </c>
      <c r="G396" s="248">
        <v>1360</v>
      </c>
      <c r="H396" s="248">
        <v>5839</v>
      </c>
      <c r="I396" s="248">
        <v>5810</v>
      </c>
      <c r="J396" s="248">
        <f t="shared" si="16"/>
        <v>2040</v>
      </c>
      <c r="K396" s="248">
        <v>92000</v>
      </c>
      <c r="L396" s="248"/>
      <c r="M396" s="248">
        <f t="shared" si="17"/>
        <v>94040</v>
      </c>
      <c r="N396" s="248" t="s">
        <v>34</v>
      </c>
    </row>
    <row r="397" spans="1:14" ht="15.75" x14ac:dyDescent="0.25">
      <c r="A397" s="252">
        <v>396</v>
      </c>
      <c r="B397" s="252" t="s">
        <v>7</v>
      </c>
      <c r="C397" s="248">
        <v>20</v>
      </c>
      <c r="D397" s="248"/>
      <c r="E397" s="248" t="s">
        <v>722</v>
      </c>
      <c r="F397" s="248">
        <v>1.5</v>
      </c>
      <c r="G397" s="248">
        <v>1564</v>
      </c>
      <c r="H397" s="248">
        <v>5840</v>
      </c>
      <c r="I397" s="248">
        <v>5811</v>
      </c>
      <c r="J397" s="248">
        <f t="shared" si="16"/>
        <v>2346</v>
      </c>
      <c r="K397" s="248">
        <v>92000</v>
      </c>
      <c r="L397" s="248"/>
      <c r="M397" s="248">
        <f t="shared" si="17"/>
        <v>94346</v>
      </c>
      <c r="N397" s="248" t="s">
        <v>34</v>
      </c>
    </row>
    <row r="398" spans="1:14" ht="15.75" x14ac:dyDescent="0.25">
      <c r="A398" s="252">
        <v>397</v>
      </c>
      <c r="B398" s="252" t="s">
        <v>31</v>
      </c>
      <c r="C398" s="248">
        <v>20</v>
      </c>
      <c r="D398" s="248"/>
      <c r="E398" s="248" t="s">
        <v>722</v>
      </c>
      <c r="F398" s="248">
        <v>1</v>
      </c>
      <c r="G398" s="248">
        <v>1333</v>
      </c>
      <c r="H398" s="248">
        <v>5842</v>
      </c>
      <c r="I398" s="248">
        <v>5812</v>
      </c>
      <c r="J398" s="248">
        <f t="shared" si="16"/>
        <v>1333</v>
      </c>
      <c r="K398" s="248">
        <v>52800</v>
      </c>
      <c r="L398" s="248"/>
      <c r="M398" s="248">
        <f t="shared" si="17"/>
        <v>54133</v>
      </c>
      <c r="N398" s="248" t="s">
        <v>728</v>
      </c>
    </row>
    <row r="399" spans="1:14" ht="15.75" x14ac:dyDescent="0.25">
      <c r="A399" s="252">
        <v>398</v>
      </c>
      <c r="B399" s="260" t="s">
        <v>65</v>
      </c>
      <c r="C399" s="248">
        <v>20</v>
      </c>
      <c r="D399" s="248"/>
      <c r="E399" s="248" t="s">
        <v>722</v>
      </c>
      <c r="F399" s="248">
        <v>1.75</v>
      </c>
      <c r="G399" s="248">
        <v>1007</v>
      </c>
      <c r="H399" s="248">
        <v>5843</v>
      </c>
      <c r="I399" s="248">
        <v>5813</v>
      </c>
      <c r="J399" s="248">
        <f t="shared" si="16"/>
        <v>1762.25</v>
      </c>
      <c r="K399" s="248">
        <v>53600</v>
      </c>
      <c r="L399" s="248"/>
      <c r="M399" s="248">
        <f t="shared" si="17"/>
        <v>55362.25</v>
      </c>
      <c r="N399" s="248" t="s">
        <v>727</v>
      </c>
    </row>
    <row r="400" spans="1:14" ht="15.75" x14ac:dyDescent="0.25">
      <c r="A400" s="252">
        <v>399</v>
      </c>
      <c r="B400" s="252" t="s">
        <v>14</v>
      </c>
      <c r="C400" s="248">
        <v>20</v>
      </c>
      <c r="D400" s="248"/>
      <c r="E400" s="248" t="s">
        <v>722</v>
      </c>
      <c r="F400" s="248">
        <v>0</v>
      </c>
      <c r="G400" s="248">
        <v>1397</v>
      </c>
      <c r="H400" s="248">
        <v>5844</v>
      </c>
      <c r="I400" s="248">
        <v>5814</v>
      </c>
      <c r="J400" s="248">
        <f t="shared" si="16"/>
        <v>0</v>
      </c>
      <c r="K400" s="248">
        <v>47880</v>
      </c>
      <c r="L400" s="248"/>
      <c r="M400" s="248">
        <f t="shared" si="17"/>
        <v>47880</v>
      </c>
      <c r="N400" s="248" t="s">
        <v>727</v>
      </c>
    </row>
    <row r="401" spans="1:14" ht="15.75" x14ac:dyDescent="0.25">
      <c r="A401" s="252">
        <v>400</v>
      </c>
      <c r="B401" s="252" t="s">
        <v>16</v>
      </c>
      <c r="C401" s="248">
        <v>20</v>
      </c>
      <c r="D401" s="248"/>
      <c r="E401" s="248" t="s">
        <v>723</v>
      </c>
      <c r="F401" s="248">
        <v>4</v>
      </c>
      <c r="G401" s="248">
        <v>1498</v>
      </c>
      <c r="H401" s="248">
        <v>5845</v>
      </c>
      <c r="I401" s="248">
        <v>5828</v>
      </c>
      <c r="J401" s="248">
        <f t="shared" si="16"/>
        <v>5992</v>
      </c>
      <c r="K401" s="248">
        <v>77780</v>
      </c>
      <c r="L401" s="248"/>
      <c r="M401" s="248">
        <f t="shared" si="17"/>
        <v>83772</v>
      </c>
      <c r="N401" s="248" t="s">
        <v>728</v>
      </c>
    </row>
    <row r="402" spans="1:14" ht="15.75" x14ac:dyDescent="0.25">
      <c r="A402" s="252">
        <v>401</v>
      </c>
      <c r="B402" s="252" t="s">
        <v>26</v>
      </c>
      <c r="C402" s="248">
        <v>20</v>
      </c>
      <c r="D402" s="248"/>
      <c r="E402" s="248" t="s">
        <v>723</v>
      </c>
      <c r="F402" s="248">
        <v>3</v>
      </c>
      <c r="G402" s="248">
        <v>1493</v>
      </c>
      <c r="H402" s="248">
        <v>5846</v>
      </c>
      <c r="I402" s="248">
        <v>5829</v>
      </c>
      <c r="J402" s="248">
        <f t="shared" si="16"/>
        <v>4479</v>
      </c>
      <c r="K402" s="248">
        <v>62440</v>
      </c>
      <c r="L402" s="248"/>
      <c r="M402" s="248">
        <f t="shared" si="17"/>
        <v>66919</v>
      </c>
      <c r="N402" s="248" t="s">
        <v>728</v>
      </c>
    </row>
    <row r="403" spans="1:14" ht="15.75" x14ac:dyDescent="0.25">
      <c r="A403" s="252">
        <v>402</v>
      </c>
      <c r="B403" s="252" t="s">
        <v>22</v>
      </c>
      <c r="C403" s="248">
        <v>20</v>
      </c>
      <c r="D403" s="248"/>
      <c r="E403" s="248" t="s">
        <v>723</v>
      </c>
      <c r="F403" s="248">
        <v>1.7</v>
      </c>
      <c r="G403" s="248">
        <v>1401</v>
      </c>
      <c r="H403" s="248">
        <v>5847</v>
      </c>
      <c r="I403" s="248">
        <v>5830</v>
      </c>
      <c r="J403" s="248">
        <f t="shared" si="16"/>
        <v>2381.6999999999998</v>
      </c>
      <c r="K403" s="248">
        <v>66000</v>
      </c>
      <c r="L403" s="248"/>
      <c r="M403" s="248">
        <f t="shared" si="17"/>
        <v>68381.7</v>
      </c>
      <c r="N403" s="248" t="s">
        <v>40</v>
      </c>
    </row>
    <row r="404" spans="1:14" ht="15.75" x14ac:dyDescent="0.25">
      <c r="A404" s="252">
        <v>403</v>
      </c>
      <c r="B404" s="252" t="s">
        <v>19</v>
      </c>
      <c r="C404" s="248">
        <v>20</v>
      </c>
      <c r="D404" s="248"/>
      <c r="E404" s="248" t="s">
        <v>723</v>
      </c>
      <c r="F404" s="248">
        <v>1</v>
      </c>
      <c r="G404" s="248">
        <v>1254</v>
      </c>
      <c r="H404" s="248">
        <v>5848</v>
      </c>
      <c r="I404" s="248">
        <v>5831</v>
      </c>
      <c r="J404" s="248">
        <f t="shared" si="16"/>
        <v>1254</v>
      </c>
      <c r="K404" s="248">
        <v>34000</v>
      </c>
      <c r="L404" s="248"/>
      <c r="M404" s="248">
        <f t="shared" si="17"/>
        <v>35254</v>
      </c>
      <c r="N404" s="248" t="s">
        <v>40</v>
      </c>
    </row>
    <row r="405" spans="1:14" ht="15.75" x14ac:dyDescent="0.25">
      <c r="A405" s="252">
        <v>404</v>
      </c>
      <c r="B405" s="252" t="s">
        <v>14</v>
      </c>
      <c r="C405" s="248">
        <v>20</v>
      </c>
      <c r="D405" s="248"/>
      <c r="E405" s="248" t="s">
        <v>723</v>
      </c>
      <c r="F405" s="248">
        <v>0</v>
      </c>
      <c r="G405" s="248">
        <v>1352</v>
      </c>
      <c r="H405" s="248">
        <v>5849</v>
      </c>
      <c r="I405" s="248">
        <v>5832</v>
      </c>
      <c r="J405" s="248">
        <f t="shared" si="16"/>
        <v>0</v>
      </c>
      <c r="K405" s="248">
        <v>47880</v>
      </c>
      <c r="L405" s="248"/>
      <c r="M405" s="248">
        <f t="shared" si="17"/>
        <v>47880</v>
      </c>
      <c r="N405" s="248" t="s">
        <v>727</v>
      </c>
    </row>
    <row r="406" spans="1:14" ht="15.75" x14ac:dyDescent="0.25">
      <c r="A406" s="252">
        <v>405</v>
      </c>
      <c r="B406" s="254" t="s">
        <v>35</v>
      </c>
      <c r="C406" s="248">
        <v>15</v>
      </c>
      <c r="D406" s="248"/>
      <c r="E406" s="248" t="s">
        <v>724</v>
      </c>
      <c r="F406" s="248">
        <v>1.5</v>
      </c>
      <c r="G406" s="248">
        <v>1036</v>
      </c>
      <c r="H406" s="248">
        <v>5850</v>
      </c>
      <c r="I406" s="248">
        <v>5833</v>
      </c>
      <c r="J406" s="248">
        <f t="shared" si="16"/>
        <v>1554</v>
      </c>
      <c r="K406" s="248">
        <v>10860</v>
      </c>
      <c r="L406" s="248"/>
      <c r="M406" s="248">
        <f t="shared" si="17"/>
        <v>12414</v>
      </c>
      <c r="N406" s="248" t="s">
        <v>602</v>
      </c>
    </row>
    <row r="407" spans="1:14" ht="15.75" x14ac:dyDescent="0.25">
      <c r="A407" s="252">
        <v>406</v>
      </c>
      <c r="B407" s="252" t="s">
        <v>15</v>
      </c>
      <c r="C407" s="248">
        <v>20</v>
      </c>
      <c r="D407" s="248"/>
      <c r="E407" s="248" t="s">
        <v>724</v>
      </c>
      <c r="F407" s="248">
        <v>1</v>
      </c>
      <c r="G407" s="248">
        <v>1343</v>
      </c>
      <c r="H407" s="248">
        <v>5851</v>
      </c>
      <c r="I407" s="248">
        <v>5834</v>
      </c>
      <c r="J407" s="248">
        <f t="shared" si="16"/>
        <v>1343</v>
      </c>
      <c r="K407" s="248">
        <v>61620</v>
      </c>
      <c r="L407" s="248"/>
      <c r="M407" s="248">
        <f t="shared" si="17"/>
        <v>62963</v>
      </c>
      <c r="N407" s="248" t="s">
        <v>727</v>
      </c>
    </row>
    <row r="408" spans="1:14" ht="15.75" x14ac:dyDescent="0.25">
      <c r="A408" s="252">
        <v>407</v>
      </c>
      <c r="B408" s="252" t="s">
        <v>18</v>
      </c>
      <c r="C408" s="248">
        <v>20</v>
      </c>
      <c r="D408" s="248"/>
      <c r="E408" s="248" t="s">
        <v>724</v>
      </c>
      <c r="F408" s="248">
        <v>7</v>
      </c>
      <c r="G408" s="248">
        <v>1449</v>
      </c>
      <c r="H408" s="248">
        <v>5852</v>
      </c>
      <c r="I408" s="248">
        <v>5835</v>
      </c>
      <c r="J408" s="248">
        <f t="shared" si="16"/>
        <v>10143</v>
      </c>
      <c r="K408" s="248">
        <v>120680</v>
      </c>
      <c r="L408" s="248"/>
      <c r="M408" s="248">
        <f t="shared" si="17"/>
        <v>130823</v>
      </c>
      <c r="N408" s="248" t="s">
        <v>602</v>
      </c>
    </row>
    <row r="409" spans="1:14" ht="15.75" x14ac:dyDescent="0.25">
      <c r="A409" s="252">
        <v>408</v>
      </c>
      <c r="B409" s="252" t="s">
        <v>7</v>
      </c>
      <c r="C409" s="248">
        <v>20</v>
      </c>
      <c r="D409" s="248"/>
      <c r="E409" s="248" t="s">
        <v>725</v>
      </c>
      <c r="F409" s="248">
        <v>1.5</v>
      </c>
      <c r="G409" s="248">
        <v>1475</v>
      </c>
      <c r="H409" s="248">
        <v>5853</v>
      </c>
      <c r="I409" s="248">
        <v>5846</v>
      </c>
      <c r="J409" s="248">
        <f t="shared" si="16"/>
        <v>2212.5</v>
      </c>
      <c r="K409" s="248">
        <v>94000</v>
      </c>
      <c r="L409" s="248"/>
      <c r="M409" s="248">
        <f t="shared" si="17"/>
        <v>96212.5</v>
      </c>
      <c r="N409" s="248" t="s">
        <v>602</v>
      </c>
    </row>
    <row r="410" spans="1:14" ht="15.75" x14ac:dyDescent="0.25">
      <c r="A410" s="252">
        <v>409</v>
      </c>
      <c r="B410" s="252" t="s">
        <v>15</v>
      </c>
      <c r="C410" s="248">
        <v>20</v>
      </c>
      <c r="D410" s="248"/>
      <c r="E410" s="248" t="s">
        <v>725</v>
      </c>
      <c r="F410" s="248">
        <v>1</v>
      </c>
      <c r="G410" s="248">
        <v>1338</v>
      </c>
      <c r="H410" s="248">
        <v>5854</v>
      </c>
      <c r="I410" s="248">
        <v>5847</v>
      </c>
      <c r="J410" s="248">
        <f t="shared" si="16"/>
        <v>1338</v>
      </c>
      <c r="K410" s="248">
        <v>62300</v>
      </c>
      <c r="L410" s="248"/>
      <c r="M410" s="248">
        <f t="shared" si="17"/>
        <v>63638</v>
      </c>
      <c r="N410" s="248" t="s">
        <v>40</v>
      </c>
    </row>
    <row r="411" spans="1:14" ht="15.75" x14ac:dyDescent="0.25">
      <c r="A411" s="252">
        <v>410</v>
      </c>
      <c r="B411" s="252" t="s">
        <v>13</v>
      </c>
      <c r="C411" s="248">
        <v>20</v>
      </c>
      <c r="D411" s="248"/>
      <c r="E411" s="248" t="s">
        <v>725</v>
      </c>
      <c r="F411" s="248">
        <v>2</v>
      </c>
      <c r="G411" s="248">
        <v>1556</v>
      </c>
      <c r="H411" s="248">
        <v>5855</v>
      </c>
      <c r="I411" s="248">
        <v>5848</v>
      </c>
      <c r="J411" s="248">
        <f t="shared" si="16"/>
        <v>3112</v>
      </c>
      <c r="K411" s="248">
        <v>49500</v>
      </c>
      <c r="L411" s="248"/>
      <c r="M411" s="248">
        <f t="shared" si="17"/>
        <v>52612</v>
      </c>
      <c r="N411" s="248" t="s">
        <v>40</v>
      </c>
    </row>
    <row r="412" spans="1:14" ht="15.75" x14ac:dyDescent="0.25">
      <c r="A412" s="252">
        <v>411</v>
      </c>
      <c r="B412" s="252" t="s">
        <v>33</v>
      </c>
      <c r="C412" s="248">
        <v>20</v>
      </c>
      <c r="D412" s="248"/>
      <c r="E412" s="248" t="s">
        <v>725</v>
      </c>
      <c r="F412" s="248">
        <v>2</v>
      </c>
      <c r="G412" s="248">
        <v>1308</v>
      </c>
      <c r="H412" s="248">
        <v>5856</v>
      </c>
      <c r="I412" s="248">
        <v>5849</v>
      </c>
      <c r="J412" s="248">
        <f t="shared" si="16"/>
        <v>2616</v>
      </c>
      <c r="K412" s="248">
        <v>20280</v>
      </c>
      <c r="L412" s="248"/>
      <c r="M412" s="248">
        <f t="shared" si="17"/>
        <v>22896</v>
      </c>
      <c r="N412" s="248" t="s">
        <v>727</v>
      </c>
    </row>
    <row r="413" spans="1:14" ht="15.75" x14ac:dyDescent="0.25">
      <c r="A413" s="252">
        <v>412</v>
      </c>
      <c r="B413" s="252" t="s">
        <v>16</v>
      </c>
      <c r="C413" s="248">
        <v>20</v>
      </c>
      <c r="D413" s="248"/>
      <c r="E413" s="248" t="s">
        <v>725</v>
      </c>
      <c r="F413" s="248">
        <v>3.5</v>
      </c>
      <c r="G413" s="248">
        <v>1457</v>
      </c>
      <c r="H413" s="248">
        <v>5857</v>
      </c>
      <c r="I413" s="248">
        <v>5860</v>
      </c>
      <c r="J413" s="248">
        <f t="shared" si="16"/>
        <v>5099.5</v>
      </c>
      <c r="K413" s="248">
        <v>77780</v>
      </c>
      <c r="L413" s="248"/>
      <c r="M413" s="248">
        <f t="shared" si="17"/>
        <v>82879.5</v>
      </c>
      <c r="N413" s="248" t="s">
        <v>728</v>
      </c>
    </row>
    <row r="414" spans="1:14" ht="15.75" x14ac:dyDescent="0.25">
      <c r="A414" s="252">
        <v>413</v>
      </c>
      <c r="B414" s="252" t="s">
        <v>17</v>
      </c>
      <c r="C414" s="248">
        <v>20</v>
      </c>
      <c r="D414" s="248"/>
      <c r="E414" s="248" t="s">
        <v>725</v>
      </c>
      <c r="F414" s="248">
        <v>1</v>
      </c>
      <c r="G414" s="248">
        <v>1345</v>
      </c>
      <c r="H414" s="248">
        <v>5858</v>
      </c>
      <c r="I414" s="248">
        <v>5861</v>
      </c>
      <c r="J414" s="248">
        <f t="shared" si="16"/>
        <v>1345</v>
      </c>
      <c r="K414" s="248">
        <v>36720</v>
      </c>
      <c r="L414" s="248"/>
      <c r="M414" s="248">
        <f t="shared" si="17"/>
        <v>38065</v>
      </c>
      <c r="N414" s="248" t="s">
        <v>602</v>
      </c>
    </row>
    <row r="415" spans="1:14" ht="15.75" x14ac:dyDescent="0.25">
      <c r="A415" s="252">
        <v>414</v>
      </c>
      <c r="B415" s="252" t="s">
        <v>62</v>
      </c>
      <c r="C415" s="248">
        <v>20</v>
      </c>
      <c r="D415" s="248"/>
      <c r="E415" s="248" t="s">
        <v>725</v>
      </c>
      <c r="F415" s="248">
        <v>2</v>
      </c>
      <c r="G415" s="248">
        <v>1272</v>
      </c>
      <c r="H415" s="248">
        <v>5859</v>
      </c>
      <c r="I415" s="248">
        <v>5862</v>
      </c>
      <c r="J415" s="248">
        <f t="shared" si="16"/>
        <v>2544</v>
      </c>
      <c r="K415" s="248">
        <v>25000</v>
      </c>
      <c r="L415" s="248"/>
      <c r="M415" s="248">
        <f t="shared" si="17"/>
        <v>27544</v>
      </c>
      <c r="N415" s="248" t="s">
        <v>40</v>
      </c>
    </row>
    <row r="416" spans="1:14" ht="15.75" x14ac:dyDescent="0.25">
      <c r="A416" s="252">
        <v>415</v>
      </c>
      <c r="B416" s="252" t="s">
        <v>31</v>
      </c>
      <c r="C416" s="248">
        <v>20</v>
      </c>
      <c r="D416" s="248"/>
      <c r="E416" s="248" t="s">
        <v>726</v>
      </c>
      <c r="F416" s="248">
        <v>1</v>
      </c>
      <c r="G416" s="248">
        <v>1327</v>
      </c>
      <c r="H416" s="248">
        <v>5860</v>
      </c>
      <c r="I416" s="248">
        <v>5864</v>
      </c>
      <c r="J416" s="248">
        <f t="shared" si="16"/>
        <v>1327</v>
      </c>
      <c r="K416" s="248">
        <v>54000</v>
      </c>
      <c r="L416" s="248"/>
      <c r="M416" s="248">
        <f t="shared" si="17"/>
        <v>55327</v>
      </c>
      <c r="N416" s="248" t="s">
        <v>40</v>
      </c>
    </row>
    <row r="417" spans="1:14" ht="15.75" x14ac:dyDescent="0.25">
      <c r="A417" s="252">
        <v>416</v>
      </c>
      <c r="B417" s="252" t="s">
        <v>14</v>
      </c>
      <c r="C417" s="248">
        <v>20</v>
      </c>
      <c r="D417" s="248"/>
      <c r="E417" s="248" t="s">
        <v>726</v>
      </c>
      <c r="F417" s="248">
        <v>0</v>
      </c>
      <c r="G417" s="248">
        <v>1376</v>
      </c>
      <c r="H417" s="248">
        <v>5861</v>
      </c>
      <c r="I417" s="248">
        <v>5865</v>
      </c>
      <c r="J417" s="248">
        <f t="shared" si="16"/>
        <v>0</v>
      </c>
      <c r="K417" s="248">
        <v>47880</v>
      </c>
      <c r="L417" s="248"/>
      <c r="M417" s="248">
        <f t="shared" ref="M417:M428" si="18">J417+K417</f>
        <v>47880</v>
      </c>
      <c r="N417" s="248" t="s">
        <v>727</v>
      </c>
    </row>
    <row r="418" spans="1:14" ht="15.75" x14ac:dyDescent="0.25">
      <c r="A418" s="252">
        <v>417</v>
      </c>
      <c r="B418" s="252" t="s">
        <v>19</v>
      </c>
      <c r="C418" s="248">
        <v>20</v>
      </c>
      <c r="D418" s="248"/>
      <c r="E418" s="248" t="s">
        <v>726</v>
      </c>
      <c r="F418" s="248">
        <v>1</v>
      </c>
      <c r="G418" s="248">
        <v>1312</v>
      </c>
      <c r="H418" s="248">
        <v>5862</v>
      </c>
      <c r="I418" s="248">
        <v>5868</v>
      </c>
      <c r="J418" s="248">
        <f t="shared" si="16"/>
        <v>1312</v>
      </c>
      <c r="K418" s="248">
        <v>32580</v>
      </c>
      <c r="L418" s="248"/>
      <c r="M418" s="248">
        <f t="shared" si="18"/>
        <v>33892</v>
      </c>
      <c r="N418" s="248" t="s">
        <v>602</v>
      </c>
    </row>
    <row r="419" spans="1:14" ht="15.75" x14ac:dyDescent="0.25">
      <c r="A419" s="252">
        <v>418</v>
      </c>
      <c r="B419" s="252" t="s">
        <v>15</v>
      </c>
      <c r="C419" s="248">
        <v>20</v>
      </c>
      <c r="D419" s="248"/>
      <c r="E419" s="248" t="s">
        <v>726</v>
      </c>
      <c r="F419" s="248">
        <v>1</v>
      </c>
      <c r="G419" s="248">
        <v>1331</v>
      </c>
      <c r="H419" s="248">
        <v>5863</v>
      </c>
      <c r="I419" s="248">
        <v>5867</v>
      </c>
      <c r="J419" s="248">
        <f t="shared" si="16"/>
        <v>1331</v>
      </c>
      <c r="K419" s="248">
        <v>61620</v>
      </c>
      <c r="L419" s="248"/>
      <c r="M419" s="248">
        <f t="shared" si="18"/>
        <v>62951</v>
      </c>
      <c r="N419" s="248" t="s">
        <v>727</v>
      </c>
    </row>
    <row r="420" spans="1:14" ht="15.75" x14ac:dyDescent="0.25">
      <c r="A420" s="252">
        <v>419</v>
      </c>
      <c r="B420" s="252" t="s">
        <v>12</v>
      </c>
      <c r="C420" s="248">
        <v>15</v>
      </c>
      <c r="D420" s="248"/>
      <c r="E420" s="248" t="s">
        <v>729</v>
      </c>
      <c r="F420" s="248">
        <v>1</v>
      </c>
      <c r="G420" s="248">
        <v>850</v>
      </c>
      <c r="H420" s="248">
        <v>5864</v>
      </c>
      <c r="I420" s="248">
        <v>5880</v>
      </c>
      <c r="J420" s="248">
        <f t="shared" si="16"/>
        <v>850</v>
      </c>
      <c r="K420" s="248">
        <v>11338</v>
      </c>
      <c r="L420" s="248"/>
      <c r="M420" s="248">
        <f t="shared" si="18"/>
        <v>12188</v>
      </c>
      <c r="N420" s="248" t="s">
        <v>40</v>
      </c>
    </row>
    <row r="421" spans="1:14" ht="15.75" x14ac:dyDescent="0.25">
      <c r="A421" s="252">
        <v>420</v>
      </c>
      <c r="B421" s="252" t="s">
        <v>18</v>
      </c>
      <c r="C421" s="248">
        <v>20</v>
      </c>
      <c r="D421" s="248"/>
      <c r="E421" s="248" t="s">
        <v>731</v>
      </c>
      <c r="F421" s="248">
        <v>7</v>
      </c>
      <c r="G421" s="248">
        <v>1331</v>
      </c>
      <c r="H421" s="248">
        <v>5865</v>
      </c>
      <c r="I421" s="248">
        <v>5881</v>
      </c>
      <c r="J421" s="248">
        <f t="shared" si="16"/>
        <v>9317</v>
      </c>
      <c r="K421" s="248">
        <v>125000</v>
      </c>
      <c r="L421" s="248"/>
      <c r="M421" s="248">
        <f t="shared" si="18"/>
        <v>134317</v>
      </c>
      <c r="N421" s="248" t="s">
        <v>40</v>
      </c>
    </row>
    <row r="422" spans="1:14" ht="15.75" x14ac:dyDescent="0.25">
      <c r="A422" s="252">
        <v>421</v>
      </c>
      <c r="B422" s="252" t="s">
        <v>26</v>
      </c>
      <c r="C422" s="248">
        <v>20</v>
      </c>
      <c r="D422" s="248"/>
      <c r="E422" s="248" t="s">
        <v>730</v>
      </c>
      <c r="F422" s="248">
        <v>3</v>
      </c>
      <c r="G422" s="248">
        <v>1394</v>
      </c>
      <c r="H422" s="248">
        <v>5866</v>
      </c>
      <c r="I422" s="248">
        <v>5884</v>
      </c>
      <c r="J422" s="248">
        <f t="shared" si="16"/>
        <v>4182</v>
      </c>
      <c r="K422" s="248">
        <v>65000</v>
      </c>
      <c r="L422" s="248"/>
      <c r="M422" s="248">
        <f t="shared" si="18"/>
        <v>69182</v>
      </c>
      <c r="N422" s="248" t="s">
        <v>40</v>
      </c>
    </row>
    <row r="423" spans="1:14" ht="15.75" x14ac:dyDescent="0.25">
      <c r="A423" s="252">
        <v>422</v>
      </c>
      <c r="B423" s="252" t="s">
        <v>7</v>
      </c>
      <c r="C423" s="248">
        <v>20</v>
      </c>
      <c r="D423" s="248"/>
      <c r="E423" s="248" t="s">
        <v>732</v>
      </c>
      <c r="F423" s="248">
        <v>1.5</v>
      </c>
      <c r="G423" s="248">
        <v>1490</v>
      </c>
      <c r="H423" s="248">
        <v>5867</v>
      </c>
      <c r="I423" s="248">
        <v>5893</v>
      </c>
      <c r="J423" s="248">
        <f t="shared" si="16"/>
        <v>2235</v>
      </c>
      <c r="K423" s="248">
        <v>94000</v>
      </c>
      <c r="L423" s="248"/>
      <c r="M423" s="248">
        <f t="shared" si="18"/>
        <v>96235</v>
      </c>
      <c r="N423" s="248" t="s">
        <v>602</v>
      </c>
    </row>
    <row r="424" spans="1:14" ht="15.75" x14ac:dyDescent="0.25">
      <c r="A424" s="252">
        <v>423</v>
      </c>
      <c r="B424" s="254" t="s">
        <v>35</v>
      </c>
      <c r="C424" s="248">
        <v>9</v>
      </c>
      <c r="D424" s="248"/>
      <c r="E424" s="248" t="s">
        <v>732</v>
      </c>
      <c r="F424" s="248">
        <v>1.5</v>
      </c>
      <c r="G424" s="248">
        <v>591</v>
      </c>
      <c r="H424" s="248">
        <v>5868</v>
      </c>
      <c r="I424" s="248">
        <v>5894</v>
      </c>
      <c r="J424" s="248">
        <f t="shared" si="16"/>
        <v>886.5</v>
      </c>
      <c r="K424" s="248">
        <v>9000</v>
      </c>
      <c r="L424" s="248"/>
      <c r="M424" s="248">
        <f t="shared" si="18"/>
        <v>9886.5</v>
      </c>
      <c r="N424" s="248" t="s">
        <v>34</v>
      </c>
    </row>
    <row r="425" spans="1:14" ht="15.75" x14ac:dyDescent="0.25">
      <c r="A425" s="252">
        <v>424</v>
      </c>
      <c r="B425" s="252" t="s">
        <v>33</v>
      </c>
      <c r="C425" s="248">
        <v>15</v>
      </c>
      <c r="D425" s="248"/>
      <c r="E425" s="248" t="s">
        <v>732</v>
      </c>
      <c r="F425" s="248">
        <v>2</v>
      </c>
      <c r="G425" s="248">
        <v>1041</v>
      </c>
      <c r="H425" s="248">
        <v>5869</v>
      </c>
      <c r="I425" s="248">
        <v>5895</v>
      </c>
      <c r="J425" s="248">
        <f t="shared" ref="J425:J428" si="19">F425*G425</f>
        <v>2082</v>
      </c>
      <c r="K425" s="248">
        <v>17000</v>
      </c>
      <c r="L425" s="248"/>
      <c r="M425" s="248">
        <f t="shared" si="18"/>
        <v>19082</v>
      </c>
      <c r="N425" s="248" t="s">
        <v>727</v>
      </c>
    </row>
    <row r="426" spans="1:14" ht="15.75" x14ac:dyDescent="0.25">
      <c r="A426" s="252">
        <v>425</v>
      </c>
      <c r="B426" s="252" t="s">
        <v>62</v>
      </c>
      <c r="C426" s="248">
        <v>15</v>
      </c>
      <c r="D426" s="248"/>
      <c r="E426" s="248" t="s">
        <v>732</v>
      </c>
      <c r="F426" s="248">
        <v>2</v>
      </c>
      <c r="G426" s="248">
        <v>983</v>
      </c>
      <c r="H426" s="248">
        <v>5870</v>
      </c>
      <c r="I426" s="248">
        <v>5896</v>
      </c>
      <c r="J426" s="248">
        <f t="shared" si="19"/>
        <v>1966</v>
      </c>
      <c r="K426" s="248">
        <v>20500</v>
      </c>
      <c r="L426" s="248"/>
      <c r="M426" s="248">
        <f t="shared" si="18"/>
        <v>22466</v>
      </c>
      <c r="N426" s="248" t="s">
        <v>727</v>
      </c>
    </row>
    <row r="427" spans="1:14" ht="15.75" x14ac:dyDescent="0.25">
      <c r="A427" s="252">
        <v>426</v>
      </c>
      <c r="B427" s="254" t="s">
        <v>32</v>
      </c>
      <c r="C427" s="248">
        <v>20</v>
      </c>
      <c r="D427" s="248"/>
      <c r="E427" s="248" t="s">
        <v>732</v>
      </c>
      <c r="F427" s="248">
        <v>1.75</v>
      </c>
      <c r="G427" s="248">
        <v>1592</v>
      </c>
      <c r="H427" s="248">
        <v>5871</v>
      </c>
      <c r="I427" s="248">
        <v>5897</v>
      </c>
      <c r="J427" s="248">
        <f t="shared" si="19"/>
        <v>2786</v>
      </c>
      <c r="K427" s="248">
        <v>36600</v>
      </c>
      <c r="L427" s="248"/>
      <c r="M427" s="248">
        <f t="shared" si="18"/>
        <v>39386</v>
      </c>
      <c r="N427" s="248" t="s">
        <v>727</v>
      </c>
    </row>
    <row r="428" spans="1:14" ht="15.75" x14ac:dyDescent="0.25">
      <c r="A428" s="252">
        <v>427</v>
      </c>
      <c r="B428" s="248" t="s">
        <v>402</v>
      </c>
      <c r="C428" s="248">
        <v>9</v>
      </c>
      <c r="D428" s="248"/>
      <c r="E428" s="248" t="s">
        <v>732</v>
      </c>
      <c r="F428" s="248">
        <v>1.5</v>
      </c>
      <c r="G428" s="248">
        <v>562</v>
      </c>
      <c r="H428" s="248">
        <v>5872</v>
      </c>
      <c r="I428" s="248">
        <v>5898</v>
      </c>
      <c r="J428" s="248">
        <f t="shared" si="19"/>
        <v>843</v>
      </c>
      <c r="K428" s="248">
        <v>10000</v>
      </c>
      <c r="L428" s="248"/>
      <c r="M428" s="248">
        <f t="shared" si="18"/>
        <v>10843</v>
      </c>
      <c r="N428" s="248" t="s">
        <v>34</v>
      </c>
    </row>
    <row r="429" spans="1:14" ht="15.75" x14ac:dyDescent="0.25">
      <c r="A429" s="248"/>
      <c r="B429" s="248"/>
      <c r="C429" s="263"/>
      <c r="D429" s="248"/>
      <c r="E429" s="248"/>
      <c r="F429" s="248"/>
      <c r="G429" s="248"/>
      <c r="H429" s="248"/>
      <c r="I429" s="248"/>
      <c r="J429" s="248"/>
      <c r="K429" s="248"/>
      <c r="L429" s="248"/>
      <c r="M429" s="263"/>
      <c r="N429" s="24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513FA286ED041B66AEF82F54369C0" ma:contentTypeVersion="0" ma:contentTypeDescription="Create a new document." ma:contentTypeScope="" ma:versionID="ef31cbd9dba8170feca172babb4d2fb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eaeeb2ec3d3060fe00af5005e46e9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97049-A381-4D70-AB37-FA33A45F4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BB9F6-A67D-4470-8C92-3958EE8A846B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D8E084-BBA9-4FD2-821D-8CD410E80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to March 2015</vt:lpstr>
      <vt:lpstr>VVF normal &amp; Union Rates15,16, </vt:lpstr>
      <vt:lpstr>Jan 2014 rates</vt:lpstr>
      <vt:lpstr>Feb March rates</vt:lpstr>
      <vt:lpstr>up to March 2016</vt:lpstr>
      <vt:lpstr>Aprl 16 to March 17</vt:lpstr>
      <vt:lpstr>April 17 to March 2018</vt:lpstr>
      <vt:lpstr>Sheet1</vt:lpstr>
      <vt:lpstr>Pivot April to Aug</vt:lpstr>
      <vt:lpstr>April to August 2015 Ex Zirk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chandan.tare</dc:creator>
  <cp:lastModifiedBy>Chandan  Tare</cp:lastModifiedBy>
  <cp:lastPrinted>2015-02-03T06:04:42Z</cp:lastPrinted>
  <dcterms:created xsi:type="dcterms:W3CDTF">2013-07-12T05:12:33Z</dcterms:created>
  <dcterms:modified xsi:type="dcterms:W3CDTF">2017-04-10T10:36:53Z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0x010100617513FA286ED041B66AEF82F54369C0</vt:lpwstr>
  </property>
</Properties>
</file>